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1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9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20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2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25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6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7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28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29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0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31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32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drawings/drawing3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34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35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drawings/drawing36.xml" ContentType="application/vnd.openxmlformats-officedocument.drawing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37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38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drawings/drawing39.xml" ContentType="application/vnd.openxmlformats-officedocument.drawing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40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drawings/drawing41.xml" ContentType="application/vnd.openxmlformats-officedocument.drawing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42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4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44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drawings/drawing45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46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47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drawings/drawing48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drawings/drawing49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50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drawings/drawing51.xml" ContentType="application/vnd.openxmlformats-officedocument.drawing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52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drawings/drawing53.xml" ContentType="application/vnd.openxmlformats-officedocument.drawing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54.xml" ContentType="application/vnd.openxmlformats-officedocument.drawing+xml"/>
  <Override PartName="/xl/ctrlProps/ctrlProp101.xml" ContentType="application/vnd.ms-excel.controlproperties+xml"/>
  <Override PartName="/xl/ctrlProps/ctrlProp102.xml" ContentType="application/vnd.ms-excel.controlproperties+xml"/>
  <Override PartName="/xl/drawings/drawing55.xml" ContentType="application/vnd.openxmlformats-officedocument.drawing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56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drawings/drawing57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58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59.xml" ContentType="application/vnd.openxmlformats-officedocument.drawing+xml"/>
  <Override PartName="/xl/ctrlProps/ctrlProp111.xml" ContentType="application/vnd.ms-excel.controlproperties+xml"/>
  <Override PartName="/xl/ctrlProps/ctrlProp112.xml" ContentType="application/vnd.ms-excel.controlproperties+xml"/>
  <Override PartName="/xl/drawings/drawing60.xml" ContentType="application/vnd.openxmlformats-officedocument.drawing+xml"/>
  <Override PartName="/xl/ctrlProps/ctrlProp1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\Desktop\"/>
    </mc:Choice>
  </mc:AlternateContent>
  <xr:revisionPtr revIDLastSave="0" documentId="13_ncr:1_{59ADCCF8-331D-479B-B492-4DA1FA6A986E}" xr6:coauthVersionLast="43" xr6:coauthVersionMax="43" xr10:uidLastSave="{00000000-0000-0000-0000-000000000000}"/>
  <bookViews>
    <workbookView xWindow="0" yWindow="0" windowWidth="20490" windowHeight="10920" tabRatio="500" firstSheet="2" activeTab="3" xr2:uid="{00000000-000D-0000-FFFF-FFFF00000000}"/>
  </bookViews>
  <sheets>
    <sheet name="Main Tab" sheetId="1" r:id="rId1"/>
    <sheet name="Hourly Totals" sheetId="3" r:id="rId2"/>
    <sheet name="Daily Totals" sheetId="2" r:id="rId3"/>
    <sheet name="05-30-19" sheetId="64" r:id="rId4"/>
    <sheet name="05-29-19" sheetId="63" r:id="rId5"/>
    <sheet name="05-28-19" sheetId="62" r:id="rId6"/>
    <sheet name="05-27-19" sheetId="61" r:id="rId7"/>
    <sheet name="05-26-19" sheetId="60" r:id="rId8"/>
    <sheet name="05-25-19" sheetId="59" r:id="rId9"/>
    <sheet name="05-24-19" sheetId="58" r:id="rId10"/>
    <sheet name="05-23-19" sheetId="57" r:id="rId11"/>
    <sheet name="05-22-19" sheetId="56" r:id="rId12"/>
    <sheet name="05-21-19" sheetId="55" r:id="rId13"/>
    <sheet name="05-20-19" sheetId="54" r:id="rId14"/>
    <sheet name="05-19-19" sheetId="53" r:id="rId15"/>
    <sheet name="05-18-19" sheetId="52" r:id="rId16"/>
    <sheet name="05-17-19" sheetId="51" r:id="rId17"/>
    <sheet name="05-16-19" sheetId="50" r:id="rId18"/>
    <sheet name="05-15-19" sheetId="49" r:id="rId19"/>
    <sheet name="05-14-19" sheetId="48" r:id="rId20"/>
    <sheet name="05-13-19" sheetId="47" r:id="rId21"/>
    <sheet name="05-12-19" sheetId="46" r:id="rId22"/>
    <sheet name="05-11-19" sheetId="45" r:id="rId23"/>
    <sheet name="05-10-19" sheetId="44" r:id="rId24"/>
    <sheet name="05-09-19" sheetId="43" r:id="rId25"/>
    <sheet name="05-08-19" sheetId="42" r:id="rId26"/>
    <sheet name="05-07-19" sheetId="41" r:id="rId27"/>
    <sheet name="05-06-19" sheetId="40" r:id="rId28"/>
    <sheet name="05-05-19" sheetId="39" r:id="rId29"/>
    <sheet name="05-04-19" sheetId="38" r:id="rId30"/>
    <sheet name="05-03-19" sheetId="37" r:id="rId31"/>
    <sheet name="05-02-19" sheetId="36" r:id="rId32"/>
    <sheet name="05-01-19" sheetId="35" r:id="rId33"/>
    <sheet name="04-30-19" sheetId="34" r:id="rId34"/>
    <sheet name="04-29-19" sheetId="33" r:id="rId35"/>
    <sheet name="04-28-19" sheetId="32" r:id="rId36"/>
    <sheet name="04-27-19" sheetId="4" r:id="rId37"/>
    <sheet name="04-26-19" sheetId="5" r:id="rId38"/>
    <sheet name="04-25-19" sheetId="6" r:id="rId39"/>
    <sheet name="04-24-19" sheetId="7" r:id="rId40"/>
    <sheet name="04-23-19" sheetId="8" r:id="rId41"/>
    <sheet name="04-22-19" sheetId="9" r:id="rId42"/>
    <sheet name="04-21-19" sheetId="10" r:id="rId43"/>
    <sheet name="04-20-19" sheetId="11" r:id="rId44"/>
    <sheet name="04-19-19" sheetId="12" r:id="rId45"/>
    <sheet name="04-18-19" sheetId="13" r:id="rId46"/>
    <sheet name="04-17-19" sheetId="14" r:id="rId47"/>
    <sheet name="04-16-19" sheetId="15" r:id="rId48"/>
    <sheet name="04-15-19" sheetId="16" r:id="rId49"/>
    <sheet name="04-14-19" sheetId="17" r:id="rId50"/>
    <sheet name="04-13-19" sheetId="18" r:id="rId51"/>
    <sheet name="04-12-19" sheetId="19" r:id="rId52"/>
    <sheet name="04-11-19" sheetId="21" r:id="rId53"/>
    <sheet name="04-10-19" sheetId="22" r:id="rId54"/>
    <sheet name="04-09-19" sheetId="23" r:id="rId55"/>
    <sheet name="04-08-19" sheetId="24" r:id="rId56"/>
    <sheet name="04-07-19" sheetId="25" r:id="rId57"/>
    <sheet name="04-06-19" sheetId="29" r:id="rId58"/>
    <sheet name="04-05-19" sheetId="30" r:id="rId59"/>
    <sheet name="04-04-19" sheetId="31" r:id="rId60"/>
  </sheets>
  <definedNames>
    <definedName name="_xlnm.Print_Area" localSheetId="59">'04-04-19'!$B$1:$AF$38</definedName>
    <definedName name="_xlnm.Print_Area" localSheetId="58">'04-05-19'!$B$1:$AF$38</definedName>
    <definedName name="_xlnm.Print_Area" localSheetId="57">'04-06-19'!$B$1:$AF$38</definedName>
    <definedName name="_xlnm.Print_Area" localSheetId="56">'04-07-19'!$B$1:$AF$38</definedName>
    <definedName name="_xlnm.Print_Area" localSheetId="55">'04-08-19'!$B$1:$AF$38</definedName>
    <definedName name="_xlnm.Print_Area" localSheetId="54">'04-09-19'!$B$1:$AF$38</definedName>
    <definedName name="_xlnm.Print_Area" localSheetId="53">'04-10-19'!$B$1:$AF$38</definedName>
    <definedName name="_xlnm.Print_Area" localSheetId="52">'04-11-19'!$B$1:$AF$38</definedName>
    <definedName name="_xlnm.Print_Area" localSheetId="51">'04-12-19'!$B$1:$AF$38</definedName>
    <definedName name="_xlnm.Print_Area" localSheetId="50">'04-13-19'!$B$1:$AF$38</definedName>
    <definedName name="_xlnm.Print_Area" localSheetId="49">'04-14-19'!$B$1:$AF$38</definedName>
    <definedName name="_xlnm.Print_Area" localSheetId="48">'04-15-19'!$B$1:$AF$38</definedName>
    <definedName name="_xlnm.Print_Area" localSheetId="47">'04-16-19'!$B$1:$AF$38</definedName>
    <definedName name="_xlnm.Print_Area" localSheetId="46">'04-17-19'!$B$1:$AF$38</definedName>
    <definedName name="_xlnm.Print_Area" localSheetId="45">'04-18-19'!$B$1:$AF$38</definedName>
    <definedName name="_xlnm.Print_Area" localSheetId="44">'04-19-19'!$B$1:$AF$38</definedName>
    <definedName name="_xlnm.Print_Area" localSheetId="43">'04-20-19'!$B$1:$AF$38</definedName>
    <definedName name="_xlnm.Print_Area" localSheetId="42">'04-21-19'!$B$1:$AF$38</definedName>
    <definedName name="_xlnm.Print_Area" localSheetId="41">'04-22-19'!$B$1:$AF$38</definedName>
    <definedName name="_xlnm.Print_Area" localSheetId="40">'04-23-19'!$B$1:$AF$38</definedName>
    <definedName name="_xlnm.Print_Area" localSheetId="39">'04-24-19'!$B$1:$AF$38</definedName>
    <definedName name="_xlnm.Print_Area" localSheetId="38">'04-25-19'!$B$1:$AF$38</definedName>
    <definedName name="_xlnm.Print_Area" localSheetId="37">'04-26-19'!$B$1:$AF$38</definedName>
    <definedName name="_xlnm.Print_Area" localSheetId="36">'04-27-19'!$B$1:$AF$38</definedName>
    <definedName name="_xlnm.Print_Area" localSheetId="35">'04-28-19'!$B$1:$AF$38</definedName>
    <definedName name="_xlnm.Print_Area" localSheetId="34">'04-29-19'!$B$1:$AF$38</definedName>
    <definedName name="_xlnm.Print_Area" localSheetId="33">'04-30-19'!$B$1:$AF$38</definedName>
    <definedName name="_xlnm.Print_Area" localSheetId="32">'05-01-19'!$B$1:$AF$38</definedName>
    <definedName name="_xlnm.Print_Area" localSheetId="31">'05-02-19'!$B$1:$AF$38</definedName>
    <definedName name="_xlnm.Print_Area" localSheetId="30">'05-03-19'!$B$1:$AF$38</definedName>
    <definedName name="_xlnm.Print_Area" localSheetId="29">'05-04-19'!$B$1:$AF$38</definedName>
    <definedName name="_xlnm.Print_Area" localSheetId="28">'05-05-19'!$B$1:$AF$38</definedName>
    <definedName name="_xlnm.Print_Area" localSheetId="27">'05-06-19'!$B$1:$AF$38</definedName>
    <definedName name="_xlnm.Print_Area" localSheetId="26">'05-07-19'!$B$1:$AF$38</definedName>
    <definedName name="_xlnm.Print_Area" localSheetId="25">'05-08-19'!$B$1:$AF$38</definedName>
    <definedName name="_xlnm.Print_Area" localSheetId="24">'05-09-19'!$B$1:$AF$38</definedName>
    <definedName name="_xlnm.Print_Area" localSheetId="23">'05-10-19'!$B$1:$AF$38</definedName>
    <definedName name="_xlnm.Print_Area" localSheetId="22">'05-11-19'!$B$1:$AF$38</definedName>
    <definedName name="_xlnm.Print_Area" localSheetId="21">'05-12-19'!$B$1:$AF$38</definedName>
    <definedName name="_xlnm.Print_Area" localSheetId="20">'05-13-19'!$B$1:$AF$38</definedName>
    <definedName name="_xlnm.Print_Area" localSheetId="19">'05-14-19'!$B$1:$AF$38</definedName>
    <definedName name="_xlnm.Print_Area" localSheetId="18">'05-15-19'!$B$1:$AF$38</definedName>
    <definedName name="_xlnm.Print_Area" localSheetId="17">'05-16-19'!$B$1:$AF$38</definedName>
    <definedName name="_xlnm.Print_Area" localSheetId="16">'05-17-19'!$B$1:$AF$38</definedName>
    <definedName name="_xlnm.Print_Area" localSheetId="15">'05-18-19'!$B$1:$AF$38</definedName>
    <definedName name="_xlnm.Print_Area" localSheetId="14">'05-19-19'!$B$1:$AF$38</definedName>
    <definedName name="_xlnm.Print_Area" localSheetId="13">'05-20-19'!$B$1:$AF$38</definedName>
    <definedName name="_xlnm.Print_Area" localSheetId="12">'05-21-19'!$B$1:$AF$38</definedName>
    <definedName name="_xlnm.Print_Area" localSheetId="11">'05-22-19'!$B$1:$AF$38</definedName>
    <definedName name="_xlnm.Print_Area" localSheetId="10">'05-23-19'!$B$1:$AF$38</definedName>
    <definedName name="_xlnm.Print_Area" localSheetId="9">'05-24-19'!$B$1:$AF$38</definedName>
    <definedName name="_xlnm.Print_Area" localSheetId="8">'05-25-19'!$B$1:$AF$38</definedName>
    <definedName name="_xlnm.Print_Area" localSheetId="7">'05-26-19'!$B$1:$AF$38</definedName>
    <definedName name="_xlnm.Print_Area" localSheetId="6">'05-27-19'!$B$1:$AF$38</definedName>
    <definedName name="_xlnm.Print_Area" localSheetId="5">'05-28-19'!$B$1:$AF$38</definedName>
    <definedName name="_xlnm.Print_Area" localSheetId="4">'05-29-19'!$B$1:$AF$38</definedName>
    <definedName name="_xlnm.Print_Area" localSheetId="3">'05-30-19'!$B$1:$AF$38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smNativeData">
      <pm:revision xmlns:pm="smNativeData" day="1556402236" val="762" rev="120"/>
      <pm:docPrefs xmlns:pm="smNativeData" id="1556402236" fixedDigits="0" showNotice="1" showFrameBounds="1" autoChart="1" recalcOnPrint="1" recalcOnCopy="1" finalRounding="1" compatTextArt="1" tab="567" useDefinedPrintRange="1" printArea="currentSheet"/>
      <pm:compatibility xmlns:pm="smNativeData" id="1556402236" overlapCells="1"/>
      <pm:defCurrency xmlns:pm="smNativeData" id="1556402236"/>
    </ext>
  </extLst>
</workbook>
</file>

<file path=xl/calcChain.xml><?xml version="1.0" encoding="utf-8"?>
<calcChain xmlns="http://schemas.openxmlformats.org/spreadsheetml/2006/main">
  <c r="AQ38" i="64" l="1"/>
  <c r="BF37" i="64"/>
  <c r="BE37" i="64"/>
  <c r="BD37" i="64"/>
  <c r="BC37" i="64"/>
  <c r="BB37" i="64"/>
  <c r="BA37" i="64"/>
  <c r="AZ37" i="64"/>
  <c r="AY37" i="64"/>
  <c r="AX37" i="64"/>
  <c r="AW37" i="64"/>
  <c r="AV37" i="64"/>
  <c r="AU37" i="64"/>
  <c r="AT37" i="64"/>
  <c r="AS37" i="64"/>
  <c r="AR37" i="64"/>
  <c r="AQ37" i="64"/>
  <c r="AP37" i="64"/>
  <c r="AO37" i="64"/>
  <c r="AN37" i="64"/>
  <c r="BF36" i="64"/>
  <c r="BE36" i="64"/>
  <c r="BD36" i="64"/>
  <c r="BC36" i="64"/>
  <c r="BB36" i="64"/>
  <c r="BA36" i="64"/>
  <c r="AZ36" i="64"/>
  <c r="AY36" i="64"/>
  <c r="AX36" i="64"/>
  <c r="AW36" i="64"/>
  <c r="AV36" i="64"/>
  <c r="AU36" i="64"/>
  <c r="AT36" i="64"/>
  <c r="AS36" i="64"/>
  <c r="AR36" i="64"/>
  <c r="AQ36" i="64"/>
  <c r="AP36" i="64"/>
  <c r="AO36" i="64"/>
  <c r="AN36" i="64"/>
  <c r="BF35" i="64"/>
  <c r="BE35" i="64"/>
  <c r="BD35" i="64"/>
  <c r="BC35" i="64"/>
  <c r="BB35" i="64"/>
  <c r="BA35" i="64"/>
  <c r="AZ35" i="64"/>
  <c r="AY35" i="64"/>
  <c r="AX35" i="64"/>
  <c r="AW35" i="64"/>
  <c r="AV35" i="64"/>
  <c r="AU35" i="64"/>
  <c r="AT35" i="64"/>
  <c r="AS35" i="64"/>
  <c r="AR35" i="64"/>
  <c r="AQ35" i="64"/>
  <c r="AP35" i="64"/>
  <c r="AO35" i="64"/>
  <c r="AN35" i="64"/>
  <c r="BF34" i="64"/>
  <c r="BE34" i="64"/>
  <c r="BD34" i="64"/>
  <c r="BC34" i="64"/>
  <c r="BB34" i="64"/>
  <c r="BA34" i="64"/>
  <c r="AZ34" i="64"/>
  <c r="AY34" i="64"/>
  <c r="AX34" i="64"/>
  <c r="AW34" i="64"/>
  <c r="AV34" i="64"/>
  <c r="AU34" i="64"/>
  <c r="AT34" i="64"/>
  <c r="AS34" i="64"/>
  <c r="AR34" i="64"/>
  <c r="AQ34" i="64"/>
  <c r="AP34" i="64"/>
  <c r="AO34" i="64"/>
  <c r="AN34" i="64"/>
  <c r="BF33" i="64"/>
  <c r="BE33" i="64"/>
  <c r="BD33" i="64"/>
  <c r="BC33" i="64"/>
  <c r="BB33" i="64"/>
  <c r="BA33" i="64"/>
  <c r="AZ33" i="64"/>
  <c r="AY33" i="64"/>
  <c r="AX33" i="64"/>
  <c r="AW33" i="64"/>
  <c r="AV33" i="64"/>
  <c r="AU33" i="64"/>
  <c r="AT33" i="64"/>
  <c r="AS33" i="64"/>
  <c r="AR33" i="64"/>
  <c r="AQ33" i="64"/>
  <c r="AP33" i="64"/>
  <c r="AO33" i="64"/>
  <c r="AN33" i="64"/>
  <c r="BF32" i="64"/>
  <c r="BE32" i="64"/>
  <c r="BD32" i="64"/>
  <c r="BC32" i="64"/>
  <c r="BB32" i="64"/>
  <c r="BA32" i="64"/>
  <c r="AZ32" i="64"/>
  <c r="AY32" i="64"/>
  <c r="AX32" i="64"/>
  <c r="AW32" i="64"/>
  <c r="AV32" i="64"/>
  <c r="AU32" i="64"/>
  <c r="AT32" i="64"/>
  <c r="AS32" i="64"/>
  <c r="AR32" i="64"/>
  <c r="AQ32" i="64"/>
  <c r="AP32" i="64"/>
  <c r="AO32" i="64"/>
  <c r="AN32" i="64"/>
  <c r="BF31" i="64"/>
  <c r="BE31" i="64"/>
  <c r="BD31" i="64"/>
  <c r="BC31" i="64"/>
  <c r="BB31" i="64"/>
  <c r="BA31" i="64"/>
  <c r="AZ31" i="64"/>
  <c r="AY31" i="64"/>
  <c r="AX31" i="64"/>
  <c r="AW31" i="64"/>
  <c r="AV31" i="64"/>
  <c r="AU31" i="64"/>
  <c r="AT31" i="64"/>
  <c r="AS31" i="64"/>
  <c r="AR31" i="64"/>
  <c r="AQ31" i="64"/>
  <c r="AP31" i="64"/>
  <c r="AO31" i="64"/>
  <c r="AN31" i="64"/>
  <c r="BF30" i="64"/>
  <c r="BE30" i="64"/>
  <c r="BD30" i="64"/>
  <c r="BC30" i="64"/>
  <c r="BB30" i="64"/>
  <c r="BA30" i="64"/>
  <c r="AZ30" i="64"/>
  <c r="AY30" i="64"/>
  <c r="AX30" i="64"/>
  <c r="AW30" i="64"/>
  <c r="AV30" i="64"/>
  <c r="AU30" i="64"/>
  <c r="AT30" i="64"/>
  <c r="AS30" i="64"/>
  <c r="AR30" i="64"/>
  <c r="AQ30" i="64"/>
  <c r="AP30" i="64"/>
  <c r="AO30" i="64"/>
  <c r="AN30" i="64"/>
  <c r="BF29" i="64"/>
  <c r="BE29" i="64"/>
  <c r="BD29" i="64"/>
  <c r="BC29" i="64"/>
  <c r="BB29" i="64"/>
  <c r="BA29" i="64"/>
  <c r="AZ29" i="64"/>
  <c r="AY29" i="64"/>
  <c r="AX29" i="64"/>
  <c r="AW29" i="64"/>
  <c r="AV29" i="64"/>
  <c r="AU29" i="64"/>
  <c r="AT29" i="64"/>
  <c r="AS29" i="64"/>
  <c r="AR29" i="64"/>
  <c r="AQ29" i="64"/>
  <c r="AP29" i="64"/>
  <c r="AO29" i="64"/>
  <c r="AN29" i="64"/>
  <c r="BF28" i="64"/>
  <c r="BE28" i="64"/>
  <c r="BD28" i="64"/>
  <c r="BC28" i="64"/>
  <c r="BB28" i="64"/>
  <c r="BA28" i="64"/>
  <c r="AZ28" i="64"/>
  <c r="AY28" i="64"/>
  <c r="AX28" i="64"/>
  <c r="AW28" i="64"/>
  <c r="AV28" i="64"/>
  <c r="AU28" i="64"/>
  <c r="AT28" i="64"/>
  <c r="AS28" i="64"/>
  <c r="AR28" i="64"/>
  <c r="AQ28" i="64"/>
  <c r="AP28" i="64"/>
  <c r="AO28" i="64"/>
  <c r="AN28" i="64"/>
  <c r="BF27" i="64"/>
  <c r="BE27" i="64"/>
  <c r="BD27" i="64"/>
  <c r="BC27" i="64"/>
  <c r="BB27" i="64"/>
  <c r="BA27" i="64"/>
  <c r="AZ27" i="64"/>
  <c r="AY27" i="64"/>
  <c r="AX27" i="64"/>
  <c r="AW27" i="64"/>
  <c r="AV27" i="64"/>
  <c r="AU27" i="64"/>
  <c r="AT27" i="64"/>
  <c r="AS27" i="64"/>
  <c r="AR27" i="64"/>
  <c r="AQ27" i="64"/>
  <c r="AP27" i="64"/>
  <c r="AO27" i="64"/>
  <c r="AN27" i="64"/>
  <c r="BF26" i="64"/>
  <c r="BE26" i="64"/>
  <c r="BD26" i="64"/>
  <c r="BC26" i="64"/>
  <c r="BB26" i="64"/>
  <c r="BA26" i="64"/>
  <c r="AZ26" i="64"/>
  <c r="AY26" i="64"/>
  <c r="AX26" i="64"/>
  <c r="AW26" i="64"/>
  <c r="AV26" i="64"/>
  <c r="AU26" i="64"/>
  <c r="AT26" i="64"/>
  <c r="AS26" i="64"/>
  <c r="AR26" i="64"/>
  <c r="AQ26" i="64"/>
  <c r="AP26" i="64"/>
  <c r="AO26" i="64"/>
  <c r="AN26" i="64"/>
  <c r="BF25" i="64"/>
  <c r="BE25" i="64"/>
  <c r="BD25" i="64"/>
  <c r="BC25" i="64"/>
  <c r="BB25" i="64"/>
  <c r="BA25" i="64"/>
  <c r="AZ25" i="64"/>
  <c r="AY25" i="64"/>
  <c r="AX25" i="64"/>
  <c r="AW25" i="64"/>
  <c r="AV25" i="64"/>
  <c r="AU25" i="64"/>
  <c r="AT25" i="64"/>
  <c r="AS25" i="64"/>
  <c r="AR25" i="64"/>
  <c r="AQ25" i="64"/>
  <c r="AP25" i="64"/>
  <c r="AO25" i="64"/>
  <c r="AN25" i="64"/>
  <c r="BF24" i="64"/>
  <c r="BE24" i="64"/>
  <c r="BD24" i="64"/>
  <c r="BC24" i="64"/>
  <c r="BB24" i="64"/>
  <c r="BA24" i="64"/>
  <c r="AZ24" i="64"/>
  <c r="AY24" i="64"/>
  <c r="AX24" i="64"/>
  <c r="AW24" i="64"/>
  <c r="AV24" i="64"/>
  <c r="AU24" i="64"/>
  <c r="AT24" i="64"/>
  <c r="AS24" i="64"/>
  <c r="AR24" i="64"/>
  <c r="AQ24" i="64"/>
  <c r="AP24" i="64"/>
  <c r="AO24" i="64"/>
  <c r="AN24" i="64"/>
  <c r="BF23" i="64"/>
  <c r="BE23" i="64"/>
  <c r="BD23" i="64"/>
  <c r="BC23" i="64"/>
  <c r="BB23" i="64"/>
  <c r="BA23" i="64"/>
  <c r="AZ23" i="64"/>
  <c r="AY23" i="64"/>
  <c r="AX23" i="64"/>
  <c r="AW23" i="64"/>
  <c r="AV23" i="64"/>
  <c r="AU23" i="64"/>
  <c r="AT23" i="64"/>
  <c r="AS23" i="64"/>
  <c r="AR23" i="64"/>
  <c r="AQ23" i="64"/>
  <c r="AP23" i="64"/>
  <c r="AO23" i="64"/>
  <c r="AN23" i="64"/>
  <c r="BF22" i="64"/>
  <c r="BE22" i="64"/>
  <c r="BD22" i="64"/>
  <c r="BC22" i="64"/>
  <c r="BB22" i="64"/>
  <c r="BA22" i="64"/>
  <c r="AZ22" i="64"/>
  <c r="AY22" i="64"/>
  <c r="AX22" i="64"/>
  <c r="AW22" i="64"/>
  <c r="AV22" i="64"/>
  <c r="AU22" i="64"/>
  <c r="AT22" i="64"/>
  <c r="AS22" i="64"/>
  <c r="AR22" i="64"/>
  <c r="AQ22" i="64"/>
  <c r="AP22" i="64"/>
  <c r="AO22" i="64"/>
  <c r="AN22" i="64"/>
  <c r="BF21" i="64"/>
  <c r="BE21" i="64"/>
  <c r="BD21" i="64"/>
  <c r="BC21" i="64"/>
  <c r="BB21" i="64"/>
  <c r="BA21" i="64"/>
  <c r="AZ21" i="64"/>
  <c r="AY21" i="64"/>
  <c r="AX21" i="64"/>
  <c r="AW21" i="64"/>
  <c r="AV21" i="64"/>
  <c r="AU21" i="64"/>
  <c r="AT21" i="64"/>
  <c r="AS21" i="64"/>
  <c r="AR21" i="64"/>
  <c r="AQ21" i="64"/>
  <c r="AP21" i="64"/>
  <c r="AO21" i="64"/>
  <c r="AN21" i="64"/>
  <c r="BF20" i="64"/>
  <c r="BE20" i="64"/>
  <c r="BD20" i="64"/>
  <c r="BC20" i="64"/>
  <c r="BB20" i="64"/>
  <c r="BA20" i="64"/>
  <c r="AZ20" i="64"/>
  <c r="AY20" i="64"/>
  <c r="AX20" i="64"/>
  <c r="AW20" i="64"/>
  <c r="AV20" i="64"/>
  <c r="AU20" i="64"/>
  <c r="AT20" i="64"/>
  <c r="AS20" i="64"/>
  <c r="AR20" i="64"/>
  <c r="AQ20" i="64"/>
  <c r="AP20" i="64"/>
  <c r="AO20" i="64"/>
  <c r="AN20" i="64"/>
  <c r="BF19" i="64"/>
  <c r="BE19" i="64"/>
  <c r="BD19" i="64"/>
  <c r="BC19" i="64"/>
  <c r="BB19" i="64"/>
  <c r="BA19" i="64"/>
  <c r="AZ19" i="64"/>
  <c r="AY19" i="64"/>
  <c r="AX19" i="64"/>
  <c r="AW19" i="64"/>
  <c r="AV19" i="64"/>
  <c r="AU19" i="64"/>
  <c r="AT19" i="64"/>
  <c r="AS19" i="64"/>
  <c r="AR19" i="64"/>
  <c r="AQ19" i="64"/>
  <c r="AP19" i="64"/>
  <c r="AO19" i="64"/>
  <c r="AN19" i="64"/>
  <c r="BF18" i="64"/>
  <c r="BE18" i="64"/>
  <c r="BD18" i="64"/>
  <c r="BC18" i="64"/>
  <c r="BB18" i="64"/>
  <c r="BA18" i="64"/>
  <c r="AZ18" i="64"/>
  <c r="AY18" i="64"/>
  <c r="AX18" i="64"/>
  <c r="AW18" i="64"/>
  <c r="AV18" i="64"/>
  <c r="AU18" i="64"/>
  <c r="AT18" i="64"/>
  <c r="AS18" i="64"/>
  <c r="AR18" i="64"/>
  <c r="AQ18" i="64"/>
  <c r="AP18" i="64"/>
  <c r="AO18" i="64"/>
  <c r="AN18" i="64"/>
  <c r="BF17" i="64"/>
  <c r="BE17" i="64"/>
  <c r="BD17" i="64"/>
  <c r="BC17" i="64"/>
  <c r="BB17" i="64"/>
  <c r="BA17" i="64"/>
  <c r="AZ17" i="64"/>
  <c r="AY17" i="64"/>
  <c r="AX17" i="64"/>
  <c r="AW17" i="64"/>
  <c r="AV17" i="64"/>
  <c r="AU17" i="64"/>
  <c r="AT17" i="64"/>
  <c r="AS17" i="64"/>
  <c r="AR17" i="64"/>
  <c r="AQ17" i="64"/>
  <c r="AP17" i="64"/>
  <c r="AO17" i="64"/>
  <c r="AN17" i="64"/>
  <c r="BF16" i="64"/>
  <c r="BE16" i="64"/>
  <c r="BD16" i="64"/>
  <c r="BC16" i="64"/>
  <c r="BB16" i="64"/>
  <c r="BA16" i="64"/>
  <c r="AZ16" i="64"/>
  <c r="AY16" i="64"/>
  <c r="AX16" i="64"/>
  <c r="AW16" i="64"/>
  <c r="AV16" i="64"/>
  <c r="AU16" i="64"/>
  <c r="AT16" i="64"/>
  <c r="AS16" i="64"/>
  <c r="AR16" i="64"/>
  <c r="AQ16" i="64"/>
  <c r="AP16" i="64"/>
  <c r="AO16" i="64"/>
  <c r="AN16" i="64"/>
  <c r="BF15" i="64"/>
  <c r="BE15" i="64"/>
  <c r="BD15" i="64"/>
  <c r="BC15" i="64"/>
  <c r="BB15" i="64"/>
  <c r="BA15" i="64"/>
  <c r="AZ15" i="64"/>
  <c r="AY15" i="64"/>
  <c r="AX15" i="64"/>
  <c r="AW15" i="64"/>
  <c r="AV15" i="64"/>
  <c r="AU15" i="64"/>
  <c r="AT15" i="64"/>
  <c r="AS15" i="64"/>
  <c r="AR15" i="64"/>
  <c r="AQ15" i="64"/>
  <c r="AP15" i="64"/>
  <c r="AO15" i="64"/>
  <c r="AN15" i="64"/>
  <c r="BF14" i="64"/>
  <c r="BE14" i="64"/>
  <c r="BD14" i="64"/>
  <c r="BC14" i="64"/>
  <c r="BB14" i="64"/>
  <c r="BA14" i="64"/>
  <c r="AZ14" i="64"/>
  <c r="AY14" i="64"/>
  <c r="AX14" i="64"/>
  <c r="AW14" i="64"/>
  <c r="AV14" i="64"/>
  <c r="AU14" i="64"/>
  <c r="AT14" i="64"/>
  <c r="AS14" i="64"/>
  <c r="AR14" i="64"/>
  <c r="AQ14" i="64"/>
  <c r="AP14" i="64"/>
  <c r="AO14" i="64"/>
  <c r="AN14" i="64"/>
  <c r="S14" i="64"/>
  <c r="S15" i="64" s="1"/>
  <c r="S16" i="64" s="1"/>
  <c r="S17" i="64" s="1"/>
  <c r="S18" i="64" s="1"/>
  <c r="S19" i="64" s="1"/>
  <c r="S20" i="64" s="1"/>
  <c r="S21" i="64" s="1"/>
  <c r="S22" i="64" s="1"/>
  <c r="S23" i="64" s="1"/>
  <c r="S24" i="64" s="1"/>
  <c r="S25" i="64" s="1"/>
  <c r="S26" i="64" s="1"/>
  <c r="S27" i="64" s="1"/>
  <c r="S28" i="64" s="1"/>
  <c r="S29" i="64" s="1"/>
  <c r="S30" i="64" s="1"/>
  <c r="S31" i="64" s="1"/>
  <c r="S32" i="64" s="1"/>
  <c r="S33" i="64" s="1"/>
  <c r="S34" i="64" s="1"/>
  <c r="S35" i="64" s="1"/>
  <c r="S36" i="64" s="1"/>
  <c r="S37" i="64" s="1"/>
  <c r="L7" i="64" s="1"/>
  <c r="R14" i="64"/>
  <c r="R15" i="64" s="1"/>
  <c r="R16" i="64" s="1"/>
  <c r="R17" i="64" s="1"/>
  <c r="R18" i="64" s="1"/>
  <c r="R19" i="64" s="1"/>
  <c r="R20" i="64" s="1"/>
  <c r="R21" i="64" s="1"/>
  <c r="R22" i="64" s="1"/>
  <c r="R23" i="64" s="1"/>
  <c r="R24" i="64" s="1"/>
  <c r="R25" i="64" s="1"/>
  <c r="R26" i="64" s="1"/>
  <c r="R27" i="64" s="1"/>
  <c r="R28" i="64" s="1"/>
  <c r="R29" i="64" s="1"/>
  <c r="R30" i="64" s="1"/>
  <c r="R31" i="64" s="1"/>
  <c r="R32" i="64" s="1"/>
  <c r="R33" i="64" s="1"/>
  <c r="R34" i="64" s="1"/>
  <c r="R35" i="64" s="1"/>
  <c r="R36" i="64" s="1"/>
  <c r="R37" i="64" s="1"/>
  <c r="L6" i="64" s="1"/>
  <c r="E8" i="64"/>
  <c r="E7" i="64"/>
  <c r="E6" i="64"/>
  <c r="P5" i="64"/>
  <c r="L5" i="64"/>
  <c r="R5" i="64" s="1"/>
  <c r="E5" i="64"/>
  <c r="N6" i="64" l="1"/>
  <c r="AI14" i="64"/>
  <c r="B15" i="64"/>
  <c r="N5" i="64"/>
  <c r="AQ38" i="63"/>
  <c r="BF37" i="63"/>
  <c r="BE37" i="63"/>
  <c r="BD37" i="63"/>
  <c r="BC37" i="63"/>
  <c r="BB37" i="63"/>
  <c r="BA37" i="63"/>
  <c r="AZ37" i="63"/>
  <c r="AY37" i="63"/>
  <c r="AX37" i="63"/>
  <c r="AW37" i="63"/>
  <c r="AV37" i="63"/>
  <c r="AU37" i="63"/>
  <c r="AT37" i="63"/>
  <c r="AS37" i="63"/>
  <c r="AR37" i="63"/>
  <c r="AQ37" i="63"/>
  <c r="AP37" i="63"/>
  <c r="AO37" i="63"/>
  <c r="AN37" i="63"/>
  <c r="BF36" i="63"/>
  <c r="BE36" i="63"/>
  <c r="BD36" i="63"/>
  <c r="BC36" i="63"/>
  <c r="BB36" i="63"/>
  <c r="BA36" i="63"/>
  <c r="AZ36" i="63"/>
  <c r="AY36" i="63"/>
  <c r="AX36" i="63"/>
  <c r="AW36" i="63"/>
  <c r="AV36" i="63"/>
  <c r="AU36" i="63"/>
  <c r="AT36" i="63"/>
  <c r="AS36" i="63"/>
  <c r="AR36" i="63"/>
  <c r="AQ36" i="63"/>
  <c r="AP36" i="63"/>
  <c r="AO36" i="63"/>
  <c r="AN36" i="63"/>
  <c r="BF35" i="63"/>
  <c r="BE35" i="63"/>
  <c r="BD35" i="63"/>
  <c r="BC35" i="63"/>
  <c r="BB35" i="63"/>
  <c r="BA35" i="63"/>
  <c r="AZ35" i="63"/>
  <c r="AY35" i="63"/>
  <c r="AX35" i="63"/>
  <c r="AW35" i="63"/>
  <c r="AV35" i="63"/>
  <c r="AU35" i="63"/>
  <c r="AT35" i="63"/>
  <c r="AS35" i="63"/>
  <c r="AR35" i="63"/>
  <c r="AQ35" i="63"/>
  <c r="AP35" i="63"/>
  <c r="AO35" i="63"/>
  <c r="AN35" i="63"/>
  <c r="BF34" i="63"/>
  <c r="BE34" i="63"/>
  <c r="BD34" i="63"/>
  <c r="BC34" i="63"/>
  <c r="BB34" i="63"/>
  <c r="BA34" i="63"/>
  <c r="AZ34" i="63"/>
  <c r="AY34" i="63"/>
  <c r="AX34" i="63"/>
  <c r="AW34" i="63"/>
  <c r="AV34" i="63"/>
  <c r="AU34" i="63"/>
  <c r="AT34" i="63"/>
  <c r="AS34" i="63"/>
  <c r="AR34" i="63"/>
  <c r="AQ34" i="63"/>
  <c r="AP34" i="63"/>
  <c r="AO34" i="63"/>
  <c r="AN34" i="63"/>
  <c r="BF33" i="63"/>
  <c r="BE33" i="63"/>
  <c r="BD33" i="63"/>
  <c r="BC33" i="63"/>
  <c r="BB33" i="63"/>
  <c r="BA33" i="63"/>
  <c r="AZ33" i="63"/>
  <c r="AY33" i="63"/>
  <c r="AX33" i="63"/>
  <c r="AW33" i="63"/>
  <c r="AV33" i="63"/>
  <c r="AU33" i="63"/>
  <c r="AT33" i="63"/>
  <c r="AS33" i="63"/>
  <c r="AR33" i="63"/>
  <c r="AQ33" i="63"/>
  <c r="AP33" i="63"/>
  <c r="AO33" i="63"/>
  <c r="AN33" i="63"/>
  <c r="BF32" i="63"/>
  <c r="BE32" i="63"/>
  <c r="BD32" i="63"/>
  <c r="BC32" i="63"/>
  <c r="BB32" i="63"/>
  <c r="BA32" i="63"/>
  <c r="AZ32" i="63"/>
  <c r="AY32" i="63"/>
  <c r="AX32" i="63"/>
  <c r="AW32" i="63"/>
  <c r="AV32" i="63"/>
  <c r="AU32" i="63"/>
  <c r="AT32" i="63"/>
  <c r="AS32" i="63"/>
  <c r="AR32" i="63"/>
  <c r="AQ32" i="63"/>
  <c r="AP32" i="63"/>
  <c r="AO32" i="63"/>
  <c r="AN32" i="63"/>
  <c r="BF31" i="63"/>
  <c r="BE31" i="63"/>
  <c r="BD31" i="63"/>
  <c r="BC31" i="63"/>
  <c r="BB31" i="63"/>
  <c r="BA31" i="63"/>
  <c r="AZ31" i="63"/>
  <c r="AY31" i="63"/>
  <c r="AX31" i="63"/>
  <c r="AW31" i="63"/>
  <c r="AV31" i="63"/>
  <c r="AU31" i="63"/>
  <c r="AT31" i="63"/>
  <c r="AS31" i="63"/>
  <c r="AR31" i="63"/>
  <c r="AQ31" i="63"/>
  <c r="AP31" i="63"/>
  <c r="AO31" i="63"/>
  <c r="AN31" i="63"/>
  <c r="BF30" i="63"/>
  <c r="BE30" i="63"/>
  <c r="BD30" i="63"/>
  <c r="BC30" i="63"/>
  <c r="BB30" i="63"/>
  <c r="BA30" i="63"/>
  <c r="AZ30" i="63"/>
  <c r="AY30" i="63"/>
  <c r="AX30" i="63"/>
  <c r="AW30" i="63"/>
  <c r="AV30" i="63"/>
  <c r="AU30" i="63"/>
  <c r="AT30" i="63"/>
  <c r="AS30" i="63"/>
  <c r="AR30" i="63"/>
  <c r="AQ30" i="63"/>
  <c r="AP30" i="63"/>
  <c r="AO30" i="63"/>
  <c r="AN30" i="63"/>
  <c r="BF29" i="63"/>
  <c r="BE29" i="63"/>
  <c r="BD29" i="63"/>
  <c r="BC29" i="63"/>
  <c r="BB29" i="63"/>
  <c r="BA29" i="63"/>
  <c r="AZ29" i="63"/>
  <c r="AY29" i="63"/>
  <c r="AX29" i="63"/>
  <c r="AW29" i="63"/>
  <c r="AV29" i="63"/>
  <c r="AU29" i="63"/>
  <c r="AT29" i="63"/>
  <c r="AS29" i="63"/>
  <c r="AR29" i="63"/>
  <c r="AQ29" i="63"/>
  <c r="AP29" i="63"/>
  <c r="AO29" i="63"/>
  <c r="AN29" i="63"/>
  <c r="BF28" i="63"/>
  <c r="BE28" i="63"/>
  <c r="BD28" i="63"/>
  <c r="BC28" i="63"/>
  <c r="BB28" i="63"/>
  <c r="BA28" i="63"/>
  <c r="AZ28" i="63"/>
  <c r="AY28" i="63"/>
  <c r="AX28" i="63"/>
  <c r="AW28" i="63"/>
  <c r="AV28" i="63"/>
  <c r="AU28" i="63"/>
  <c r="AT28" i="63"/>
  <c r="AS28" i="63"/>
  <c r="AR28" i="63"/>
  <c r="AQ28" i="63"/>
  <c r="AP28" i="63"/>
  <c r="AO28" i="63"/>
  <c r="AN28" i="63"/>
  <c r="BF27" i="63"/>
  <c r="BE27" i="63"/>
  <c r="BD27" i="63"/>
  <c r="BC27" i="63"/>
  <c r="BB27" i="63"/>
  <c r="BA27" i="63"/>
  <c r="AZ27" i="63"/>
  <c r="AY27" i="63"/>
  <c r="AX27" i="63"/>
  <c r="AW27" i="63"/>
  <c r="AV27" i="63"/>
  <c r="AU27" i="63"/>
  <c r="AT27" i="63"/>
  <c r="AS27" i="63"/>
  <c r="AR27" i="63"/>
  <c r="AQ27" i="63"/>
  <c r="AP27" i="63"/>
  <c r="AO27" i="63"/>
  <c r="AN27" i="63"/>
  <c r="BF26" i="63"/>
  <c r="BE26" i="63"/>
  <c r="BD26" i="63"/>
  <c r="BC26" i="63"/>
  <c r="BB26" i="63"/>
  <c r="BA26" i="63"/>
  <c r="AZ26" i="63"/>
  <c r="AY26" i="63"/>
  <c r="AX26" i="63"/>
  <c r="AW26" i="63"/>
  <c r="AV26" i="63"/>
  <c r="AU26" i="63"/>
  <c r="AT26" i="63"/>
  <c r="AS26" i="63"/>
  <c r="AR26" i="63"/>
  <c r="AQ26" i="63"/>
  <c r="AP26" i="63"/>
  <c r="AO26" i="63"/>
  <c r="AN26" i="63"/>
  <c r="BF25" i="63"/>
  <c r="BE25" i="63"/>
  <c r="BD25" i="63"/>
  <c r="BC25" i="63"/>
  <c r="BB25" i="63"/>
  <c r="BA25" i="63"/>
  <c r="AZ25" i="63"/>
  <c r="AY25" i="63"/>
  <c r="AX25" i="63"/>
  <c r="AW25" i="63"/>
  <c r="AV25" i="63"/>
  <c r="AU25" i="63"/>
  <c r="AT25" i="63"/>
  <c r="AS25" i="63"/>
  <c r="AR25" i="63"/>
  <c r="AQ25" i="63"/>
  <c r="AP25" i="63"/>
  <c r="AO25" i="63"/>
  <c r="AN25" i="63"/>
  <c r="BF24" i="63"/>
  <c r="BE24" i="63"/>
  <c r="BD24" i="63"/>
  <c r="BC24" i="63"/>
  <c r="BB24" i="63"/>
  <c r="BA24" i="63"/>
  <c r="AZ24" i="63"/>
  <c r="AY24" i="63"/>
  <c r="AX24" i="63"/>
  <c r="AW24" i="63"/>
  <c r="AV24" i="63"/>
  <c r="AU24" i="63"/>
  <c r="AT24" i="63"/>
  <c r="AS24" i="63"/>
  <c r="AR24" i="63"/>
  <c r="AQ24" i="63"/>
  <c r="AP24" i="63"/>
  <c r="AO24" i="63"/>
  <c r="AN24" i="63"/>
  <c r="BF23" i="63"/>
  <c r="BE23" i="63"/>
  <c r="BD23" i="63"/>
  <c r="BC23" i="63"/>
  <c r="BB23" i="63"/>
  <c r="BA23" i="63"/>
  <c r="AZ23" i="63"/>
  <c r="AY23" i="63"/>
  <c r="AX23" i="63"/>
  <c r="AW23" i="63"/>
  <c r="AV23" i="63"/>
  <c r="AU23" i="63"/>
  <c r="AT23" i="63"/>
  <c r="AS23" i="63"/>
  <c r="AR23" i="63"/>
  <c r="AQ23" i="63"/>
  <c r="AP23" i="63"/>
  <c r="AO23" i="63"/>
  <c r="AN23" i="63"/>
  <c r="BF22" i="63"/>
  <c r="BE22" i="63"/>
  <c r="BD22" i="63"/>
  <c r="BC22" i="63"/>
  <c r="BB22" i="63"/>
  <c r="BA22" i="63"/>
  <c r="AZ22" i="63"/>
  <c r="AY22" i="63"/>
  <c r="AX22" i="63"/>
  <c r="AW22" i="63"/>
  <c r="AV22" i="63"/>
  <c r="AU22" i="63"/>
  <c r="AT22" i="63"/>
  <c r="AS22" i="63"/>
  <c r="AR22" i="63"/>
  <c r="AQ22" i="63"/>
  <c r="AP22" i="63"/>
  <c r="AO22" i="63"/>
  <c r="AN22" i="63"/>
  <c r="BF21" i="63"/>
  <c r="BE21" i="63"/>
  <c r="BD21" i="63"/>
  <c r="BC21" i="63"/>
  <c r="BB21" i="63"/>
  <c r="BA21" i="63"/>
  <c r="AZ21" i="63"/>
  <c r="AY21" i="63"/>
  <c r="AX21" i="63"/>
  <c r="AW21" i="63"/>
  <c r="AV21" i="63"/>
  <c r="AU21" i="63"/>
  <c r="AT21" i="63"/>
  <c r="AS21" i="63"/>
  <c r="AR21" i="63"/>
  <c r="AQ21" i="63"/>
  <c r="AP21" i="63"/>
  <c r="AO21" i="63"/>
  <c r="AN21" i="63"/>
  <c r="BF20" i="63"/>
  <c r="BE20" i="63"/>
  <c r="BD20" i="63"/>
  <c r="BC20" i="63"/>
  <c r="BB20" i="63"/>
  <c r="BA20" i="63"/>
  <c r="AZ20" i="63"/>
  <c r="AY20" i="63"/>
  <c r="AX20" i="63"/>
  <c r="AW20" i="63"/>
  <c r="AV20" i="63"/>
  <c r="AU20" i="63"/>
  <c r="AT20" i="63"/>
  <c r="AS20" i="63"/>
  <c r="AR20" i="63"/>
  <c r="AQ20" i="63"/>
  <c r="AP20" i="63"/>
  <c r="AO20" i="63"/>
  <c r="AN20" i="63"/>
  <c r="BF19" i="63"/>
  <c r="BE19" i="63"/>
  <c r="BD19" i="63"/>
  <c r="BC19" i="63"/>
  <c r="BB19" i="63"/>
  <c r="BA19" i="63"/>
  <c r="AZ19" i="63"/>
  <c r="AY19" i="63"/>
  <c r="AX19" i="63"/>
  <c r="AW19" i="63"/>
  <c r="AV19" i="63"/>
  <c r="AU19" i="63"/>
  <c r="AT19" i="63"/>
  <c r="AS19" i="63"/>
  <c r="AR19" i="63"/>
  <c r="AQ19" i="63"/>
  <c r="AP19" i="63"/>
  <c r="AO19" i="63"/>
  <c r="AN19" i="63"/>
  <c r="BF18" i="63"/>
  <c r="BE18" i="63"/>
  <c r="BD18" i="63"/>
  <c r="BC18" i="63"/>
  <c r="BB18" i="63"/>
  <c r="BA18" i="63"/>
  <c r="AZ18" i="63"/>
  <c r="AY18" i="63"/>
  <c r="AX18" i="63"/>
  <c r="AW18" i="63"/>
  <c r="AV18" i="63"/>
  <c r="AU18" i="63"/>
  <c r="AT18" i="63"/>
  <c r="AS18" i="63"/>
  <c r="AR18" i="63"/>
  <c r="AQ18" i="63"/>
  <c r="AP18" i="63"/>
  <c r="AO18" i="63"/>
  <c r="AN18" i="63"/>
  <c r="BF17" i="63"/>
  <c r="BE17" i="63"/>
  <c r="BD17" i="63"/>
  <c r="BC17" i="63"/>
  <c r="BB17" i="63"/>
  <c r="BA17" i="63"/>
  <c r="AZ17" i="63"/>
  <c r="AY17" i="63"/>
  <c r="AX17" i="63"/>
  <c r="AW17" i="63"/>
  <c r="AV17" i="63"/>
  <c r="AU17" i="63"/>
  <c r="AT17" i="63"/>
  <c r="AS17" i="63"/>
  <c r="AR17" i="63"/>
  <c r="AQ17" i="63"/>
  <c r="AP17" i="63"/>
  <c r="AO17" i="63"/>
  <c r="AN17" i="63"/>
  <c r="BF16" i="63"/>
  <c r="BE16" i="63"/>
  <c r="BD16" i="63"/>
  <c r="BC16" i="63"/>
  <c r="BB16" i="63"/>
  <c r="BA16" i="63"/>
  <c r="AZ16" i="63"/>
  <c r="AY16" i="63"/>
  <c r="AX16" i="63"/>
  <c r="AW16" i="63"/>
  <c r="AV16" i="63"/>
  <c r="AU16" i="63"/>
  <c r="AT16" i="63"/>
  <c r="AS16" i="63"/>
  <c r="AR16" i="63"/>
  <c r="AQ16" i="63"/>
  <c r="AP16" i="63"/>
  <c r="AO16" i="63"/>
  <c r="AN16" i="63"/>
  <c r="BF15" i="63"/>
  <c r="BE15" i="63"/>
  <c r="BD15" i="63"/>
  <c r="BC15" i="63"/>
  <c r="BB15" i="63"/>
  <c r="BA15" i="63"/>
  <c r="AZ15" i="63"/>
  <c r="AY15" i="63"/>
  <c r="AX15" i="63"/>
  <c r="AW15" i="63"/>
  <c r="AV15" i="63"/>
  <c r="AU15" i="63"/>
  <c r="AT15" i="63"/>
  <c r="AS15" i="63"/>
  <c r="AR15" i="63"/>
  <c r="AQ15" i="63"/>
  <c r="AP15" i="63"/>
  <c r="AO15" i="63"/>
  <c r="AN15" i="63"/>
  <c r="BF14" i="63"/>
  <c r="BE14" i="63"/>
  <c r="BD14" i="63"/>
  <c r="BC14" i="63"/>
  <c r="BB14" i="63"/>
  <c r="BA14" i="63"/>
  <c r="AZ14" i="63"/>
  <c r="AY14" i="63"/>
  <c r="AX14" i="63"/>
  <c r="AW14" i="63"/>
  <c r="AV14" i="63"/>
  <c r="AU14" i="63"/>
  <c r="AT14" i="63"/>
  <c r="AS14" i="63"/>
  <c r="AR14" i="63"/>
  <c r="AQ14" i="63"/>
  <c r="AP14" i="63"/>
  <c r="AO14" i="63"/>
  <c r="AN14" i="63"/>
  <c r="S14" i="63"/>
  <c r="S15" i="63" s="1"/>
  <c r="S16" i="63" s="1"/>
  <c r="S17" i="63" s="1"/>
  <c r="S18" i="63" s="1"/>
  <c r="S19" i="63" s="1"/>
  <c r="S20" i="63" s="1"/>
  <c r="S21" i="63" s="1"/>
  <c r="S22" i="63" s="1"/>
  <c r="S23" i="63" s="1"/>
  <c r="S24" i="63" s="1"/>
  <c r="S25" i="63" s="1"/>
  <c r="S26" i="63" s="1"/>
  <c r="S27" i="63" s="1"/>
  <c r="S28" i="63" s="1"/>
  <c r="S29" i="63" s="1"/>
  <c r="S30" i="63" s="1"/>
  <c r="S31" i="63" s="1"/>
  <c r="S32" i="63" s="1"/>
  <c r="S33" i="63" s="1"/>
  <c r="S34" i="63" s="1"/>
  <c r="S35" i="63" s="1"/>
  <c r="S36" i="63" s="1"/>
  <c r="S37" i="63" s="1"/>
  <c r="L7" i="63" s="1"/>
  <c r="R14" i="63"/>
  <c r="R15" i="63" s="1"/>
  <c r="R16" i="63" s="1"/>
  <c r="R17" i="63" s="1"/>
  <c r="R18" i="63" s="1"/>
  <c r="R19" i="63" s="1"/>
  <c r="R20" i="63" s="1"/>
  <c r="R21" i="63" s="1"/>
  <c r="R22" i="63" s="1"/>
  <c r="R23" i="63" s="1"/>
  <c r="R24" i="63" s="1"/>
  <c r="R25" i="63" s="1"/>
  <c r="R26" i="63" s="1"/>
  <c r="R27" i="63" s="1"/>
  <c r="R28" i="63" s="1"/>
  <c r="R29" i="63" s="1"/>
  <c r="R30" i="63" s="1"/>
  <c r="R31" i="63" s="1"/>
  <c r="R32" i="63" s="1"/>
  <c r="R33" i="63" s="1"/>
  <c r="R34" i="63" s="1"/>
  <c r="R35" i="63" s="1"/>
  <c r="R36" i="63" s="1"/>
  <c r="R37" i="63" s="1"/>
  <c r="L6" i="63" s="1"/>
  <c r="E8" i="63"/>
  <c r="E7" i="63"/>
  <c r="E6" i="63"/>
  <c r="P5" i="63"/>
  <c r="L5" i="63"/>
  <c r="N5" i="63" s="1"/>
  <c r="E5" i="63"/>
  <c r="B16" i="64" l="1"/>
  <c r="AI15" i="64"/>
  <c r="B15" i="63"/>
  <c r="R5" i="63"/>
  <c r="N6" i="63"/>
  <c r="AI14" i="63"/>
  <c r="AQ38" i="62"/>
  <c r="BF37" i="62"/>
  <c r="BE37" i="62"/>
  <c r="BD37" i="62"/>
  <c r="BC37" i="62"/>
  <c r="BB37" i="62"/>
  <c r="BA37" i="62"/>
  <c r="AZ37" i="62"/>
  <c r="AY37" i="62"/>
  <c r="AX37" i="62"/>
  <c r="AW37" i="62"/>
  <c r="AV37" i="62"/>
  <c r="AU37" i="62"/>
  <c r="AT37" i="62"/>
  <c r="AS37" i="62"/>
  <c r="AR37" i="62"/>
  <c r="AQ37" i="62"/>
  <c r="AP37" i="62"/>
  <c r="AO37" i="62"/>
  <c r="AN37" i="62"/>
  <c r="BF36" i="62"/>
  <c r="BE36" i="62"/>
  <c r="BD36" i="62"/>
  <c r="BC36" i="62"/>
  <c r="BB36" i="62"/>
  <c r="BA36" i="62"/>
  <c r="AZ36" i="62"/>
  <c r="AY36" i="62"/>
  <c r="AX36" i="62"/>
  <c r="AW36" i="62"/>
  <c r="AV36" i="62"/>
  <c r="AU36" i="62"/>
  <c r="AT36" i="62"/>
  <c r="AS36" i="62"/>
  <c r="AR36" i="62"/>
  <c r="AQ36" i="62"/>
  <c r="AP36" i="62"/>
  <c r="AO36" i="62"/>
  <c r="AN36" i="62"/>
  <c r="BF35" i="62"/>
  <c r="BE35" i="62"/>
  <c r="BD35" i="62"/>
  <c r="BC35" i="62"/>
  <c r="BB35" i="62"/>
  <c r="BA35" i="62"/>
  <c r="AZ35" i="62"/>
  <c r="AY35" i="62"/>
  <c r="AX35" i="62"/>
  <c r="AW35" i="62"/>
  <c r="AV35" i="62"/>
  <c r="AU35" i="62"/>
  <c r="AT35" i="62"/>
  <c r="AS35" i="62"/>
  <c r="AR35" i="62"/>
  <c r="AQ35" i="62"/>
  <c r="AP35" i="62"/>
  <c r="AO35" i="62"/>
  <c r="AN35" i="62"/>
  <c r="BF34" i="62"/>
  <c r="BE34" i="62"/>
  <c r="BD34" i="62"/>
  <c r="BC34" i="62"/>
  <c r="BB34" i="62"/>
  <c r="BA34" i="62"/>
  <c r="AZ34" i="62"/>
  <c r="AY34" i="62"/>
  <c r="AX34" i="62"/>
  <c r="AW34" i="62"/>
  <c r="AV34" i="62"/>
  <c r="AU34" i="62"/>
  <c r="AT34" i="62"/>
  <c r="AS34" i="62"/>
  <c r="AR34" i="62"/>
  <c r="AQ34" i="62"/>
  <c r="AP34" i="62"/>
  <c r="AO34" i="62"/>
  <c r="AN34" i="62"/>
  <c r="BF33" i="62"/>
  <c r="BE33" i="62"/>
  <c r="BD33" i="62"/>
  <c r="BC33" i="62"/>
  <c r="BB33" i="62"/>
  <c r="BA33" i="62"/>
  <c r="AZ33" i="62"/>
  <c r="AY33" i="62"/>
  <c r="AX33" i="62"/>
  <c r="AW33" i="62"/>
  <c r="AV33" i="62"/>
  <c r="AU33" i="62"/>
  <c r="AT33" i="62"/>
  <c r="AS33" i="62"/>
  <c r="AR33" i="62"/>
  <c r="AQ33" i="62"/>
  <c r="AP33" i="62"/>
  <c r="AO33" i="62"/>
  <c r="AN33" i="62"/>
  <c r="BF32" i="62"/>
  <c r="BE32" i="62"/>
  <c r="BD32" i="62"/>
  <c r="BC32" i="62"/>
  <c r="BB32" i="62"/>
  <c r="BA32" i="62"/>
  <c r="AZ32" i="62"/>
  <c r="AY32" i="62"/>
  <c r="AX32" i="62"/>
  <c r="AW32" i="62"/>
  <c r="AV32" i="62"/>
  <c r="AU32" i="62"/>
  <c r="AT32" i="62"/>
  <c r="AS32" i="62"/>
  <c r="AR32" i="62"/>
  <c r="AQ32" i="62"/>
  <c r="AP32" i="62"/>
  <c r="AO32" i="62"/>
  <c r="AN32" i="62"/>
  <c r="BF31" i="62"/>
  <c r="BE31" i="62"/>
  <c r="BD31" i="62"/>
  <c r="BC31" i="62"/>
  <c r="BB31" i="62"/>
  <c r="BA31" i="62"/>
  <c r="AZ31" i="62"/>
  <c r="AY31" i="62"/>
  <c r="AX31" i="62"/>
  <c r="AW31" i="62"/>
  <c r="AV31" i="62"/>
  <c r="AU31" i="62"/>
  <c r="AT31" i="62"/>
  <c r="AS31" i="62"/>
  <c r="AR31" i="62"/>
  <c r="AQ31" i="62"/>
  <c r="AP31" i="62"/>
  <c r="AO31" i="62"/>
  <c r="AN31" i="62"/>
  <c r="BF30" i="62"/>
  <c r="BE30" i="62"/>
  <c r="BD30" i="62"/>
  <c r="BC30" i="62"/>
  <c r="BB30" i="62"/>
  <c r="BA30" i="62"/>
  <c r="AZ30" i="62"/>
  <c r="AY30" i="62"/>
  <c r="AX30" i="62"/>
  <c r="AW30" i="62"/>
  <c r="AV30" i="62"/>
  <c r="AU30" i="62"/>
  <c r="AT30" i="62"/>
  <c r="AS30" i="62"/>
  <c r="AR30" i="62"/>
  <c r="AQ30" i="62"/>
  <c r="AP30" i="62"/>
  <c r="AO30" i="62"/>
  <c r="AN30" i="62"/>
  <c r="BF29" i="62"/>
  <c r="BE29" i="62"/>
  <c r="BD29" i="62"/>
  <c r="BC29" i="62"/>
  <c r="BB29" i="62"/>
  <c r="BA29" i="62"/>
  <c r="AZ29" i="62"/>
  <c r="AY29" i="62"/>
  <c r="AX29" i="62"/>
  <c r="AW29" i="62"/>
  <c r="AV29" i="62"/>
  <c r="AU29" i="62"/>
  <c r="AT29" i="62"/>
  <c r="AS29" i="62"/>
  <c r="AR29" i="62"/>
  <c r="AQ29" i="62"/>
  <c r="AP29" i="62"/>
  <c r="AO29" i="62"/>
  <c r="AN29" i="62"/>
  <c r="BF28" i="62"/>
  <c r="BE28" i="62"/>
  <c r="BD28" i="62"/>
  <c r="BC28" i="62"/>
  <c r="BB28" i="62"/>
  <c r="BA28" i="62"/>
  <c r="AZ28" i="62"/>
  <c r="AY28" i="62"/>
  <c r="AX28" i="62"/>
  <c r="AW28" i="62"/>
  <c r="AV28" i="62"/>
  <c r="AU28" i="62"/>
  <c r="AT28" i="62"/>
  <c r="AS28" i="62"/>
  <c r="AR28" i="62"/>
  <c r="AQ28" i="62"/>
  <c r="AP28" i="62"/>
  <c r="AO28" i="62"/>
  <c r="AN28" i="62"/>
  <c r="BF27" i="62"/>
  <c r="BE27" i="62"/>
  <c r="BD27" i="62"/>
  <c r="BC27" i="62"/>
  <c r="BB27" i="62"/>
  <c r="BA27" i="62"/>
  <c r="AZ27" i="62"/>
  <c r="AY27" i="62"/>
  <c r="AX27" i="62"/>
  <c r="AW27" i="62"/>
  <c r="AV27" i="62"/>
  <c r="AU27" i="62"/>
  <c r="AT27" i="62"/>
  <c r="AS27" i="62"/>
  <c r="AR27" i="62"/>
  <c r="AQ27" i="62"/>
  <c r="AP27" i="62"/>
  <c r="AO27" i="62"/>
  <c r="AN27" i="62"/>
  <c r="BF26" i="62"/>
  <c r="BE26" i="62"/>
  <c r="BD26" i="62"/>
  <c r="BC26" i="62"/>
  <c r="BB26" i="62"/>
  <c r="BA26" i="62"/>
  <c r="AZ26" i="62"/>
  <c r="AY26" i="62"/>
  <c r="AX26" i="62"/>
  <c r="AW26" i="62"/>
  <c r="AV26" i="62"/>
  <c r="AU26" i="62"/>
  <c r="AT26" i="62"/>
  <c r="AS26" i="62"/>
  <c r="AR26" i="62"/>
  <c r="AQ26" i="62"/>
  <c r="AP26" i="62"/>
  <c r="AO26" i="62"/>
  <c r="AN26" i="62"/>
  <c r="BF25" i="62"/>
  <c r="BE25" i="62"/>
  <c r="BD25" i="62"/>
  <c r="BC25" i="62"/>
  <c r="BB25" i="62"/>
  <c r="BA25" i="62"/>
  <c r="AZ25" i="62"/>
  <c r="AY25" i="62"/>
  <c r="AX25" i="62"/>
  <c r="AW25" i="62"/>
  <c r="AV25" i="62"/>
  <c r="AU25" i="62"/>
  <c r="AT25" i="62"/>
  <c r="AS25" i="62"/>
  <c r="AR25" i="62"/>
  <c r="AQ25" i="62"/>
  <c r="AP25" i="62"/>
  <c r="AO25" i="62"/>
  <c r="AN25" i="62"/>
  <c r="BF24" i="62"/>
  <c r="BE24" i="62"/>
  <c r="BD24" i="62"/>
  <c r="BC24" i="62"/>
  <c r="BB24" i="62"/>
  <c r="BA24" i="62"/>
  <c r="AZ24" i="62"/>
  <c r="AY24" i="62"/>
  <c r="AX24" i="62"/>
  <c r="AW24" i="62"/>
  <c r="AV24" i="62"/>
  <c r="AU24" i="62"/>
  <c r="AT24" i="62"/>
  <c r="AS24" i="62"/>
  <c r="AR24" i="62"/>
  <c r="AQ24" i="62"/>
  <c r="AP24" i="62"/>
  <c r="AO24" i="62"/>
  <c r="AN24" i="62"/>
  <c r="BF23" i="62"/>
  <c r="BE23" i="62"/>
  <c r="BD23" i="62"/>
  <c r="BC23" i="62"/>
  <c r="BB23" i="62"/>
  <c r="BA23" i="62"/>
  <c r="AZ23" i="62"/>
  <c r="AY23" i="62"/>
  <c r="AX23" i="62"/>
  <c r="AW23" i="62"/>
  <c r="AV23" i="62"/>
  <c r="AU23" i="62"/>
  <c r="AT23" i="62"/>
  <c r="AS23" i="62"/>
  <c r="AR23" i="62"/>
  <c r="AQ23" i="62"/>
  <c r="AP23" i="62"/>
  <c r="AO23" i="62"/>
  <c r="AN23" i="62"/>
  <c r="BF22" i="62"/>
  <c r="BE22" i="62"/>
  <c r="BD22" i="62"/>
  <c r="BC22" i="62"/>
  <c r="BB22" i="62"/>
  <c r="BA22" i="62"/>
  <c r="AZ22" i="62"/>
  <c r="AY22" i="62"/>
  <c r="AX22" i="62"/>
  <c r="AW22" i="62"/>
  <c r="AV22" i="62"/>
  <c r="AU22" i="62"/>
  <c r="AT22" i="62"/>
  <c r="AS22" i="62"/>
  <c r="AR22" i="62"/>
  <c r="AQ22" i="62"/>
  <c r="AP22" i="62"/>
  <c r="AO22" i="62"/>
  <c r="AN22" i="62"/>
  <c r="BF21" i="62"/>
  <c r="BE21" i="62"/>
  <c r="BD21" i="62"/>
  <c r="BC21" i="62"/>
  <c r="BB21" i="62"/>
  <c r="BA21" i="62"/>
  <c r="AZ21" i="62"/>
  <c r="AY21" i="62"/>
  <c r="AX21" i="62"/>
  <c r="AW21" i="62"/>
  <c r="AV21" i="62"/>
  <c r="AU21" i="62"/>
  <c r="AT21" i="62"/>
  <c r="AS21" i="62"/>
  <c r="AR21" i="62"/>
  <c r="AQ21" i="62"/>
  <c r="AP21" i="62"/>
  <c r="AO21" i="62"/>
  <c r="AN21" i="62"/>
  <c r="BF20" i="62"/>
  <c r="BE20" i="62"/>
  <c r="BD20" i="62"/>
  <c r="BC20" i="62"/>
  <c r="BB20" i="62"/>
  <c r="BA20" i="62"/>
  <c r="AZ20" i="62"/>
  <c r="AY20" i="62"/>
  <c r="AX20" i="62"/>
  <c r="AW20" i="62"/>
  <c r="AV20" i="62"/>
  <c r="AU20" i="62"/>
  <c r="AT20" i="62"/>
  <c r="AS20" i="62"/>
  <c r="AR20" i="62"/>
  <c r="AQ20" i="62"/>
  <c r="AP20" i="62"/>
  <c r="AO20" i="62"/>
  <c r="AN20" i="62"/>
  <c r="BF19" i="62"/>
  <c r="BE19" i="62"/>
  <c r="BD19" i="62"/>
  <c r="BC19" i="62"/>
  <c r="BB19" i="62"/>
  <c r="BA19" i="62"/>
  <c r="AZ19" i="62"/>
  <c r="AY19" i="62"/>
  <c r="AX19" i="62"/>
  <c r="AW19" i="62"/>
  <c r="AV19" i="62"/>
  <c r="AU19" i="62"/>
  <c r="AT19" i="62"/>
  <c r="AS19" i="62"/>
  <c r="AR19" i="62"/>
  <c r="AQ19" i="62"/>
  <c r="AP19" i="62"/>
  <c r="AO19" i="62"/>
  <c r="AN19" i="62"/>
  <c r="BF18" i="62"/>
  <c r="BE18" i="62"/>
  <c r="BD18" i="62"/>
  <c r="BC18" i="62"/>
  <c r="BB18" i="62"/>
  <c r="BA18" i="62"/>
  <c r="AZ18" i="62"/>
  <c r="AY18" i="62"/>
  <c r="AX18" i="62"/>
  <c r="AW18" i="62"/>
  <c r="AV18" i="62"/>
  <c r="AU18" i="62"/>
  <c r="AT18" i="62"/>
  <c r="AS18" i="62"/>
  <c r="AR18" i="62"/>
  <c r="AQ18" i="62"/>
  <c r="AP18" i="62"/>
  <c r="AO18" i="62"/>
  <c r="AN18" i="62"/>
  <c r="BF17" i="62"/>
  <c r="BE17" i="62"/>
  <c r="BD17" i="62"/>
  <c r="BC17" i="62"/>
  <c r="BB17" i="62"/>
  <c r="BA17" i="62"/>
  <c r="AZ17" i="62"/>
  <c r="AY17" i="62"/>
  <c r="AX17" i="62"/>
  <c r="AW17" i="62"/>
  <c r="AV17" i="62"/>
  <c r="AU17" i="62"/>
  <c r="AT17" i="62"/>
  <c r="AS17" i="62"/>
  <c r="AR17" i="62"/>
  <c r="AQ17" i="62"/>
  <c r="AP17" i="62"/>
  <c r="AO17" i="62"/>
  <c r="AN17" i="62"/>
  <c r="BF16" i="62"/>
  <c r="BE16" i="62"/>
  <c r="BD16" i="62"/>
  <c r="BC16" i="62"/>
  <c r="BB16" i="62"/>
  <c r="BA16" i="62"/>
  <c r="AZ16" i="62"/>
  <c r="AY16" i="62"/>
  <c r="AX16" i="62"/>
  <c r="AW16" i="62"/>
  <c r="AV16" i="62"/>
  <c r="AU16" i="62"/>
  <c r="AT16" i="62"/>
  <c r="AS16" i="62"/>
  <c r="AR16" i="62"/>
  <c r="AQ16" i="62"/>
  <c r="AP16" i="62"/>
  <c r="AO16" i="62"/>
  <c r="AN16" i="62"/>
  <c r="BF15" i="62"/>
  <c r="BE15" i="62"/>
  <c r="BD15" i="62"/>
  <c r="BC15" i="62"/>
  <c r="BB15" i="62"/>
  <c r="BA15" i="62"/>
  <c r="AZ15" i="62"/>
  <c r="AY15" i="62"/>
  <c r="AX15" i="62"/>
  <c r="AW15" i="62"/>
  <c r="AV15" i="62"/>
  <c r="AU15" i="62"/>
  <c r="AT15" i="62"/>
  <c r="AS15" i="62"/>
  <c r="AR15" i="62"/>
  <c r="AQ15" i="62"/>
  <c r="AP15" i="62"/>
  <c r="AO15" i="62"/>
  <c r="AN15" i="62"/>
  <c r="BF14" i="62"/>
  <c r="BE14" i="62"/>
  <c r="BD14" i="62"/>
  <c r="BC14" i="62"/>
  <c r="BB14" i="62"/>
  <c r="BA14" i="62"/>
  <c r="AZ14" i="62"/>
  <c r="AY14" i="62"/>
  <c r="AX14" i="62"/>
  <c r="AW14" i="62"/>
  <c r="AV14" i="62"/>
  <c r="AU14" i="62"/>
  <c r="AT14" i="62"/>
  <c r="AS14" i="62"/>
  <c r="AR14" i="62"/>
  <c r="AQ14" i="62"/>
  <c r="AP14" i="62"/>
  <c r="AO14" i="62"/>
  <c r="AN14" i="62"/>
  <c r="S14" i="62"/>
  <c r="S15" i="62" s="1"/>
  <c r="S16" i="62" s="1"/>
  <c r="S17" i="62" s="1"/>
  <c r="S18" i="62" s="1"/>
  <c r="S19" i="62" s="1"/>
  <c r="S20" i="62" s="1"/>
  <c r="S21" i="62" s="1"/>
  <c r="S22" i="62" s="1"/>
  <c r="S23" i="62" s="1"/>
  <c r="S24" i="62" s="1"/>
  <c r="S25" i="62" s="1"/>
  <c r="S26" i="62" s="1"/>
  <c r="S27" i="62" s="1"/>
  <c r="S28" i="62" s="1"/>
  <c r="S29" i="62" s="1"/>
  <c r="S30" i="62" s="1"/>
  <c r="S31" i="62" s="1"/>
  <c r="S32" i="62" s="1"/>
  <c r="S33" i="62" s="1"/>
  <c r="S34" i="62" s="1"/>
  <c r="S35" i="62" s="1"/>
  <c r="S36" i="62" s="1"/>
  <c r="S37" i="62" s="1"/>
  <c r="L7" i="62" s="1"/>
  <c r="R14" i="62"/>
  <c r="R15" i="62" s="1"/>
  <c r="R16" i="62" s="1"/>
  <c r="R17" i="62" s="1"/>
  <c r="R18" i="62" s="1"/>
  <c r="R19" i="62" s="1"/>
  <c r="R20" i="62" s="1"/>
  <c r="R21" i="62" s="1"/>
  <c r="R22" i="62" s="1"/>
  <c r="R23" i="62" s="1"/>
  <c r="R24" i="62" s="1"/>
  <c r="R25" i="62" s="1"/>
  <c r="R26" i="62" s="1"/>
  <c r="R27" i="62" s="1"/>
  <c r="R28" i="62" s="1"/>
  <c r="R29" i="62" s="1"/>
  <c r="R30" i="62" s="1"/>
  <c r="R31" i="62" s="1"/>
  <c r="R32" i="62" s="1"/>
  <c r="R33" i="62" s="1"/>
  <c r="R34" i="62" s="1"/>
  <c r="R35" i="62" s="1"/>
  <c r="R36" i="62" s="1"/>
  <c r="R37" i="62" s="1"/>
  <c r="L6" i="62" s="1"/>
  <c r="E8" i="62"/>
  <c r="E7" i="62"/>
  <c r="E6" i="62"/>
  <c r="P5" i="62"/>
  <c r="L5" i="62"/>
  <c r="R5" i="62" s="1"/>
  <c r="E5" i="62"/>
  <c r="B17" i="64" l="1"/>
  <c r="AI16" i="64"/>
  <c r="B16" i="63"/>
  <c r="AI15" i="63"/>
  <c r="N6" i="62"/>
  <c r="AI14" i="62"/>
  <c r="B15" i="62"/>
  <c r="N5" i="62"/>
  <c r="AQ38" i="61"/>
  <c r="BF37" i="61"/>
  <c r="BE37" i="61"/>
  <c r="BD37" i="61"/>
  <c r="BC37" i="61"/>
  <c r="BB37" i="61"/>
  <c r="BA37" i="61"/>
  <c r="AZ37" i="61"/>
  <c r="AY37" i="61"/>
  <c r="AX37" i="61"/>
  <c r="AW37" i="61"/>
  <c r="AV37" i="61"/>
  <c r="AU37" i="61"/>
  <c r="AT37" i="61"/>
  <c r="AS37" i="61"/>
  <c r="AR37" i="61"/>
  <c r="AQ37" i="61"/>
  <c r="AP37" i="61"/>
  <c r="AO37" i="61"/>
  <c r="AN37" i="61"/>
  <c r="BF36" i="61"/>
  <c r="BE36" i="61"/>
  <c r="BD36" i="61"/>
  <c r="BC36" i="61"/>
  <c r="BB36" i="61"/>
  <c r="BA36" i="61"/>
  <c r="AZ36" i="61"/>
  <c r="AY36" i="61"/>
  <c r="AX36" i="61"/>
  <c r="AW36" i="61"/>
  <c r="AV36" i="61"/>
  <c r="AU36" i="61"/>
  <c r="AT36" i="61"/>
  <c r="AS36" i="61"/>
  <c r="AR36" i="61"/>
  <c r="AQ36" i="61"/>
  <c r="AP36" i="61"/>
  <c r="AO36" i="61"/>
  <c r="AN36" i="61"/>
  <c r="BF35" i="61"/>
  <c r="BE35" i="61"/>
  <c r="BD35" i="61"/>
  <c r="BC35" i="61"/>
  <c r="BB35" i="61"/>
  <c r="BA35" i="61"/>
  <c r="AZ35" i="61"/>
  <c r="AY35" i="61"/>
  <c r="AX35" i="61"/>
  <c r="AW35" i="61"/>
  <c r="AV35" i="61"/>
  <c r="AU35" i="61"/>
  <c r="AT35" i="61"/>
  <c r="AS35" i="61"/>
  <c r="AR35" i="61"/>
  <c r="AQ35" i="61"/>
  <c r="AP35" i="61"/>
  <c r="AO35" i="61"/>
  <c r="AN35" i="61"/>
  <c r="BF34" i="61"/>
  <c r="BE34" i="61"/>
  <c r="BD34" i="61"/>
  <c r="BC34" i="61"/>
  <c r="BB34" i="61"/>
  <c r="BA34" i="61"/>
  <c r="AZ34" i="61"/>
  <c r="AY34" i="61"/>
  <c r="AX34" i="61"/>
  <c r="AW34" i="61"/>
  <c r="AV34" i="61"/>
  <c r="AU34" i="61"/>
  <c r="AT34" i="61"/>
  <c r="AS34" i="61"/>
  <c r="AR34" i="61"/>
  <c r="AQ34" i="61"/>
  <c r="AP34" i="61"/>
  <c r="AO34" i="61"/>
  <c r="AN34" i="61"/>
  <c r="BF33" i="61"/>
  <c r="BE33" i="61"/>
  <c r="BD33" i="61"/>
  <c r="BC33" i="61"/>
  <c r="BB33" i="61"/>
  <c r="BA33" i="61"/>
  <c r="AZ33" i="61"/>
  <c r="AY33" i="61"/>
  <c r="AX33" i="61"/>
  <c r="AW33" i="61"/>
  <c r="AV33" i="61"/>
  <c r="AU33" i="61"/>
  <c r="AT33" i="61"/>
  <c r="AS33" i="61"/>
  <c r="AR33" i="61"/>
  <c r="AQ33" i="61"/>
  <c r="AP33" i="61"/>
  <c r="AO33" i="61"/>
  <c r="AN33" i="61"/>
  <c r="BF32" i="61"/>
  <c r="BE32" i="61"/>
  <c r="BD32" i="61"/>
  <c r="BC32" i="61"/>
  <c r="BB32" i="61"/>
  <c r="BA32" i="61"/>
  <c r="AZ32" i="61"/>
  <c r="AY32" i="61"/>
  <c r="AX32" i="61"/>
  <c r="AW32" i="61"/>
  <c r="AV32" i="61"/>
  <c r="AU32" i="61"/>
  <c r="AT32" i="61"/>
  <c r="AS32" i="61"/>
  <c r="AR32" i="61"/>
  <c r="AQ32" i="61"/>
  <c r="AP32" i="61"/>
  <c r="AO32" i="61"/>
  <c r="AN32" i="61"/>
  <c r="BF31" i="61"/>
  <c r="BE31" i="61"/>
  <c r="BD31" i="61"/>
  <c r="BC31" i="61"/>
  <c r="BB31" i="61"/>
  <c r="BA31" i="61"/>
  <c r="AZ31" i="61"/>
  <c r="AY31" i="61"/>
  <c r="AX31" i="61"/>
  <c r="AW31" i="61"/>
  <c r="AV31" i="61"/>
  <c r="AU31" i="61"/>
  <c r="AT31" i="61"/>
  <c r="AS31" i="61"/>
  <c r="AR31" i="61"/>
  <c r="AQ31" i="61"/>
  <c r="AP31" i="61"/>
  <c r="AO31" i="61"/>
  <c r="AN31" i="61"/>
  <c r="BF30" i="61"/>
  <c r="BE30" i="61"/>
  <c r="BD30" i="61"/>
  <c r="BC30" i="61"/>
  <c r="BB30" i="61"/>
  <c r="BA30" i="61"/>
  <c r="AZ30" i="61"/>
  <c r="AY30" i="61"/>
  <c r="AX30" i="61"/>
  <c r="AW30" i="61"/>
  <c r="AV30" i="61"/>
  <c r="AU30" i="61"/>
  <c r="AT30" i="61"/>
  <c r="AS30" i="61"/>
  <c r="AR30" i="61"/>
  <c r="AQ30" i="61"/>
  <c r="AP30" i="61"/>
  <c r="AO30" i="61"/>
  <c r="AN30" i="61"/>
  <c r="BF29" i="61"/>
  <c r="BE29" i="61"/>
  <c r="BD29" i="61"/>
  <c r="BC29" i="61"/>
  <c r="BB29" i="61"/>
  <c r="BA29" i="61"/>
  <c r="AZ29" i="61"/>
  <c r="AY29" i="61"/>
  <c r="AX29" i="61"/>
  <c r="AW29" i="61"/>
  <c r="AV29" i="61"/>
  <c r="AU29" i="61"/>
  <c r="AT29" i="61"/>
  <c r="AS29" i="61"/>
  <c r="AR29" i="61"/>
  <c r="AQ29" i="61"/>
  <c r="AP29" i="61"/>
  <c r="AO29" i="61"/>
  <c r="AN29" i="61"/>
  <c r="BF28" i="61"/>
  <c r="BE28" i="61"/>
  <c r="BD28" i="61"/>
  <c r="BC28" i="61"/>
  <c r="BB28" i="61"/>
  <c r="BA28" i="61"/>
  <c r="AZ28" i="61"/>
  <c r="AY28" i="61"/>
  <c r="AX28" i="61"/>
  <c r="AW28" i="61"/>
  <c r="AV28" i="61"/>
  <c r="AU28" i="61"/>
  <c r="AT28" i="61"/>
  <c r="AS28" i="61"/>
  <c r="AR28" i="61"/>
  <c r="AQ28" i="61"/>
  <c r="AP28" i="61"/>
  <c r="AO28" i="61"/>
  <c r="AN28" i="61"/>
  <c r="BF27" i="61"/>
  <c r="BE27" i="61"/>
  <c r="BD27" i="61"/>
  <c r="BC27" i="61"/>
  <c r="BB27" i="61"/>
  <c r="BA27" i="61"/>
  <c r="AZ27" i="61"/>
  <c r="AY27" i="61"/>
  <c r="AX27" i="61"/>
  <c r="AW27" i="61"/>
  <c r="AV27" i="61"/>
  <c r="AU27" i="61"/>
  <c r="AT27" i="61"/>
  <c r="AS27" i="61"/>
  <c r="AR27" i="61"/>
  <c r="AQ27" i="61"/>
  <c r="AP27" i="61"/>
  <c r="AO27" i="61"/>
  <c r="AN27" i="61"/>
  <c r="BF26" i="61"/>
  <c r="BE26" i="61"/>
  <c r="BD26" i="61"/>
  <c r="BC26" i="61"/>
  <c r="BB26" i="61"/>
  <c r="BA26" i="61"/>
  <c r="AZ26" i="61"/>
  <c r="AY26" i="61"/>
  <c r="AX26" i="61"/>
  <c r="AW26" i="61"/>
  <c r="AV26" i="61"/>
  <c r="AU26" i="61"/>
  <c r="AT26" i="61"/>
  <c r="AS26" i="61"/>
  <c r="AR26" i="61"/>
  <c r="AQ26" i="61"/>
  <c r="AP26" i="61"/>
  <c r="AO26" i="61"/>
  <c r="AN26" i="61"/>
  <c r="BF25" i="61"/>
  <c r="BE25" i="61"/>
  <c r="BD25" i="61"/>
  <c r="BC25" i="61"/>
  <c r="BB25" i="61"/>
  <c r="BA25" i="61"/>
  <c r="AZ25" i="61"/>
  <c r="AY25" i="61"/>
  <c r="AX25" i="61"/>
  <c r="AW25" i="61"/>
  <c r="AV25" i="61"/>
  <c r="AU25" i="61"/>
  <c r="AT25" i="61"/>
  <c r="AS25" i="61"/>
  <c r="AR25" i="61"/>
  <c r="AQ25" i="61"/>
  <c r="AP25" i="61"/>
  <c r="AO25" i="61"/>
  <c r="AN25" i="61"/>
  <c r="BF24" i="61"/>
  <c r="BE24" i="61"/>
  <c r="BD24" i="61"/>
  <c r="BC24" i="61"/>
  <c r="BB24" i="61"/>
  <c r="BA24" i="61"/>
  <c r="AZ24" i="61"/>
  <c r="AY24" i="61"/>
  <c r="AX24" i="61"/>
  <c r="AW24" i="61"/>
  <c r="AV24" i="61"/>
  <c r="AU24" i="61"/>
  <c r="AT24" i="61"/>
  <c r="AS24" i="61"/>
  <c r="AR24" i="61"/>
  <c r="AQ24" i="61"/>
  <c r="AP24" i="61"/>
  <c r="AO24" i="61"/>
  <c r="AN24" i="61"/>
  <c r="BF23" i="61"/>
  <c r="BE23" i="61"/>
  <c r="BD23" i="61"/>
  <c r="BC23" i="61"/>
  <c r="BB23" i="61"/>
  <c r="BA23" i="61"/>
  <c r="AZ23" i="61"/>
  <c r="AY23" i="61"/>
  <c r="AX23" i="61"/>
  <c r="AW23" i="61"/>
  <c r="AV23" i="61"/>
  <c r="AU23" i="61"/>
  <c r="AT23" i="61"/>
  <c r="AS23" i="61"/>
  <c r="AR23" i="61"/>
  <c r="AQ23" i="61"/>
  <c r="AP23" i="61"/>
  <c r="AO23" i="61"/>
  <c r="AN23" i="61"/>
  <c r="BF22" i="61"/>
  <c r="BE22" i="61"/>
  <c r="BD22" i="61"/>
  <c r="BC22" i="61"/>
  <c r="BB22" i="61"/>
  <c r="BA22" i="61"/>
  <c r="AZ22" i="61"/>
  <c r="AY22" i="61"/>
  <c r="AX22" i="61"/>
  <c r="AW22" i="61"/>
  <c r="AV22" i="61"/>
  <c r="AU22" i="61"/>
  <c r="AT22" i="61"/>
  <c r="AS22" i="61"/>
  <c r="AR22" i="61"/>
  <c r="AQ22" i="61"/>
  <c r="AP22" i="61"/>
  <c r="AO22" i="61"/>
  <c r="AN22" i="61"/>
  <c r="BF21" i="61"/>
  <c r="BE21" i="61"/>
  <c r="BD21" i="61"/>
  <c r="BC21" i="61"/>
  <c r="BB21" i="61"/>
  <c r="BA21" i="61"/>
  <c r="AZ21" i="61"/>
  <c r="AY21" i="61"/>
  <c r="AX21" i="61"/>
  <c r="AW21" i="61"/>
  <c r="AV21" i="61"/>
  <c r="AU21" i="61"/>
  <c r="AT21" i="61"/>
  <c r="AS21" i="61"/>
  <c r="AR21" i="61"/>
  <c r="AQ21" i="61"/>
  <c r="AP21" i="61"/>
  <c r="AO21" i="61"/>
  <c r="AN21" i="61"/>
  <c r="BF20" i="61"/>
  <c r="BE20" i="61"/>
  <c r="BD20" i="61"/>
  <c r="BC20" i="61"/>
  <c r="BB20" i="61"/>
  <c r="BA20" i="61"/>
  <c r="AZ20" i="61"/>
  <c r="AY20" i="61"/>
  <c r="AX20" i="61"/>
  <c r="AW20" i="61"/>
  <c r="AV20" i="61"/>
  <c r="AU20" i="61"/>
  <c r="AT20" i="61"/>
  <c r="AS20" i="61"/>
  <c r="AR20" i="61"/>
  <c r="AQ20" i="61"/>
  <c r="AP20" i="61"/>
  <c r="AO20" i="61"/>
  <c r="AN20" i="61"/>
  <c r="BF19" i="61"/>
  <c r="BE19" i="61"/>
  <c r="BD19" i="61"/>
  <c r="BC19" i="61"/>
  <c r="BB19" i="61"/>
  <c r="BA19" i="61"/>
  <c r="AZ19" i="61"/>
  <c r="AY19" i="61"/>
  <c r="AX19" i="61"/>
  <c r="AW19" i="61"/>
  <c r="AV19" i="61"/>
  <c r="AU19" i="61"/>
  <c r="AT19" i="61"/>
  <c r="AS19" i="61"/>
  <c r="AR19" i="61"/>
  <c r="AQ19" i="61"/>
  <c r="AP19" i="61"/>
  <c r="AO19" i="61"/>
  <c r="AN19" i="61"/>
  <c r="BF18" i="61"/>
  <c r="BE18" i="61"/>
  <c r="BD18" i="61"/>
  <c r="BC18" i="61"/>
  <c r="BB18" i="61"/>
  <c r="BA18" i="61"/>
  <c r="AZ18" i="61"/>
  <c r="AY18" i="61"/>
  <c r="AX18" i="61"/>
  <c r="AW18" i="61"/>
  <c r="AV18" i="61"/>
  <c r="AU18" i="61"/>
  <c r="AT18" i="61"/>
  <c r="AS18" i="61"/>
  <c r="AR18" i="61"/>
  <c r="AQ18" i="61"/>
  <c r="AP18" i="61"/>
  <c r="AO18" i="61"/>
  <c r="AN18" i="61"/>
  <c r="BF17" i="61"/>
  <c r="BE17" i="61"/>
  <c r="BD17" i="61"/>
  <c r="BC17" i="61"/>
  <c r="BB17" i="61"/>
  <c r="BA17" i="61"/>
  <c r="AZ17" i="61"/>
  <c r="AY17" i="61"/>
  <c r="AX17" i="61"/>
  <c r="AW17" i="61"/>
  <c r="AV17" i="61"/>
  <c r="AU17" i="61"/>
  <c r="AT17" i="61"/>
  <c r="AS17" i="61"/>
  <c r="AR17" i="61"/>
  <c r="AQ17" i="61"/>
  <c r="AP17" i="61"/>
  <c r="AO17" i="61"/>
  <c r="AN17" i="61"/>
  <c r="BF16" i="61"/>
  <c r="BE16" i="61"/>
  <c r="BD16" i="61"/>
  <c r="BC16" i="61"/>
  <c r="BB16" i="61"/>
  <c r="BA16" i="61"/>
  <c r="AZ16" i="61"/>
  <c r="AY16" i="61"/>
  <c r="AX16" i="61"/>
  <c r="AW16" i="61"/>
  <c r="AV16" i="61"/>
  <c r="AU16" i="61"/>
  <c r="AT16" i="61"/>
  <c r="AS16" i="61"/>
  <c r="AR16" i="61"/>
  <c r="AQ16" i="61"/>
  <c r="AP16" i="61"/>
  <c r="AO16" i="61"/>
  <c r="AN16" i="61"/>
  <c r="BF15" i="61"/>
  <c r="BE15" i="61"/>
  <c r="BD15" i="61"/>
  <c r="BC15" i="61"/>
  <c r="BB15" i="61"/>
  <c r="BA15" i="61"/>
  <c r="AZ15" i="61"/>
  <c r="AY15" i="61"/>
  <c r="AX15" i="61"/>
  <c r="AW15" i="61"/>
  <c r="AV15" i="61"/>
  <c r="AU15" i="61"/>
  <c r="AT15" i="61"/>
  <c r="AS15" i="61"/>
  <c r="AR15" i="61"/>
  <c r="AQ15" i="61"/>
  <c r="AP15" i="61"/>
  <c r="AO15" i="61"/>
  <c r="AN15" i="61"/>
  <c r="BF14" i="61"/>
  <c r="BE14" i="61"/>
  <c r="BD14" i="61"/>
  <c r="BC14" i="61"/>
  <c r="BB14" i="61"/>
  <c r="BA14" i="61"/>
  <c r="AZ14" i="61"/>
  <c r="AY14" i="61"/>
  <c r="AX14" i="61"/>
  <c r="AW14" i="61"/>
  <c r="AV14" i="61"/>
  <c r="AU14" i="61"/>
  <c r="AT14" i="61"/>
  <c r="AS14" i="61"/>
  <c r="AR14" i="61"/>
  <c r="AQ14" i="61"/>
  <c r="AP14" i="61"/>
  <c r="AO14" i="61"/>
  <c r="AN14" i="61"/>
  <c r="S14" i="61"/>
  <c r="S15" i="61" s="1"/>
  <c r="S16" i="61" s="1"/>
  <c r="S17" i="61" s="1"/>
  <c r="S18" i="61" s="1"/>
  <c r="S19" i="61" s="1"/>
  <c r="S20" i="61" s="1"/>
  <c r="S21" i="61" s="1"/>
  <c r="S22" i="61" s="1"/>
  <c r="S23" i="61" s="1"/>
  <c r="S24" i="61" s="1"/>
  <c r="S25" i="61" s="1"/>
  <c r="S26" i="61" s="1"/>
  <c r="S27" i="61" s="1"/>
  <c r="S28" i="61" s="1"/>
  <c r="S29" i="61" s="1"/>
  <c r="S30" i="61" s="1"/>
  <c r="S31" i="61" s="1"/>
  <c r="S32" i="61" s="1"/>
  <c r="S33" i="61" s="1"/>
  <c r="S34" i="61" s="1"/>
  <c r="S35" i="61" s="1"/>
  <c r="S36" i="61" s="1"/>
  <c r="S37" i="61" s="1"/>
  <c r="L7" i="61" s="1"/>
  <c r="R14" i="61"/>
  <c r="R15" i="61" s="1"/>
  <c r="R16" i="61" s="1"/>
  <c r="R17" i="61" s="1"/>
  <c r="R18" i="61" s="1"/>
  <c r="R19" i="61" s="1"/>
  <c r="R20" i="61" s="1"/>
  <c r="R21" i="61" s="1"/>
  <c r="R22" i="61" s="1"/>
  <c r="R23" i="61" s="1"/>
  <c r="R24" i="61" s="1"/>
  <c r="R25" i="61" s="1"/>
  <c r="R26" i="61" s="1"/>
  <c r="R27" i="61" s="1"/>
  <c r="R28" i="61" s="1"/>
  <c r="R29" i="61" s="1"/>
  <c r="R30" i="61" s="1"/>
  <c r="R31" i="61" s="1"/>
  <c r="R32" i="61" s="1"/>
  <c r="R33" i="61" s="1"/>
  <c r="R34" i="61" s="1"/>
  <c r="R35" i="61" s="1"/>
  <c r="R36" i="61" s="1"/>
  <c r="R37" i="61" s="1"/>
  <c r="L6" i="61" s="1"/>
  <c r="E8" i="61"/>
  <c r="E7" i="61"/>
  <c r="E6" i="61"/>
  <c r="P5" i="61"/>
  <c r="L5" i="61"/>
  <c r="E5" i="61"/>
  <c r="B18" i="64" l="1"/>
  <c r="AI17" i="64"/>
  <c r="B17" i="63"/>
  <c r="AI16" i="63"/>
  <c r="B16" i="62"/>
  <c r="AI15" i="62"/>
  <c r="N6" i="61"/>
  <c r="R5" i="61"/>
  <c r="N5" i="61"/>
  <c r="AI14" i="61"/>
  <c r="B15" i="61"/>
  <c r="B19" i="64" l="1"/>
  <c r="AI18" i="64"/>
  <c r="B18" i="63"/>
  <c r="AI17" i="63"/>
  <c r="B17" i="62"/>
  <c r="AI16" i="62"/>
  <c r="B16" i="61"/>
  <c r="AI15" i="61"/>
  <c r="B20" i="64" l="1"/>
  <c r="AI19" i="64"/>
  <c r="B19" i="63"/>
  <c r="AI18" i="63"/>
  <c r="B18" i="62"/>
  <c r="AI17" i="62"/>
  <c r="B17" i="61"/>
  <c r="AI16" i="61"/>
  <c r="B21" i="64" l="1"/>
  <c r="AI20" i="64"/>
  <c r="B20" i="63"/>
  <c r="AI19" i="63"/>
  <c r="B19" i="62"/>
  <c r="AI18" i="62"/>
  <c r="B18" i="61"/>
  <c r="AI17" i="61"/>
  <c r="B22" i="64" l="1"/>
  <c r="AI21" i="64"/>
  <c r="B21" i="63"/>
  <c r="AI20" i="63"/>
  <c r="B20" i="62"/>
  <c r="AI19" i="62"/>
  <c r="B19" i="61"/>
  <c r="AI18" i="61"/>
  <c r="B23" i="64" l="1"/>
  <c r="AI22" i="64"/>
  <c r="B22" i="63"/>
  <c r="AI21" i="63"/>
  <c r="B21" i="62"/>
  <c r="AI20" i="62"/>
  <c r="B20" i="61"/>
  <c r="AI19" i="61"/>
  <c r="B24" i="64" l="1"/>
  <c r="AI23" i="64"/>
  <c r="AI22" i="63"/>
  <c r="B23" i="63"/>
  <c r="B22" i="62"/>
  <c r="AI21" i="62"/>
  <c r="B21" i="61"/>
  <c r="AI20" i="61"/>
  <c r="B25" i="64" l="1"/>
  <c r="AI24" i="64"/>
  <c r="AI23" i="63"/>
  <c r="B24" i="63"/>
  <c r="B23" i="62"/>
  <c r="AI22" i="62"/>
  <c r="B22" i="61"/>
  <c r="AI21" i="61"/>
  <c r="B26" i="64" l="1"/>
  <c r="AI25" i="64"/>
  <c r="AI24" i="63"/>
  <c r="B25" i="63"/>
  <c r="B24" i="62"/>
  <c r="AI23" i="62"/>
  <c r="B23" i="61"/>
  <c r="AI22" i="61"/>
  <c r="B27" i="64" l="1"/>
  <c r="AI26" i="64"/>
  <c r="AI25" i="63"/>
  <c r="B26" i="63"/>
  <c r="B25" i="62"/>
  <c r="AI24" i="62"/>
  <c r="B24" i="61"/>
  <c r="AI23" i="61"/>
  <c r="B28" i="64" l="1"/>
  <c r="AI27" i="64"/>
  <c r="B27" i="63"/>
  <c r="AI26" i="63"/>
  <c r="B26" i="62"/>
  <c r="AI25" i="62"/>
  <c r="B25" i="61"/>
  <c r="AI24" i="61"/>
  <c r="B29" i="64" l="1"/>
  <c r="AI28" i="64"/>
  <c r="B28" i="63"/>
  <c r="AI27" i="63"/>
  <c r="B27" i="62"/>
  <c r="AI26" i="62"/>
  <c r="B26" i="61"/>
  <c r="AI25" i="61"/>
  <c r="B30" i="64" l="1"/>
  <c r="AI29" i="64"/>
  <c r="B29" i="63"/>
  <c r="AI28" i="63"/>
  <c r="B28" i="62"/>
  <c r="AI27" i="62"/>
  <c r="B27" i="61"/>
  <c r="AI26" i="61"/>
  <c r="B31" i="64" l="1"/>
  <c r="AI30" i="64"/>
  <c r="B30" i="63"/>
  <c r="AI29" i="63"/>
  <c r="B29" i="62"/>
  <c r="AI28" i="62"/>
  <c r="B28" i="61"/>
  <c r="AI27" i="61"/>
  <c r="B32" i="64" l="1"/>
  <c r="AI31" i="64"/>
  <c r="AI30" i="63"/>
  <c r="B31" i="63"/>
  <c r="B30" i="62"/>
  <c r="AI29" i="62"/>
  <c r="B29" i="61"/>
  <c r="AI28" i="61"/>
  <c r="B33" i="64" l="1"/>
  <c r="AI32" i="64"/>
  <c r="AI31" i="63"/>
  <c r="B32" i="63"/>
  <c r="B31" i="62"/>
  <c r="AI30" i="62"/>
  <c r="B30" i="61"/>
  <c r="AI29" i="61"/>
  <c r="B34" i="64" l="1"/>
  <c r="AI33" i="64"/>
  <c r="AI32" i="63"/>
  <c r="B33" i="63"/>
  <c r="B32" i="62"/>
  <c r="AI31" i="62"/>
  <c r="B31" i="61"/>
  <c r="AI30" i="61"/>
  <c r="B35" i="64" l="1"/>
  <c r="AI34" i="64"/>
  <c r="AI33" i="63"/>
  <c r="B34" i="63"/>
  <c r="B33" i="62"/>
  <c r="AI32" i="62"/>
  <c r="B32" i="61"/>
  <c r="AI31" i="61"/>
  <c r="B36" i="64" l="1"/>
  <c r="AI35" i="64"/>
  <c r="B35" i="63"/>
  <c r="AI34" i="63"/>
  <c r="B34" i="62"/>
  <c r="AI33" i="62"/>
  <c r="B33" i="61"/>
  <c r="AI32" i="61"/>
  <c r="B37" i="64" l="1"/>
  <c r="AI37" i="64" s="1"/>
  <c r="AI36" i="64"/>
  <c r="B36" i="63"/>
  <c r="AI35" i="63"/>
  <c r="B35" i="62"/>
  <c r="AI34" i="62"/>
  <c r="B34" i="61"/>
  <c r="AI33" i="61"/>
  <c r="B37" i="63" l="1"/>
  <c r="AI37" i="63" s="1"/>
  <c r="AI36" i="63"/>
  <c r="B36" i="62"/>
  <c r="AI35" i="62"/>
  <c r="B35" i="61"/>
  <c r="AI34" i="61"/>
  <c r="B37" i="62" l="1"/>
  <c r="AI37" i="62" s="1"/>
  <c r="AI36" i="62"/>
  <c r="B36" i="61"/>
  <c r="AI35" i="61"/>
  <c r="B37" i="61" l="1"/>
  <c r="AI37" i="61" s="1"/>
  <c r="AI36" i="61"/>
  <c r="AQ38" i="60" l="1"/>
  <c r="BF37" i="60"/>
  <c r="BE37" i="60"/>
  <c r="BD37" i="60"/>
  <c r="BC37" i="60"/>
  <c r="BB37" i="60"/>
  <c r="BA37" i="60"/>
  <c r="AZ37" i="60"/>
  <c r="AY37" i="60"/>
  <c r="AX37" i="60"/>
  <c r="AW37" i="60"/>
  <c r="AV37" i="60"/>
  <c r="AU37" i="60"/>
  <c r="AT37" i="60"/>
  <c r="AS37" i="60"/>
  <c r="AR37" i="60"/>
  <c r="AQ37" i="60"/>
  <c r="AP37" i="60"/>
  <c r="AO37" i="60"/>
  <c r="AN37" i="60"/>
  <c r="BF36" i="60"/>
  <c r="BE36" i="60"/>
  <c r="BD36" i="60"/>
  <c r="BC36" i="60"/>
  <c r="BB36" i="60"/>
  <c r="BA36" i="60"/>
  <c r="AZ36" i="60"/>
  <c r="AY36" i="60"/>
  <c r="AX36" i="60"/>
  <c r="AW36" i="60"/>
  <c r="AV36" i="60"/>
  <c r="AU36" i="60"/>
  <c r="AT36" i="60"/>
  <c r="AS36" i="60"/>
  <c r="AR36" i="60"/>
  <c r="AQ36" i="60"/>
  <c r="AP36" i="60"/>
  <c r="AO36" i="60"/>
  <c r="AN36" i="60"/>
  <c r="BF35" i="60"/>
  <c r="BE35" i="60"/>
  <c r="BD35" i="60"/>
  <c r="BC35" i="60"/>
  <c r="BB35" i="60"/>
  <c r="BA35" i="60"/>
  <c r="AZ35" i="60"/>
  <c r="AY35" i="60"/>
  <c r="AX35" i="60"/>
  <c r="AW35" i="60"/>
  <c r="AV35" i="60"/>
  <c r="AU35" i="60"/>
  <c r="AT35" i="60"/>
  <c r="AS35" i="60"/>
  <c r="AR35" i="60"/>
  <c r="AQ35" i="60"/>
  <c r="AP35" i="60"/>
  <c r="AO35" i="60"/>
  <c r="AN35" i="60"/>
  <c r="BF34" i="60"/>
  <c r="BE34" i="60"/>
  <c r="BD34" i="60"/>
  <c r="BC34" i="60"/>
  <c r="BB34" i="60"/>
  <c r="BA34" i="60"/>
  <c r="AZ34" i="60"/>
  <c r="AY34" i="60"/>
  <c r="AX34" i="60"/>
  <c r="AW34" i="60"/>
  <c r="AV34" i="60"/>
  <c r="AU34" i="60"/>
  <c r="AT34" i="60"/>
  <c r="AS34" i="60"/>
  <c r="AR34" i="60"/>
  <c r="AQ34" i="60"/>
  <c r="AP34" i="60"/>
  <c r="AO34" i="60"/>
  <c r="AN34" i="60"/>
  <c r="BF33" i="60"/>
  <c r="BE33" i="60"/>
  <c r="BD33" i="60"/>
  <c r="BC33" i="60"/>
  <c r="BB33" i="60"/>
  <c r="BA33" i="60"/>
  <c r="AZ33" i="60"/>
  <c r="AY33" i="60"/>
  <c r="AX33" i="60"/>
  <c r="AW33" i="60"/>
  <c r="AV33" i="60"/>
  <c r="AU33" i="60"/>
  <c r="AT33" i="60"/>
  <c r="AS33" i="60"/>
  <c r="AR33" i="60"/>
  <c r="AQ33" i="60"/>
  <c r="AP33" i="60"/>
  <c r="AO33" i="60"/>
  <c r="AN33" i="60"/>
  <c r="BF32" i="60"/>
  <c r="BE32" i="60"/>
  <c r="BD32" i="60"/>
  <c r="BC32" i="60"/>
  <c r="BB32" i="60"/>
  <c r="BA32" i="60"/>
  <c r="AZ32" i="60"/>
  <c r="AY32" i="60"/>
  <c r="AX32" i="60"/>
  <c r="AW32" i="60"/>
  <c r="AV32" i="60"/>
  <c r="AU32" i="60"/>
  <c r="AT32" i="60"/>
  <c r="AS32" i="60"/>
  <c r="AR32" i="60"/>
  <c r="AQ32" i="60"/>
  <c r="AP32" i="60"/>
  <c r="AO32" i="60"/>
  <c r="AN32" i="60"/>
  <c r="BF31" i="60"/>
  <c r="BE31" i="60"/>
  <c r="BD31" i="60"/>
  <c r="BC31" i="60"/>
  <c r="BB31" i="60"/>
  <c r="BA31" i="60"/>
  <c r="AZ31" i="60"/>
  <c r="AY31" i="60"/>
  <c r="AX31" i="60"/>
  <c r="AW31" i="60"/>
  <c r="AV31" i="60"/>
  <c r="AU31" i="60"/>
  <c r="AT31" i="60"/>
  <c r="AS31" i="60"/>
  <c r="AR31" i="60"/>
  <c r="AQ31" i="60"/>
  <c r="AP31" i="60"/>
  <c r="AO31" i="60"/>
  <c r="AN31" i="60"/>
  <c r="BF30" i="60"/>
  <c r="BE30" i="60"/>
  <c r="BD30" i="60"/>
  <c r="BC30" i="60"/>
  <c r="BB30" i="60"/>
  <c r="BA30" i="60"/>
  <c r="AZ30" i="60"/>
  <c r="AY30" i="60"/>
  <c r="AX30" i="60"/>
  <c r="AW30" i="60"/>
  <c r="AV30" i="60"/>
  <c r="AU30" i="60"/>
  <c r="AT30" i="60"/>
  <c r="AS30" i="60"/>
  <c r="AR30" i="60"/>
  <c r="AQ30" i="60"/>
  <c r="AP30" i="60"/>
  <c r="AO30" i="60"/>
  <c r="AN30" i="60"/>
  <c r="BF29" i="60"/>
  <c r="BE29" i="60"/>
  <c r="BD29" i="60"/>
  <c r="BC29" i="60"/>
  <c r="BB29" i="60"/>
  <c r="BA29" i="60"/>
  <c r="AZ29" i="60"/>
  <c r="AY29" i="60"/>
  <c r="AX29" i="60"/>
  <c r="AW29" i="60"/>
  <c r="AV29" i="60"/>
  <c r="AU29" i="60"/>
  <c r="AT29" i="60"/>
  <c r="AS29" i="60"/>
  <c r="AR29" i="60"/>
  <c r="AQ29" i="60"/>
  <c r="AP29" i="60"/>
  <c r="AO29" i="60"/>
  <c r="AN29" i="60"/>
  <c r="BF28" i="60"/>
  <c r="BE28" i="60"/>
  <c r="BD28" i="60"/>
  <c r="BC28" i="60"/>
  <c r="BB28" i="60"/>
  <c r="BA28" i="60"/>
  <c r="AZ28" i="60"/>
  <c r="AY28" i="60"/>
  <c r="AX28" i="60"/>
  <c r="AW28" i="60"/>
  <c r="AV28" i="60"/>
  <c r="AU28" i="60"/>
  <c r="AT28" i="60"/>
  <c r="AS28" i="60"/>
  <c r="AR28" i="60"/>
  <c r="AQ28" i="60"/>
  <c r="AP28" i="60"/>
  <c r="AO28" i="60"/>
  <c r="AN28" i="60"/>
  <c r="BF27" i="60"/>
  <c r="BE27" i="60"/>
  <c r="BD27" i="60"/>
  <c r="BC27" i="60"/>
  <c r="BB27" i="60"/>
  <c r="BA27" i="60"/>
  <c r="AZ27" i="60"/>
  <c r="AY27" i="60"/>
  <c r="AX27" i="60"/>
  <c r="AW27" i="60"/>
  <c r="AV27" i="60"/>
  <c r="AU27" i="60"/>
  <c r="AT27" i="60"/>
  <c r="AS27" i="60"/>
  <c r="AR27" i="60"/>
  <c r="AQ27" i="60"/>
  <c r="AP27" i="60"/>
  <c r="AO27" i="60"/>
  <c r="AN27" i="60"/>
  <c r="BF26" i="60"/>
  <c r="BE26" i="60"/>
  <c r="BD26" i="60"/>
  <c r="BC26" i="60"/>
  <c r="BB26" i="60"/>
  <c r="BA26" i="60"/>
  <c r="AZ26" i="60"/>
  <c r="AY26" i="60"/>
  <c r="AX26" i="60"/>
  <c r="AW26" i="60"/>
  <c r="AV26" i="60"/>
  <c r="AU26" i="60"/>
  <c r="AT26" i="60"/>
  <c r="AS26" i="60"/>
  <c r="AR26" i="60"/>
  <c r="AQ26" i="60"/>
  <c r="AP26" i="60"/>
  <c r="AO26" i="60"/>
  <c r="AN26" i="60"/>
  <c r="BF25" i="60"/>
  <c r="BE25" i="60"/>
  <c r="BD25" i="60"/>
  <c r="BC25" i="60"/>
  <c r="BB25" i="60"/>
  <c r="BA25" i="60"/>
  <c r="AZ25" i="60"/>
  <c r="AY25" i="60"/>
  <c r="AX25" i="60"/>
  <c r="AW25" i="60"/>
  <c r="AV25" i="60"/>
  <c r="AU25" i="60"/>
  <c r="AT25" i="60"/>
  <c r="AS25" i="60"/>
  <c r="AR25" i="60"/>
  <c r="AQ25" i="60"/>
  <c r="AP25" i="60"/>
  <c r="AO25" i="60"/>
  <c r="AN25" i="60"/>
  <c r="BF24" i="60"/>
  <c r="BE24" i="60"/>
  <c r="BD24" i="60"/>
  <c r="BC24" i="60"/>
  <c r="BB24" i="60"/>
  <c r="BA24" i="60"/>
  <c r="AZ24" i="60"/>
  <c r="AY24" i="60"/>
  <c r="AX24" i="60"/>
  <c r="AW24" i="60"/>
  <c r="AV24" i="60"/>
  <c r="AU24" i="60"/>
  <c r="AT24" i="60"/>
  <c r="AS24" i="60"/>
  <c r="AR24" i="60"/>
  <c r="AQ24" i="60"/>
  <c r="AP24" i="60"/>
  <c r="AO24" i="60"/>
  <c r="AN24" i="60"/>
  <c r="BF23" i="60"/>
  <c r="BE23" i="60"/>
  <c r="BD23" i="60"/>
  <c r="BC23" i="60"/>
  <c r="BB23" i="60"/>
  <c r="BA23" i="60"/>
  <c r="AZ23" i="60"/>
  <c r="AY23" i="60"/>
  <c r="AX23" i="60"/>
  <c r="AW23" i="60"/>
  <c r="AV23" i="60"/>
  <c r="AU23" i="60"/>
  <c r="AT23" i="60"/>
  <c r="AS23" i="60"/>
  <c r="AR23" i="60"/>
  <c r="AQ23" i="60"/>
  <c r="AP23" i="60"/>
  <c r="AO23" i="60"/>
  <c r="AN23" i="60"/>
  <c r="BF22" i="60"/>
  <c r="BE22" i="60"/>
  <c r="BD22" i="60"/>
  <c r="BC22" i="60"/>
  <c r="BB22" i="60"/>
  <c r="BA22" i="60"/>
  <c r="AZ22" i="60"/>
  <c r="AY22" i="60"/>
  <c r="AX22" i="60"/>
  <c r="AW22" i="60"/>
  <c r="AV22" i="60"/>
  <c r="AU22" i="60"/>
  <c r="AT22" i="60"/>
  <c r="AS22" i="60"/>
  <c r="AR22" i="60"/>
  <c r="AQ22" i="60"/>
  <c r="AP22" i="60"/>
  <c r="AO22" i="60"/>
  <c r="AN22" i="60"/>
  <c r="BF21" i="60"/>
  <c r="BE21" i="60"/>
  <c r="BD21" i="60"/>
  <c r="BC21" i="60"/>
  <c r="BB21" i="60"/>
  <c r="BA21" i="60"/>
  <c r="AZ21" i="60"/>
  <c r="AY21" i="60"/>
  <c r="AX21" i="60"/>
  <c r="AW21" i="60"/>
  <c r="AV21" i="60"/>
  <c r="AU21" i="60"/>
  <c r="AT21" i="60"/>
  <c r="AS21" i="60"/>
  <c r="AR21" i="60"/>
  <c r="AQ21" i="60"/>
  <c r="AP21" i="60"/>
  <c r="AO21" i="60"/>
  <c r="AN21" i="60"/>
  <c r="BF20" i="60"/>
  <c r="BE20" i="60"/>
  <c r="BD20" i="60"/>
  <c r="BC20" i="60"/>
  <c r="BB20" i="60"/>
  <c r="BA20" i="60"/>
  <c r="AZ20" i="60"/>
  <c r="AY20" i="60"/>
  <c r="AX20" i="60"/>
  <c r="AW20" i="60"/>
  <c r="AV20" i="60"/>
  <c r="AU20" i="60"/>
  <c r="AT20" i="60"/>
  <c r="AS20" i="60"/>
  <c r="AR20" i="60"/>
  <c r="AQ20" i="60"/>
  <c r="AP20" i="60"/>
  <c r="AO20" i="60"/>
  <c r="AN20" i="60"/>
  <c r="BF19" i="60"/>
  <c r="BE19" i="60"/>
  <c r="BD19" i="60"/>
  <c r="BC19" i="60"/>
  <c r="BB19" i="60"/>
  <c r="BA19" i="60"/>
  <c r="AZ19" i="60"/>
  <c r="AY19" i="60"/>
  <c r="AX19" i="60"/>
  <c r="AW19" i="60"/>
  <c r="AV19" i="60"/>
  <c r="AU19" i="60"/>
  <c r="AT19" i="60"/>
  <c r="AS19" i="60"/>
  <c r="AR19" i="60"/>
  <c r="AQ19" i="60"/>
  <c r="AP19" i="60"/>
  <c r="AO19" i="60"/>
  <c r="AN19" i="60"/>
  <c r="BF18" i="60"/>
  <c r="BE18" i="60"/>
  <c r="BD18" i="60"/>
  <c r="BC18" i="60"/>
  <c r="BB18" i="60"/>
  <c r="BA18" i="60"/>
  <c r="AZ18" i="60"/>
  <c r="AY18" i="60"/>
  <c r="AX18" i="60"/>
  <c r="AW18" i="60"/>
  <c r="AV18" i="60"/>
  <c r="AU18" i="60"/>
  <c r="AT18" i="60"/>
  <c r="AS18" i="60"/>
  <c r="AR18" i="60"/>
  <c r="AQ18" i="60"/>
  <c r="AP18" i="60"/>
  <c r="AO18" i="60"/>
  <c r="AN18" i="60"/>
  <c r="BF17" i="60"/>
  <c r="BE17" i="60"/>
  <c r="BD17" i="60"/>
  <c r="BC17" i="60"/>
  <c r="BB17" i="60"/>
  <c r="BA17" i="60"/>
  <c r="AZ17" i="60"/>
  <c r="AY17" i="60"/>
  <c r="AX17" i="60"/>
  <c r="AW17" i="60"/>
  <c r="AV17" i="60"/>
  <c r="AU17" i="60"/>
  <c r="AT17" i="60"/>
  <c r="AS17" i="60"/>
  <c r="AR17" i="60"/>
  <c r="AQ17" i="60"/>
  <c r="AP17" i="60"/>
  <c r="AO17" i="60"/>
  <c r="AN17" i="60"/>
  <c r="BF16" i="60"/>
  <c r="BE16" i="60"/>
  <c r="BD16" i="60"/>
  <c r="BC16" i="60"/>
  <c r="BB16" i="60"/>
  <c r="BA16" i="60"/>
  <c r="AZ16" i="60"/>
  <c r="AY16" i="60"/>
  <c r="AX16" i="60"/>
  <c r="AW16" i="60"/>
  <c r="AV16" i="60"/>
  <c r="AU16" i="60"/>
  <c r="AT16" i="60"/>
  <c r="AS16" i="60"/>
  <c r="AR16" i="60"/>
  <c r="AQ16" i="60"/>
  <c r="AP16" i="60"/>
  <c r="AO16" i="60"/>
  <c r="AN16" i="60"/>
  <c r="BF15" i="60"/>
  <c r="BE15" i="60"/>
  <c r="BD15" i="60"/>
  <c r="BC15" i="60"/>
  <c r="BB15" i="60"/>
  <c r="BA15" i="60"/>
  <c r="AZ15" i="60"/>
  <c r="AY15" i="60"/>
  <c r="AX15" i="60"/>
  <c r="AW15" i="60"/>
  <c r="AV15" i="60"/>
  <c r="AU15" i="60"/>
  <c r="AT15" i="60"/>
  <c r="AS15" i="60"/>
  <c r="AR15" i="60"/>
  <c r="AQ15" i="60"/>
  <c r="AP15" i="60"/>
  <c r="AO15" i="60"/>
  <c r="AN15" i="60"/>
  <c r="BF14" i="60"/>
  <c r="BE14" i="60"/>
  <c r="BD14" i="60"/>
  <c r="BC14" i="60"/>
  <c r="BB14" i="60"/>
  <c r="BA14" i="60"/>
  <c r="AZ14" i="60"/>
  <c r="AY14" i="60"/>
  <c r="AX14" i="60"/>
  <c r="AW14" i="60"/>
  <c r="AV14" i="60"/>
  <c r="AU14" i="60"/>
  <c r="AT14" i="60"/>
  <c r="AS14" i="60"/>
  <c r="AR14" i="60"/>
  <c r="AQ14" i="60"/>
  <c r="AP14" i="60"/>
  <c r="AO14" i="60"/>
  <c r="AN14" i="60"/>
  <c r="S14" i="60"/>
  <c r="S15" i="60" s="1"/>
  <c r="S16" i="60" s="1"/>
  <c r="S17" i="60" s="1"/>
  <c r="S18" i="60" s="1"/>
  <c r="S19" i="60" s="1"/>
  <c r="S20" i="60" s="1"/>
  <c r="S21" i="60" s="1"/>
  <c r="S22" i="60" s="1"/>
  <c r="S23" i="60" s="1"/>
  <c r="S24" i="60" s="1"/>
  <c r="S25" i="60" s="1"/>
  <c r="S26" i="60" s="1"/>
  <c r="S27" i="60" s="1"/>
  <c r="S28" i="60" s="1"/>
  <c r="S29" i="60" s="1"/>
  <c r="S30" i="60" s="1"/>
  <c r="S31" i="60" s="1"/>
  <c r="S32" i="60" s="1"/>
  <c r="S33" i="60" s="1"/>
  <c r="S34" i="60" s="1"/>
  <c r="S35" i="60" s="1"/>
  <c r="S36" i="60" s="1"/>
  <c r="S37" i="60" s="1"/>
  <c r="L7" i="60" s="1"/>
  <c r="R14" i="60"/>
  <c r="R15" i="60" s="1"/>
  <c r="R16" i="60" s="1"/>
  <c r="R17" i="60" s="1"/>
  <c r="R18" i="60" s="1"/>
  <c r="R19" i="60" s="1"/>
  <c r="R20" i="60" s="1"/>
  <c r="R21" i="60" s="1"/>
  <c r="R22" i="60" s="1"/>
  <c r="R23" i="60" s="1"/>
  <c r="R24" i="60" s="1"/>
  <c r="R25" i="60" s="1"/>
  <c r="R26" i="60" s="1"/>
  <c r="R27" i="60" s="1"/>
  <c r="R28" i="60" s="1"/>
  <c r="R29" i="60" s="1"/>
  <c r="R30" i="60" s="1"/>
  <c r="R31" i="60" s="1"/>
  <c r="R32" i="60" s="1"/>
  <c r="R33" i="60" s="1"/>
  <c r="R34" i="60" s="1"/>
  <c r="R35" i="60" s="1"/>
  <c r="R36" i="60" s="1"/>
  <c r="R37" i="60" s="1"/>
  <c r="L6" i="60" s="1"/>
  <c r="E8" i="60"/>
  <c r="E7" i="60"/>
  <c r="E6" i="60"/>
  <c r="P5" i="60"/>
  <c r="L5" i="60"/>
  <c r="R5" i="60" s="1"/>
  <c r="E5" i="60"/>
  <c r="N6" i="60" l="1"/>
  <c r="AI14" i="60"/>
  <c r="B15" i="60"/>
  <c r="N5" i="60"/>
  <c r="L5" i="59"/>
  <c r="B16" i="60" l="1"/>
  <c r="AI15" i="60"/>
  <c r="R14" i="58"/>
  <c r="R14" i="57"/>
  <c r="R14" i="59"/>
  <c r="B17" i="60" l="1"/>
  <c r="AI16" i="60"/>
  <c r="AQ38" i="59"/>
  <c r="BF37" i="59"/>
  <c r="BE37" i="59"/>
  <c r="BD37" i="59"/>
  <c r="BC37" i="59"/>
  <c r="BB37" i="59"/>
  <c r="BA37" i="59"/>
  <c r="AZ37" i="59"/>
  <c r="AY37" i="59"/>
  <c r="AX37" i="59"/>
  <c r="AW37" i="59"/>
  <c r="AV37" i="59"/>
  <c r="AU37" i="59"/>
  <c r="AT37" i="59"/>
  <c r="AS37" i="59"/>
  <c r="AR37" i="59"/>
  <c r="AQ37" i="59"/>
  <c r="AP37" i="59"/>
  <c r="AO37" i="59"/>
  <c r="AN37" i="59"/>
  <c r="BF36" i="59"/>
  <c r="BE36" i="59"/>
  <c r="BD36" i="59"/>
  <c r="BC36" i="59"/>
  <c r="BB36" i="59"/>
  <c r="BA36" i="59"/>
  <c r="AZ36" i="59"/>
  <c r="AY36" i="59"/>
  <c r="AX36" i="59"/>
  <c r="AW36" i="59"/>
  <c r="AV36" i="59"/>
  <c r="AU36" i="59"/>
  <c r="AT36" i="59"/>
  <c r="AS36" i="59"/>
  <c r="AR36" i="59"/>
  <c r="AQ36" i="59"/>
  <c r="AP36" i="59"/>
  <c r="AO36" i="59"/>
  <c r="AN36" i="59"/>
  <c r="BF35" i="59"/>
  <c r="BE35" i="59"/>
  <c r="BD35" i="59"/>
  <c r="BC35" i="59"/>
  <c r="BB35" i="59"/>
  <c r="BA35" i="59"/>
  <c r="AZ35" i="59"/>
  <c r="AY35" i="59"/>
  <c r="AX35" i="59"/>
  <c r="AW35" i="59"/>
  <c r="AV35" i="59"/>
  <c r="AU35" i="59"/>
  <c r="AT35" i="59"/>
  <c r="AS35" i="59"/>
  <c r="AR35" i="59"/>
  <c r="AQ35" i="59"/>
  <c r="AP35" i="59"/>
  <c r="AO35" i="59"/>
  <c r="AN35" i="59"/>
  <c r="BF34" i="59"/>
  <c r="BE34" i="59"/>
  <c r="BD34" i="59"/>
  <c r="BC34" i="59"/>
  <c r="BB34" i="59"/>
  <c r="BA34" i="59"/>
  <c r="AZ34" i="59"/>
  <c r="AY34" i="59"/>
  <c r="AX34" i="59"/>
  <c r="AW34" i="59"/>
  <c r="AV34" i="59"/>
  <c r="AU34" i="59"/>
  <c r="AT34" i="59"/>
  <c r="AS34" i="59"/>
  <c r="AR34" i="59"/>
  <c r="AQ34" i="59"/>
  <c r="AP34" i="59"/>
  <c r="AO34" i="59"/>
  <c r="AN34" i="59"/>
  <c r="BF33" i="59"/>
  <c r="BE33" i="59"/>
  <c r="BD33" i="59"/>
  <c r="BC33" i="59"/>
  <c r="BB33" i="59"/>
  <c r="BA33" i="59"/>
  <c r="AZ33" i="59"/>
  <c r="AY33" i="59"/>
  <c r="AX33" i="59"/>
  <c r="AW33" i="59"/>
  <c r="AV33" i="59"/>
  <c r="AU33" i="59"/>
  <c r="AT33" i="59"/>
  <c r="AS33" i="59"/>
  <c r="AR33" i="59"/>
  <c r="AQ33" i="59"/>
  <c r="AP33" i="59"/>
  <c r="AO33" i="59"/>
  <c r="AN33" i="59"/>
  <c r="BF32" i="59"/>
  <c r="BE32" i="59"/>
  <c r="BD32" i="59"/>
  <c r="BC32" i="59"/>
  <c r="BB32" i="59"/>
  <c r="BA32" i="59"/>
  <c r="AZ32" i="59"/>
  <c r="AY32" i="59"/>
  <c r="AX32" i="59"/>
  <c r="AW32" i="59"/>
  <c r="AV32" i="59"/>
  <c r="AU32" i="59"/>
  <c r="AT32" i="59"/>
  <c r="AS32" i="59"/>
  <c r="AR32" i="59"/>
  <c r="AQ32" i="59"/>
  <c r="AP32" i="59"/>
  <c r="AO32" i="59"/>
  <c r="AN32" i="59"/>
  <c r="BF31" i="59"/>
  <c r="BE31" i="59"/>
  <c r="BD31" i="59"/>
  <c r="BC31" i="59"/>
  <c r="BB31" i="59"/>
  <c r="BA31" i="59"/>
  <c r="AZ31" i="59"/>
  <c r="AY31" i="59"/>
  <c r="AX31" i="59"/>
  <c r="AW31" i="59"/>
  <c r="AV31" i="59"/>
  <c r="AU31" i="59"/>
  <c r="AT31" i="59"/>
  <c r="AS31" i="59"/>
  <c r="AR31" i="59"/>
  <c r="AQ31" i="59"/>
  <c r="AP31" i="59"/>
  <c r="AO31" i="59"/>
  <c r="AN31" i="59"/>
  <c r="BF30" i="59"/>
  <c r="BE30" i="59"/>
  <c r="BD30" i="59"/>
  <c r="BC30" i="59"/>
  <c r="BB30" i="59"/>
  <c r="BA30" i="59"/>
  <c r="AZ30" i="59"/>
  <c r="AY30" i="59"/>
  <c r="AX30" i="59"/>
  <c r="AW30" i="59"/>
  <c r="AV30" i="59"/>
  <c r="AU30" i="59"/>
  <c r="AT30" i="59"/>
  <c r="AS30" i="59"/>
  <c r="AR30" i="59"/>
  <c r="AQ30" i="59"/>
  <c r="AP30" i="59"/>
  <c r="AO30" i="59"/>
  <c r="AN30" i="59"/>
  <c r="BF29" i="59"/>
  <c r="BE29" i="59"/>
  <c r="BD29" i="59"/>
  <c r="BC29" i="59"/>
  <c r="BB29" i="59"/>
  <c r="BA29" i="59"/>
  <c r="AZ29" i="59"/>
  <c r="AY29" i="59"/>
  <c r="AX29" i="59"/>
  <c r="AW29" i="59"/>
  <c r="AV29" i="59"/>
  <c r="AU29" i="59"/>
  <c r="AT29" i="59"/>
  <c r="AS29" i="59"/>
  <c r="AR29" i="59"/>
  <c r="AQ29" i="59"/>
  <c r="AP29" i="59"/>
  <c r="AO29" i="59"/>
  <c r="AN29" i="59"/>
  <c r="BF28" i="59"/>
  <c r="BE28" i="59"/>
  <c r="BD28" i="59"/>
  <c r="BC28" i="59"/>
  <c r="BB28" i="59"/>
  <c r="BA28" i="59"/>
  <c r="AZ28" i="59"/>
  <c r="AY28" i="59"/>
  <c r="AX28" i="59"/>
  <c r="AW28" i="59"/>
  <c r="AV28" i="59"/>
  <c r="AU28" i="59"/>
  <c r="AT28" i="59"/>
  <c r="AS28" i="59"/>
  <c r="AR28" i="59"/>
  <c r="AQ28" i="59"/>
  <c r="AP28" i="59"/>
  <c r="AO28" i="59"/>
  <c r="AN28" i="59"/>
  <c r="BF27" i="59"/>
  <c r="BE27" i="59"/>
  <c r="BD27" i="59"/>
  <c r="BC27" i="59"/>
  <c r="BB27" i="59"/>
  <c r="BA27" i="59"/>
  <c r="AZ27" i="59"/>
  <c r="AY27" i="59"/>
  <c r="AX27" i="59"/>
  <c r="AW27" i="59"/>
  <c r="AV27" i="59"/>
  <c r="AU27" i="59"/>
  <c r="AT27" i="59"/>
  <c r="AS27" i="59"/>
  <c r="AR27" i="59"/>
  <c r="AQ27" i="59"/>
  <c r="AP27" i="59"/>
  <c r="AO27" i="59"/>
  <c r="AN27" i="59"/>
  <c r="BF26" i="59"/>
  <c r="BE26" i="59"/>
  <c r="BD26" i="59"/>
  <c r="BC26" i="59"/>
  <c r="BB26" i="59"/>
  <c r="BA26" i="59"/>
  <c r="AZ26" i="59"/>
  <c r="AY26" i="59"/>
  <c r="AX26" i="59"/>
  <c r="AW26" i="59"/>
  <c r="AV26" i="59"/>
  <c r="AU26" i="59"/>
  <c r="AT26" i="59"/>
  <c r="AS26" i="59"/>
  <c r="AR26" i="59"/>
  <c r="AQ26" i="59"/>
  <c r="AP26" i="59"/>
  <c r="AO26" i="59"/>
  <c r="AN26" i="59"/>
  <c r="BF25" i="59"/>
  <c r="BE25" i="59"/>
  <c r="BD25" i="59"/>
  <c r="BC25" i="59"/>
  <c r="BB25" i="59"/>
  <c r="BA25" i="59"/>
  <c r="AZ25" i="59"/>
  <c r="AY25" i="59"/>
  <c r="AX25" i="59"/>
  <c r="AW25" i="59"/>
  <c r="AV25" i="59"/>
  <c r="AU25" i="59"/>
  <c r="AT25" i="59"/>
  <c r="AS25" i="59"/>
  <c r="AR25" i="59"/>
  <c r="AQ25" i="59"/>
  <c r="AP25" i="59"/>
  <c r="AO25" i="59"/>
  <c r="AN25" i="59"/>
  <c r="BF24" i="59"/>
  <c r="BE24" i="59"/>
  <c r="BD24" i="59"/>
  <c r="BC24" i="59"/>
  <c r="BB24" i="59"/>
  <c r="BA24" i="59"/>
  <c r="AZ24" i="59"/>
  <c r="AY24" i="59"/>
  <c r="AX24" i="59"/>
  <c r="AW24" i="59"/>
  <c r="AV24" i="59"/>
  <c r="AU24" i="59"/>
  <c r="AT24" i="59"/>
  <c r="AS24" i="59"/>
  <c r="AR24" i="59"/>
  <c r="AQ24" i="59"/>
  <c r="AP24" i="59"/>
  <c r="AO24" i="59"/>
  <c r="AN24" i="59"/>
  <c r="BF23" i="59"/>
  <c r="BE23" i="59"/>
  <c r="BD23" i="59"/>
  <c r="BC23" i="59"/>
  <c r="BB23" i="59"/>
  <c r="BA23" i="59"/>
  <c r="AZ23" i="59"/>
  <c r="AY23" i="59"/>
  <c r="AX23" i="59"/>
  <c r="AW23" i="59"/>
  <c r="AV23" i="59"/>
  <c r="AU23" i="59"/>
  <c r="AT23" i="59"/>
  <c r="AS23" i="59"/>
  <c r="AR23" i="59"/>
  <c r="AQ23" i="59"/>
  <c r="AP23" i="59"/>
  <c r="AO23" i="59"/>
  <c r="AN23" i="59"/>
  <c r="BF22" i="59"/>
  <c r="BE22" i="59"/>
  <c r="BD22" i="59"/>
  <c r="BC22" i="59"/>
  <c r="BB22" i="59"/>
  <c r="BA22" i="59"/>
  <c r="AZ22" i="59"/>
  <c r="AY22" i="59"/>
  <c r="AX22" i="59"/>
  <c r="AW22" i="59"/>
  <c r="AV22" i="59"/>
  <c r="AU22" i="59"/>
  <c r="AT22" i="59"/>
  <c r="AS22" i="59"/>
  <c r="AR22" i="59"/>
  <c r="AQ22" i="59"/>
  <c r="AP22" i="59"/>
  <c r="AO22" i="59"/>
  <c r="AN22" i="59"/>
  <c r="BF21" i="59"/>
  <c r="BE21" i="59"/>
  <c r="BD21" i="59"/>
  <c r="BC21" i="59"/>
  <c r="BB21" i="59"/>
  <c r="BA21" i="59"/>
  <c r="AZ21" i="59"/>
  <c r="AY21" i="59"/>
  <c r="AX21" i="59"/>
  <c r="AW21" i="59"/>
  <c r="AV21" i="59"/>
  <c r="AU21" i="59"/>
  <c r="AT21" i="59"/>
  <c r="AS21" i="59"/>
  <c r="AR21" i="59"/>
  <c r="AQ21" i="59"/>
  <c r="AP21" i="59"/>
  <c r="AO21" i="59"/>
  <c r="AN21" i="59"/>
  <c r="BF20" i="59"/>
  <c r="BE20" i="59"/>
  <c r="BD20" i="59"/>
  <c r="BC20" i="59"/>
  <c r="BB20" i="59"/>
  <c r="BA20" i="59"/>
  <c r="AZ20" i="59"/>
  <c r="AY20" i="59"/>
  <c r="AX20" i="59"/>
  <c r="AW20" i="59"/>
  <c r="AV20" i="59"/>
  <c r="AU20" i="59"/>
  <c r="AT20" i="59"/>
  <c r="AS20" i="59"/>
  <c r="AR20" i="59"/>
  <c r="AQ20" i="59"/>
  <c r="AP20" i="59"/>
  <c r="AO20" i="59"/>
  <c r="AN20" i="59"/>
  <c r="BF19" i="59"/>
  <c r="BE19" i="59"/>
  <c r="BD19" i="59"/>
  <c r="BC19" i="59"/>
  <c r="BB19" i="59"/>
  <c r="BA19" i="59"/>
  <c r="AZ19" i="59"/>
  <c r="AY19" i="59"/>
  <c r="AX19" i="59"/>
  <c r="AW19" i="59"/>
  <c r="AV19" i="59"/>
  <c r="AU19" i="59"/>
  <c r="AT19" i="59"/>
  <c r="AS19" i="59"/>
  <c r="AR19" i="59"/>
  <c r="AQ19" i="59"/>
  <c r="AP19" i="59"/>
  <c r="AO19" i="59"/>
  <c r="AN19" i="59"/>
  <c r="BF18" i="59"/>
  <c r="BE18" i="59"/>
  <c r="BD18" i="59"/>
  <c r="BC18" i="59"/>
  <c r="BB18" i="59"/>
  <c r="BA18" i="59"/>
  <c r="AZ18" i="59"/>
  <c r="AY18" i="59"/>
  <c r="AX18" i="59"/>
  <c r="AW18" i="59"/>
  <c r="AV18" i="59"/>
  <c r="AU18" i="59"/>
  <c r="AT18" i="59"/>
  <c r="AS18" i="59"/>
  <c r="AR18" i="59"/>
  <c r="AQ18" i="59"/>
  <c r="AP18" i="59"/>
  <c r="AO18" i="59"/>
  <c r="AN18" i="59"/>
  <c r="BF17" i="59"/>
  <c r="BE17" i="59"/>
  <c r="BD17" i="59"/>
  <c r="BC17" i="59"/>
  <c r="BB17" i="59"/>
  <c r="BA17" i="59"/>
  <c r="AZ17" i="59"/>
  <c r="AY17" i="59"/>
  <c r="AX17" i="59"/>
  <c r="AW17" i="59"/>
  <c r="AV17" i="59"/>
  <c r="AU17" i="59"/>
  <c r="AT17" i="59"/>
  <c r="AS17" i="59"/>
  <c r="AR17" i="59"/>
  <c r="AQ17" i="59"/>
  <c r="AP17" i="59"/>
  <c r="AO17" i="59"/>
  <c r="AN17" i="59"/>
  <c r="BF16" i="59"/>
  <c r="BE16" i="59"/>
  <c r="BD16" i="59"/>
  <c r="BC16" i="59"/>
  <c r="BB16" i="59"/>
  <c r="BA16" i="59"/>
  <c r="AZ16" i="59"/>
  <c r="AY16" i="59"/>
  <c r="AX16" i="59"/>
  <c r="AW16" i="59"/>
  <c r="AV16" i="59"/>
  <c r="AU16" i="59"/>
  <c r="AT16" i="59"/>
  <c r="AS16" i="59"/>
  <c r="AR16" i="59"/>
  <c r="AQ16" i="59"/>
  <c r="AP16" i="59"/>
  <c r="AO16" i="59"/>
  <c r="AN16" i="59"/>
  <c r="BF15" i="59"/>
  <c r="BE15" i="59"/>
  <c r="BD15" i="59"/>
  <c r="BC15" i="59"/>
  <c r="BB15" i="59"/>
  <c r="BA15" i="59"/>
  <c r="AZ15" i="59"/>
  <c r="AY15" i="59"/>
  <c r="AX15" i="59"/>
  <c r="AW15" i="59"/>
  <c r="AV15" i="59"/>
  <c r="AU15" i="59"/>
  <c r="AT15" i="59"/>
  <c r="AS15" i="59"/>
  <c r="AR15" i="59"/>
  <c r="AQ15" i="59"/>
  <c r="AP15" i="59"/>
  <c r="AO15" i="59"/>
  <c r="AN15" i="59"/>
  <c r="R15" i="59"/>
  <c r="R16" i="59" s="1"/>
  <c r="R17" i="59" s="1"/>
  <c r="R18" i="59" s="1"/>
  <c r="R19" i="59" s="1"/>
  <c r="R20" i="59" s="1"/>
  <c r="R21" i="59" s="1"/>
  <c r="R22" i="59" s="1"/>
  <c r="R23" i="59" s="1"/>
  <c r="R24" i="59" s="1"/>
  <c r="R25" i="59" s="1"/>
  <c r="R26" i="59" s="1"/>
  <c r="R27" i="59" s="1"/>
  <c r="R28" i="59" s="1"/>
  <c r="R29" i="59" s="1"/>
  <c r="R30" i="59" s="1"/>
  <c r="R31" i="59" s="1"/>
  <c r="R32" i="59" s="1"/>
  <c r="R33" i="59" s="1"/>
  <c r="R34" i="59" s="1"/>
  <c r="R35" i="59" s="1"/>
  <c r="R36" i="59" s="1"/>
  <c r="R37" i="59" s="1"/>
  <c r="L6" i="59" s="1"/>
  <c r="BF14" i="59"/>
  <c r="BE14" i="59"/>
  <c r="BD14" i="59"/>
  <c r="BC14" i="59"/>
  <c r="BB14" i="59"/>
  <c r="BA14" i="59"/>
  <c r="AZ14" i="59"/>
  <c r="AY14" i="59"/>
  <c r="AX14" i="59"/>
  <c r="AW14" i="59"/>
  <c r="AV14" i="59"/>
  <c r="AU14" i="59"/>
  <c r="AT14" i="59"/>
  <c r="AS14" i="59"/>
  <c r="AR14" i="59"/>
  <c r="AQ14" i="59"/>
  <c r="AP14" i="59"/>
  <c r="AO14" i="59"/>
  <c r="AN14" i="59"/>
  <c r="S14" i="59"/>
  <c r="S15" i="59" s="1"/>
  <c r="E8" i="59"/>
  <c r="E7" i="59"/>
  <c r="E6" i="59"/>
  <c r="P5" i="59"/>
  <c r="N6" i="59"/>
  <c r="E5" i="59"/>
  <c r="S16" i="59" l="1"/>
  <c r="S17" i="59" s="1"/>
  <c r="S18" i="59" s="1"/>
  <c r="S19" i="59" s="1"/>
  <c r="S20" i="59" s="1"/>
  <c r="S21" i="59" s="1"/>
  <c r="S22" i="59" s="1"/>
  <c r="S23" i="59" s="1"/>
  <c r="S24" i="59" s="1"/>
  <c r="S25" i="59" s="1"/>
  <c r="S26" i="59" s="1"/>
  <c r="S27" i="59" s="1"/>
  <c r="S28" i="59" s="1"/>
  <c r="S29" i="59" s="1"/>
  <c r="S30" i="59" s="1"/>
  <c r="S31" i="59" s="1"/>
  <c r="S32" i="59" s="1"/>
  <c r="S33" i="59" s="1"/>
  <c r="S34" i="59" s="1"/>
  <c r="S35" i="59" s="1"/>
  <c r="S36" i="59" s="1"/>
  <c r="S37" i="59" s="1"/>
  <c r="L7" i="59" s="1"/>
  <c r="B18" i="60"/>
  <c r="AI17" i="60"/>
  <c r="AI14" i="59"/>
  <c r="B15" i="59"/>
  <c r="B16" i="59" s="1"/>
  <c r="N5" i="59"/>
  <c r="R5" i="59"/>
  <c r="B19" i="60" l="1"/>
  <c r="AI18" i="60"/>
  <c r="AI15" i="59"/>
  <c r="B17" i="59"/>
  <c r="AI16" i="59"/>
  <c r="B20" i="60" l="1"/>
  <c r="AI19" i="60"/>
  <c r="B18" i="59"/>
  <c r="AI17" i="59"/>
  <c r="B21" i="60" l="1"/>
  <c r="AI20" i="60"/>
  <c r="B19" i="59"/>
  <c r="AI18" i="59"/>
  <c r="B22" i="60" l="1"/>
  <c r="AI21" i="60"/>
  <c r="B20" i="59"/>
  <c r="AI19" i="59"/>
  <c r="B23" i="60" l="1"/>
  <c r="AI22" i="60"/>
  <c r="B21" i="59"/>
  <c r="AI20" i="59"/>
  <c r="B24" i="60" l="1"/>
  <c r="AI23" i="60"/>
  <c r="B22" i="59"/>
  <c r="AI21" i="59"/>
  <c r="B25" i="60" l="1"/>
  <c r="AI24" i="60"/>
  <c r="B23" i="59"/>
  <c r="AI22" i="59"/>
  <c r="B26" i="60" l="1"/>
  <c r="AI25" i="60"/>
  <c r="B24" i="59"/>
  <c r="AI23" i="59"/>
  <c r="B27" i="60" l="1"/>
  <c r="AI26" i="60"/>
  <c r="B25" i="59"/>
  <c r="AI24" i="59"/>
  <c r="B28" i="60" l="1"/>
  <c r="AI27" i="60"/>
  <c r="B26" i="59"/>
  <c r="AI25" i="59"/>
  <c r="B29" i="60" l="1"/>
  <c r="AI28" i="60"/>
  <c r="B27" i="59"/>
  <c r="AI26" i="59"/>
  <c r="B30" i="60" l="1"/>
  <c r="AI29" i="60"/>
  <c r="B28" i="59"/>
  <c r="AI27" i="59"/>
  <c r="B31" i="60" l="1"/>
  <c r="AI30" i="60"/>
  <c r="B29" i="59"/>
  <c r="AI28" i="59"/>
  <c r="B32" i="60" l="1"/>
  <c r="AI31" i="60"/>
  <c r="B30" i="59"/>
  <c r="AI29" i="59"/>
  <c r="B33" i="60" l="1"/>
  <c r="AI32" i="60"/>
  <c r="B31" i="59"/>
  <c r="AI30" i="59"/>
  <c r="B34" i="60" l="1"/>
  <c r="AI33" i="60"/>
  <c r="B32" i="59"/>
  <c r="AI31" i="59"/>
  <c r="B35" i="60" l="1"/>
  <c r="AI34" i="60"/>
  <c r="B33" i="59"/>
  <c r="AI32" i="59"/>
  <c r="B36" i="60" l="1"/>
  <c r="AI35" i="60"/>
  <c r="B34" i="59"/>
  <c r="AI33" i="59"/>
  <c r="B37" i="60" l="1"/>
  <c r="AI37" i="60" s="1"/>
  <c r="AI36" i="60"/>
  <c r="B35" i="59"/>
  <c r="AI34" i="59"/>
  <c r="B36" i="59" l="1"/>
  <c r="AI35" i="59"/>
  <c r="B37" i="59" l="1"/>
  <c r="AI37" i="59" s="1"/>
  <c r="AI36" i="59"/>
  <c r="AQ38" i="58" l="1"/>
  <c r="BF37" i="58"/>
  <c r="BE37" i="58"/>
  <c r="BD37" i="58"/>
  <c r="BC37" i="58"/>
  <c r="BB37" i="58"/>
  <c r="BA37" i="58"/>
  <c r="AZ37" i="58"/>
  <c r="AY37" i="58"/>
  <c r="AX37" i="58"/>
  <c r="AW37" i="58"/>
  <c r="AV37" i="58"/>
  <c r="AU37" i="58"/>
  <c r="AT37" i="58"/>
  <c r="AS37" i="58"/>
  <c r="AR37" i="58"/>
  <c r="AQ37" i="58"/>
  <c r="AP37" i="58"/>
  <c r="AO37" i="58"/>
  <c r="AN37" i="58"/>
  <c r="BF36" i="58"/>
  <c r="BE36" i="58"/>
  <c r="BD36" i="58"/>
  <c r="BC36" i="58"/>
  <c r="BB36" i="58"/>
  <c r="BA36" i="58"/>
  <c r="AZ36" i="58"/>
  <c r="AY36" i="58"/>
  <c r="AX36" i="58"/>
  <c r="AW36" i="58"/>
  <c r="AV36" i="58"/>
  <c r="AU36" i="58"/>
  <c r="AT36" i="58"/>
  <c r="AS36" i="58"/>
  <c r="AR36" i="58"/>
  <c r="AQ36" i="58"/>
  <c r="AP36" i="58"/>
  <c r="AO36" i="58"/>
  <c r="AN36" i="58"/>
  <c r="BF35" i="58"/>
  <c r="BE35" i="58"/>
  <c r="BD35" i="58"/>
  <c r="BC35" i="58"/>
  <c r="BB35" i="58"/>
  <c r="BA35" i="58"/>
  <c r="AZ35" i="58"/>
  <c r="AY35" i="58"/>
  <c r="AX35" i="58"/>
  <c r="AW35" i="58"/>
  <c r="AV35" i="58"/>
  <c r="AU35" i="58"/>
  <c r="AT35" i="58"/>
  <c r="AS35" i="58"/>
  <c r="AR35" i="58"/>
  <c r="AQ35" i="58"/>
  <c r="AP35" i="58"/>
  <c r="AO35" i="58"/>
  <c r="AN35" i="58"/>
  <c r="BF34" i="58"/>
  <c r="BE34" i="58"/>
  <c r="BD34" i="58"/>
  <c r="BC34" i="58"/>
  <c r="BB34" i="58"/>
  <c r="BA34" i="58"/>
  <c r="AZ34" i="58"/>
  <c r="AY34" i="58"/>
  <c r="AX34" i="58"/>
  <c r="AW34" i="58"/>
  <c r="AV34" i="58"/>
  <c r="AU34" i="58"/>
  <c r="AT34" i="58"/>
  <c r="AS34" i="58"/>
  <c r="AR34" i="58"/>
  <c r="AQ34" i="58"/>
  <c r="AP34" i="58"/>
  <c r="AO34" i="58"/>
  <c r="AN34" i="58"/>
  <c r="BF33" i="58"/>
  <c r="BE33" i="58"/>
  <c r="BD33" i="58"/>
  <c r="BC33" i="58"/>
  <c r="BB33" i="58"/>
  <c r="BA33" i="58"/>
  <c r="AZ33" i="58"/>
  <c r="AY33" i="58"/>
  <c r="AX33" i="58"/>
  <c r="AW33" i="58"/>
  <c r="AV33" i="58"/>
  <c r="AU33" i="58"/>
  <c r="AT33" i="58"/>
  <c r="AS33" i="58"/>
  <c r="AR33" i="58"/>
  <c r="AQ33" i="58"/>
  <c r="AP33" i="58"/>
  <c r="AO33" i="58"/>
  <c r="AN33" i="58"/>
  <c r="BF32" i="58"/>
  <c r="BE32" i="58"/>
  <c r="BD32" i="58"/>
  <c r="BC32" i="58"/>
  <c r="BB32" i="58"/>
  <c r="BA32" i="58"/>
  <c r="AZ32" i="58"/>
  <c r="AY32" i="58"/>
  <c r="AX32" i="58"/>
  <c r="AW32" i="58"/>
  <c r="AV32" i="58"/>
  <c r="AU32" i="58"/>
  <c r="AT32" i="58"/>
  <c r="AS32" i="58"/>
  <c r="AR32" i="58"/>
  <c r="AQ32" i="58"/>
  <c r="AP32" i="58"/>
  <c r="AO32" i="58"/>
  <c r="AN32" i="58"/>
  <c r="BF31" i="58"/>
  <c r="BE31" i="58"/>
  <c r="BD31" i="58"/>
  <c r="BC31" i="58"/>
  <c r="BB31" i="58"/>
  <c r="BA31" i="58"/>
  <c r="AZ31" i="58"/>
  <c r="AY31" i="58"/>
  <c r="AX31" i="58"/>
  <c r="AW31" i="58"/>
  <c r="AV31" i="58"/>
  <c r="AU31" i="58"/>
  <c r="AT31" i="58"/>
  <c r="AS31" i="58"/>
  <c r="AR31" i="58"/>
  <c r="AQ31" i="58"/>
  <c r="AP31" i="58"/>
  <c r="AO31" i="58"/>
  <c r="AN31" i="58"/>
  <c r="BF30" i="58"/>
  <c r="BE30" i="58"/>
  <c r="BD30" i="58"/>
  <c r="BC30" i="58"/>
  <c r="BB30" i="58"/>
  <c r="BA30" i="58"/>
  <c r="AZ30" i="58"/>
  <c r="AY30" i="58"/>
  <c r="AX30" i="58"/>
  <c r="AW30" i="58"/>
  <c r="AV30" i="58"/>
  <c r="AU30" i="58"/>
  <c r="AT30" i="58"/>
  <c r="AS30" i="58"/>
  <c r="AR30" i="58"/>
  <c r="AQ30" i="58"/>
  <c r="AP30" i="58"/>
  <c r="AO30" i="58"/>
  <c r="AN30" i="58"/>
  <c r="BF29" i="58"/>
  <c r="BE29" i="58"/>
  <c r="BD29" i="58"/>
  <c r="BC29" i="58"/>
  <c r="BB29" i="58"/>
  <c r="BA29" i="58"/>
  <c r="AZ29" i="58"/>
  <c r="AY29" i="58"/>
  <c r="AX29" i="58"/>
  <c r="AW29" i="58"/>
  <c r="AV29" i="58"/>
  <c r="AU29" i="58"/>
  <c r="AT29" i="58"/>
  <c r="AS29" i="58"/>
  <c r="AR29" i="58"/>
  <c r="AQ29" i="58"/>
  <c r="AP29" i="58"/>
  <c r="AO29" i="58"/>
  <c r="AN29" i="58"/>
  <c r="BF28" i="58"/>
  <c r="BE28" i="58"/>
  <c r="BD28" i="58"/>
  <c r="BC28" i="58"/>
  <c r="BB28" i="58"/>
  <c r="BA28" i="58"/>
  <c r="AZ28" i="58"/>
  <c r="AY28" i="58"/>
  <c r="AX28" i="58"/>
  <c r="AW28" i="58"/>
  <c r="AV28" i="58"/>
  <c r="AU28" i="58"/>
  <c r="AT28" i="58"/>
  <c r="AS28" i="58"/>
  <c r="AR28" i="58"/>
  <c r="AQ28" i="58"/>
  <c r="AP28" i="58"/>
  <c r="AO28" i="58"/>
  <c r="AN28" i="58"/>
  <c r="BF27" i="58"/>
  <c r="BE27" i="58"/>
  <c r="BD27" i="58"/>
  <c r="BC27" i="58"/>
  <c r="BB27" i="58"/>
  <c r="BA27" i="58"/>
  <c r="AZ27" i="58"/>
  <c r="AY27" i="58"/>
  <c r="AX27" i="58"/>
  <c r="AW27" i="58"/>
  <c r="AV27" i="58"/>
  <c r="AU27" i="58"/>
  <c r="AT27" i="58"/>
  <c r="AS27" i="58"/>
  <c r="AR27" i="58"/>
  <c r="AQ27" i="58"/>
  <c r="AP27" i="58"/>
  <c r="AO27" i="58"/>
  <c r="AN27" i="58"/>
  <c r="BF26" i="58"/>
  <c r="BE26" i="58"/>
  <c r="BD26" i="58"/>
  <c r="BC26" i="58"/>
  <c r="BB26" i="58"/>
  <c r="BA26" i="58"/>
  <c r="AZ26" i="58"/>
  <c r="AY26" i="58"/>
  <c r="AX26" i="58"/>
  <c r="AW26" i="58"/>
  <c r="AV26" i="58"/>
  <c r="AU26" i="58"/>
  <c r="AT26" i="58"/>
  <c r="AS26" i="58"/>
  <c r="AR26" i="58"/>
  <c r="AQ26" i="58"/>
  <c r="AP26" i="58"/>
  <c r="AO26" i="58"/>
  <c r="AN26" i="58"/>
  <c r="BF25" i="58"/>
  <c r="BE25" i="58"/>
  <c r="BD25" i="58"/>
  <c r="BC25" i="58"/>
  <c r="BB25" i="58"/>
  <c r="BA25" i="58"/>
  <c r="AZ25" i="58"/>
  <c r="AY25" i="58"/>
  <c r="AX25" i="58"/>
  <c r="AW25" i="58"/>
  <c r="AV25" i="58"/>
  <c r="AU25" i="58"/>
  <c r="AT25" i="58"/>
  <c r="AS25" i="58"/>
  <c r="AR25" i="58"/>
  <c r="AQ25" i="58"/>
  <c r="AP25" i="58"/>
  <c r="AO25" i="58"/>
  <c r="AN25" i="58"/>
  <c r="BF24" i="58"/>
  <c r="BE24" i="58"/>
  <c r="BD24" i="58"/>
  <c r="BC24" i="58"/>
  <c r="BB24" i="58"/>
  <c r="BA24" i="58"/>
  <c r="AZ24" i="58"/>
  <c r="AY24" i="58"/>
  <c r="AX24" i="58"/>
  <c r="AW24" i="58"/>
  <c r="AV24" i="58"/>
  <c r="AU24" i="58"/>
  <c r="AT24" i="58"/>
  <c r="AS24" i="58"/>
  <c r="AR24" i="58"/>
  <c r="AQ24" i="58"/>
  <c r="AP24" i="58"/>
  <c r="AO24" i="58"/>
  <c r="AN24" i="58"/>
  <c r="BF23" i="58"/>
  <c r="BE23" i="58"/>
  <c r="BD23" i="58"/>
  <c r="BC23" i="58"/>
  <c r="BB23" i="58"/>
  <c r="BA23" i="58"/>
  <c r="AZ23" i="58"/>
  <c r="AY23" i="58"/>
  <c r="AX23" i="58"/>
  <c r="AW23" i="58"/>
  <c r="AV23" i="58"/>
  <c r="AU23" i="58"/>
  <c r="AT23" i="58"/>
  <c r="AS23" i="58"/>
  <c r="AR23" i="58"/>
  <c r="AQ23" i="58"/>
  <c r="AP23" i="58"/>
  <c r="AO23" i="58"/>
  <c r="AN23" i="58"/>
  <c r="BF22" i="58"/>
  <c r="BE22" i="58"/>
  <c r="BD22" i="58"/>
  <c r="BC22" i="58"/>
  <c r="BB22" i="58"/>
  <c r="BA22" i="58"/>
  <c r="AZ22" i="58"/>
  <c r="AY22" i="58"/>
  <c r="AX22" i="58"/>
  <c r="AW22" i="58"/>
  <c r="AV22" i="58"/>
  <c r="AU22" i="58"/>
  <c r="AT22" i="58"/>
  <c r="AS22" i="58"/>
  <c r="AR22" i="58"/>
  <c r="AQ22" i="58"/>
  <c r="AP22" i="58"/>
  <c r="AO22" i="58"/>
  <c r="AN22" i="58"/>
  <c r="BF21" i="58"/>
  <c r="BE21" i="58"/>
  <c r="BD21" i="58"/>
  <c r="BC21" i="58"/>
  <c r="BB21" i="58"/>
  <c r="BA21" i="58"/>
  <c r="AZ21" i="58"/>
  <c r="AY21" i="58"/>
  <c r="AX21" i="58"/>
  <c r="AW21" i="58"/>
  <c r="AV21" i="58"/>
  <c r="AU21" i="58"/>
  <c r="AT21" i="58"/>
  <c r="AS21" i="58"/>
  <c r="AR21" i="58"/>
  <c r="AQ21" i="58"/>
  <c r="AP21" i="58"/>
  <c r="AO21" i="58"/>
  <c r="AN21" i="58"/>
  <c r="BF20" i="58"/>
  <c r="BE20" i="58"/>
  <c r="BD20" i="58"/>
  <c r="BC20" i="58"/>
  <c r="BB20" i="58"/>
  <c r="BA20" i="58"/>
  <c r="AZ20" i="58"/>
  <c r="AY20" i="58"/>
  <c r="AX20" i="58"/>
  <c r="AW20" i="58"/>
  <c r="AV20" i="58"/>
  <c r="AU20" i="58"/>
  <c r="AT20" i="58"/>
  <c r="AS20" i="58"/>
  <c r="AR20" i="58"/>
  <c r="AQ20" i="58"/>
  <c r="AP20" i="58"/>
  <c r="AO20" i="58"/>
  <c r="AN20" i="58"/>
  <c r="BF19" i="58"/>
  <c r="BE19" i="58"/>
  <c r="BD19" i="58"/>
  <c r="BC19" i="58"/>
  <c r="BB19" i="58"/>
  <c r="BA19" i="58"/>
  <c r="AZ19" i="58"/>
  <c r="AY19" i="58"/>
  <c r="AX19" i="58"/>
  <c r="AW19" i="58"/>
  <c r="AV19" i="58"/>
  <c r="AU19" i="58"/>
  <c r="AT19" i="58"/>
  <c r="AS19" i="58"/>
  <c r="AR19" i="58"/>
  <c r="AQ19" i="58"/>
  <c r="AP19" i="58"/>
  <c r="AO19" i="58"/>
  <c r="AN19" i="58"/>
  <c r="BF18" i="58"/>
  <c r="BE18" i="58"/>
  <c r="BD18" i="58"/>
  <c r="BC18" i="58"/>
  <c r="BB18" i="58"/>
  <c r="BA18" i="58"/>
  <c r="AZ18" i="58"/>
  <c r="AY18" i="58"/>
  <c r="AX18" i="58"/>
  <c r="AW18" i="58"/>
  <c r="AV18" i="58"/>
  <c r="AU18" i="58"/>
  <c r="AT18" i="58"/>
  <c r="AS18" i="58"/>
  <c r="AR18" i="58"/>
  <c r="AQ18" i="58"/>
  <c r="AP18" i="58"/>
  <c r="AO18" i="58"/>
  <c r="AN18" i="58"/>
  <c r="BF17" i="58"/>
  <c r="BE17" i="58"/>
  <c r="BD17" i="58"/>
  <c r="BC17" i="58"/>
  <c r="BB17" i="58"/>
  <c r="BA17" i="58"/>
  <c r="AZ17" i="58"/>
  <c r="AY17" i="58"/>
  <c r="AX17" i="58"/>
  <c r="AW17" i="58"/>
  <c r="AV17" i="58"/>
  <c r="AU17" i="58"/>
  <c r="AT17" i="58"/>
  <c r="AS17" i="58"/>
  <c r="AR17" i="58"/>
  <c r="AQ17" i="58"/>
  <c r="AP17" i="58"/>
  <c r="AO17" i="58"/>
  <c r="AN17" i="58"/>
  <c r="BF16" i="58"/>
  <c r="BE16" i="58"/>
  <c r="BD16" i="58"/>
  <c r="BC16" i="58"/>
  <c r="BB16" i="58"/>
  <c r="BA16" i="58"/>
  <c r="AZ16" i="58"/>
  <c r="AY16" i="58"/>
  <c r="AX16" i="58"/>
  <c r="AW16" i="58"/>
  <c r="AV16" i="58"/>
  <c r="AU16" i="58"/>
  <c r="AT16" i="58"/>
  <c r="AS16" i="58"/>
  <c r="AR16" i="58"/>
  <c r="AQ16" i="58"/>
  <c r="AP16" i="58"/>
  <c r="AO16" i="58"/>
  <c r="AN16" i="58"/>
  <c r="BF15" i="58"/>
  <c r="BE15" i="58"/>
  <c r="BD15" i="58"/>
  <c r="BC15" i="58"/>
  <c r="BB15" i="58"/>
  <c r="BA15" i="58"/>
  <c r="AZ15" i="58"/>
  <c r="AY15" i="58"/>
  <c r="AX15" i="58"/>
  <c r="AW15" i="58"/>
  <c r="AV15" i="58"/>
  <c r="AU15" i="58"/>
  <c r="AT15" i="58"/>
  <c r="AS15" i="58"/>
  <c r="AR15" i="58"/>
  <c r="AQ15" i="58"/>
  <c r="AP15" i="58"/>
  <c r="AO15" i="58"/>
  <c r="AN15" i="58"/>
  <c r="R15" i="58"/>
  <c r="R16" i="58" s="1"/>
  <c r="R17" i="58" s="1"/>
  <c r="R18" i="58" s="1"/>
  <c r="R19" i="58" s="1"/>
  <c r="R20" i="58" s="1"/>
  <c r="R21" i="58" s="1"/>
  <c r="R22" i="58" s="1"/>
  <c r="R23" i="58" s="1"/>
  <c r="R24" i="58" s="1"/>
  <c r="R25" i="58" s="1"/>
  <c r="R26" i="58" s="1"/>
  <c r="R27" i="58" s="1"/>
  <c r="R28" i="58" s="1"/>
  <c r="R29" i="58" s="1"/>
  <c r="R30" i="58" s="1"/>
  <c r="R31" i="58" s="1"/>
  <c r="R32" i="58" s="1"/>
  <c r="R33" i="58" s="1"/>
  <c r="R34" i="58" s="1"/>
  <c r="R35" i="58" s="1"/>
  <c r="R36" i="58" s="1"/>
  <c r="R37" i="58" s="1"/>
  <c r="L6" i="58" s="1"/>
  <c r="BF14" i="58"/>
  <c r="BE14" i="58"/>
  <c r="BD14" i="58"/>
  <c r="BC14" i="58"/>
  <c r="BB14" i="58"/>
  <c r="BA14" i="58"/>
  <c r="AZ14" i="58"/>
  <c r="AY14" i="58"/>
  <c r="AX14" i="58"/>
  <c r="AW14" i="58"/>
  <c r="AV14" i="58"/>
  <c r="AU14" i="58"/>
  <c r="AT14" i="58"/>
  <c r="AS14" i="58"/>
  <c r="AR14" i="58"/>
  <c r="AQ14" i="58"/>
  <c r="AP14" i="58"/>
  <c r="AO14" i="58"/>
  <c r="AN14" i="58"/>
  <c r="S14" i="58"/>
  <c r="S15" i="58" s="1"/>
  <c r="S16" i="58" s="1"/>
  <c r="S17" i="58" s="1"/>
  <c r="S18" i="58" s="1"/>
  <c r="S19" i="58" s="1"/>
  <c r="S20" i="58" s="1"/>
  <c r="S21" i="58" s="1"/>
  <c r="S22" i="58" s="1"/>
  <c r="S23" i="58" s="1"/>
  <c r="S24" i="58" s="1"/>
  <c r="S25" i="58" s="1"/>
  <c r="S26" i="58" s="1"/>
  <c r="S27" i="58" s="1"/>
  <c r="S28" i="58" s="1"/>
  <c r="S29" i="58" s="1"/>
  <c r="S30" i="58" s="1"/>
  <c r="S31" i="58" s="1"/>
  <c r="S32" i="58" s="1"/>
  <c r="S33" i="58" s="1"/>
  <c r="S34" i="58" s="1"/>
  <c r="S35" i="58" s="1"/>
  <c r="S36" i="58" s="1"/>
  <c r="S37" i="58" s="1"/>
  <c r="L7" i="58" s="1"/>
  <c r="E8" i="58"/>
  <c r="E7" i="58"/>
  <c r="E6" i="58"/>
  <c r="P5" i="58"/>
  <c r="L5" i="58"/>
  <c r="N6" i="58" s="1"/>
  <c r="E5" i="58"/>
  <c r="N5" i="58" l="1"/>
  <c r="R5" i="58"/>
  <c r="AI14" i="58"/>
  <c r="B15" i="58"/>
  <c r="AQ38" i="57"/>
  <c r="B16" i="58" l="1"/>
  <c r="AI15" i="58"/>
  <c r="BF37" i="57"/>
  <c r="BE37" i="57"/>
  <c r="BD37" i="57"/>
  <c r="BC37" i="57"/>
  <c r="BB37" i="57"/>
  <c r="BA37" i="57"/>
  <c r="AZ37" i="57"/>
  <c r="AY37" i="57"/>
  <c r="AX37" i="57"/>
  <c r="AW37" i="57"/>
  <c r="AV37" i="57"/>
  <c r="AU37" i="57"/>
  <c r="AT37" i="57"/>
  <c r="AS37" i="57"/>
  <c r="AR37" i="57"/>
  <c r="AQ37" i="57"/>
  <c r="AP37" i="57"/>
  <c r="AO37" i="57"/>
  <c r="AN37" i="57"/>
  <c r="BF36" i="57"/>
  <c r="BE36" i="57"/>
  <c r="BD36" i="57"/>
  <c r="BC36" i="57"/>
  <c r="BB36" i="57"/>
  <c r="BA36" i="57"/>
  <c r="AZ36" i="57"/>
  <c r="AY36" i="57"/>
  <c r="AX36" i="57"/>
  <c r="AW36" i="57"/>
  <c r="AV36" i="57"/>
  <c r="AU36" i="57"/>
  <c r="AT36" i="57"/>
  <c r="AS36" i="57"/>
  <c r="AR36" i="57"/>
  <c r="AQ36" i="57"/>
  <c r="AP36" i="57"/>
  <c r="AO36" i="57"/>
  <c r="AN36" i="57"/>
  <c r="BF35" i="57"/>
  <c r="BE35" i="57"/>
  <c r="BD35" i="57"/>
  <c r="BC35" i="57"/>
  <c r="BB35" i="57"/>
  <c r="BA35" i="57"/>
  <c r="AZ35" i="57"/>
  <c r="AY35" i="57"/>
  <c r="AX35" i="57"/>
  <c r="AW35" i="57"/>
  <c r="AV35" i="57"/>
  <c r="AU35" i="57"/>
  <c r="AT35" i="57"/>
  <c r="AS35" i="57"/>
  <c r="AR35" i="57"/>
  <c r="AQ35" i="57"/>
  <c r="AP35" i="57"/>
  <c r="AO35" i="57"/>
  <c r="AN35" i="57"/>
  <c r="BF34" i="57"/>
  <c r="BE34" i="57"/>
  <c r="BD34" i="57"/>
  <c r="BC34" i="57"/>
  <c r="BB34" i="57"/>
  <c r="BA34" i="57"/>
  <c r="AZ34" i="57"/>
  <c r="AY34" i="57"/>
  <c r="AX34" i="57"/>
  <c r="AW34" i="57"/>
  <c r="AV34" i="57"/>
  <c r="AU34" i="57"/>
  <c r="AT34" i="57"/>
  <c r="AS34" i="57"/>
  <c r="AR34" i="57"/>
  <c r="AQ34" i="57"/>
  <c r="AP34" i="57"/>
  <c r="AO34" i="57"/>
  <c r="AN34" i="57"/>
  <c r="BF33" i="57"/>
  <c r="BE33" i="57"/>
  <c r="BD33" i="57"/>
  <c r="BC33" i="57"/>
  <c r="BB33" i="57"/>
  <c r="BA33" i="57"/>
  <c r="AZ33" i="57"/>
  <c r="AY33" i="57"/>
  <c r="AX33" i="57"/>
  <c r="AW33" i="57"/>
  <c r="AV33" i="57"/>
  <c r="AU33" i="57"/>
  <c r="AT33" i="57"/>
  <c r="AS33" i="57"/>
  <c r="AR33" i="57"/>
  <c r="AQ33" i="57"/>
  <c r="AP33" i="57"/>
  <c r="AO33" i="57"/>
  <c r="AN33" i="57"/>
  <c r="BF32" i="57"/>
  <c r="BE32" i="57"/>
  <c r="BD32" i="57"/>
  <c r="BC32" i="57"/>
  <c r="BB32" i="57"/>
  <c r="BA32" i="57"/>
  <c r="AZ32" i="57"/>
  <c r="AY32" i="57"/>
  <c r="AX32" i="57"/>
  <c r="AW32" i="57"/>
  <c r="AV32" i="57"/>
  <c r="AU32" i="57"/>
  <c r="AT32" i="57"/>
  <c r="AS32" i="57"/>
  <c r="AR32" i="57"/>
  <c r="AQ32" i="57"/>
  <c r="AP32" i="57"/>
  <c r="AO32" i="57"/>
  <c r="AN32" i="57"/>
  <c r="BF31" i="57"/>
  <c r="BE31" i="57"/>
  <c r="BD31" i="57"/>
  <c r="BC31" i="57"/>
  <c r="BB31" i="57"/>
  <c r="BA31" i="57"/>
  <c r="AZ31" i="57"/>
  <c r="AY31" i="57"/>
  <c r="AX31" i="57"/>
  <c r="AW31" i="57"/>
  <c r="AV31" i="57"/>
  <c r="AU31" i="57"/>
  <c r="AT31" i="57"/>
  <c r="AS31" i="57"/>
  <c r="AR31" i="57"/>
  <c r="AQ31" i="57"/>
  <c r="AP31" i="57"/>
  <c r="AO31" i="57"/>
  <c r="AN31" i="57"/>
  <c r="BF30" i="57"/>
  <c r="BE30" i="57"/>
  <c r="BD30" i="57"/>
  <c r="BC30" i="57"/>
  <c r="BB30" i="57"/>
  <c r="BA30" i="57"/>
  <c r="AZ30" i="57"/>
  <c r="AY30" i="57"/>
  <c r="AX30" i="57"/>
  <c r="AW30" i="57"/>
  <c r="AV30" i="57"/>
  <c r="AU30" i="57"/>
  <c r="AT30" i="57"/>
  <c r="AS30" i="57"/>
  <c r="AR30" i="57"/>
  <c r="AQ30" i="57"/>
  <c r="AP30" i="57"/>
  <c r="AO30" i="57"/>
  <c r="AN30" i="57"/>
  <c r="BF29" i="57"/>
  <c r="BE29" i="57"/>
  <c r="BD29" i="57"/>
  <c r="BC29" i="57"/>
  <c r="BB29" i="57"/>
  <c r="BA29" i="57"/>
  <c r="AZ29" i="57"/>
  <c r="AY29" i="57"/>
  <c r="AX29" i="57"/>
  <c r="AW29" i="57"/>
  <c r="AV29" i="57"/>
  <c r="AU29" i="57"/>
  <c r="AT29" i="57"/>
  <c r="AS29" i="57"/>
  <c r="AR29" i="57"/>
  <c r="AQ29" i="57"/>
  <c r="AP29" i="57"/>
  <c r="AO29" i="57"/>
  <c r="AN29" i="57"/>
  <c r="BF28" i="57"/>
  <c r="BE28" i="57"/>
  <c r="BD28" i="57"/>
  <c r="BC28" i="57"/>
  <c r="BB28" i="57"/>
  <c r="BA28" i="57"/>
  <c r="AZ28" i="57"/>
  <c r="AY28" i="57"/>
  <c r="AX28" i="57"/>
  <c r="AW28" i="57"/>
  <c r="AV28" i="57"/>
  <c r="AU28" i="57"/>
  <c r="AT28" i="57"/>
  <c r="AS28" i="57"/>
  <c r="AR28" i="57"/>
  <c r="AQ28" i="57"/>
  <c r="AP28" i="57"/>
  <c r="AO28" i="57"/>
  <c r="AN28" i="57"/>
  <c r="BF27" i="57"/>
  <c r="BE27" i="57"/>
  <c r="BD27" i="57"/>
  <c r="BC27" i="57"/>
  <c r="BB27" i="57"/>
  <c r="BA27" i="57"/>
  <c r="AZ27" i="57"/>
  <c r="AY27" i="57"/>
  <c r="AX27" i="57"/>
  <c r="AW27" i="57"/>
  <c r="AV27" i="57"/>
  <c r="AU27" i="57"/>
  <c r="AT27" i="57"/>
  <c r="AS27" i="57"/>
  <c r="AR27" i="57"/>
  <c r="AQ27" i="57"/>
  <c r="AP27" i="57"/>
  <c r="AO27" i="57"/>
  <c r="AN27" i="57"/>
  <c r="BF26" i="57"/>
  <c r="BE26" i="57"/>
  <c r="BD26" i="57"/>
  <c r="BC26" i="57"/>
  <c r="BB26" i="57"/>
  <c r="BA26" i="57"/>
  <c r="AZ26" i="57"/>
  <c r="AY26" i="57"/>
  <c r="AX26" i="57"/>
  <c r="AW26" i="57"/>
  <c r="AV26" i="57"/>
  <c r="AU26" i="57"/>
  <c r="AT26" i="57"/>
  <c r="AS26" i="57"/>
  <c r="AR26" i="57"/>
  <c r="AQ26" i="57"/>
  <c r="AP26" i="57"/>
  <c r="AO26" i="57"/>
  <c r="AN26" i="57"/>
  <c r="BF25" i="57"/>
  <c r="BE25" i="57"/>
  <c r="BD25" i="57"/>
  <c r="BC25" i="57"/>
  <c r="BB25" i="57"/>
  <c r="BA25" i="57"/>
  <c r="AZ25" i="57"/>
  <c r="AY25" i="57"/>
  <c r="AX25" i="57"/>
  <c r="AW25" i="57"/>
  <c r="AV25" i="57"/>
  <c r="AU25" i="57"/>
  <c r="AT25" i="57"/>
  <c r="AS25" i="57"/>
  <c r="AR25" i="57"/>
  <c r="AQ25" i="57"/>
  <c r="AP25" i="57"/>
  <c r="AO25" i="57"/>
  <c r="AN25" i="57"/>
  <c r="BF24" i="57"/>
  <c r="BE24" i="57"/>
  <c r="BD24" i="57"/>
  <c r="BC24" i="57"/>
  <c r="BB24" i="57"/>
  <c r="BA24" i="57"/>
  <c r="AZ24" i="57"/>
  <c r="AY24" i="57"/>
  <c r="AX24" i="57"/>
  <c r="AW24" i="57"/>
  <c r="AV24" i="57"/>
  <c r="AU24" i="57"/>
  <c r="AT24" i="57"/>
  <c r="AS24" i="57"/>
  <c r="AR24" i="57"/>
  <c r="AQ24" i="57"/>
  <c r="AP24" i="57"/>
  <c r="AO24" i="57"/>
  <c r="AN24" i="57"/>
  <c r="BF23" i="57"/>
  <c r="BE23" i="57"/>
  <c r="BD23" i="57"/>
  <c r="BC23" i="57"/>
  <c r="BB23" i="57"/>
  <c r="BA23" i="57"/>
  <c r="AZ23" i="57"/>
  <c r="AY23" i="57"/>
  <c r="AX23" i="57"/>
  <c r="AW23" i="57"/>
  <c r="AV23" i="57"/>
  <c r="AU23" i="57"/>
  <c r="AT23" i="57"/>
  <c r="AS23" i="57"/>
  <c r="AR23" i="57"/>
  <c r="AQ23" i="57"/>
  <c r="AP23" i="57"/>
  <c r="AO23" i="57"/>
  <c r="AN23" i="57"/>
  <c r="BF22" i="57"/>
  <c r="BE22" i="57"/>
  <c r="BD22" i="57"/>
  <c r="BC22" i="57"/>
  <c r="BB22" i="57"/>
  <c r="BA22" i="57"/>
  <c r="AZ22" i="57"/>
  <c r="AY22" i="57"/>
  <c r="AX22" i="57"/>
  <c r="AW22" i="57"/>
  <c r="AV22" i="57"/>
  <c r="AU22" i="57"/>
  <c r="AT22" i="57"/>
  <c r="AS22" i="57"/>
  <c r="AR22" i="57"/>
  <c r="AQ22" i="57"/>
  <c r="AP22" i="57"/>
  <c r="AO22" i="57"/>
  <c r="AN22" i="57"/>
  <c r="BF21" i="57"/>
  <c r="BE21" i="57"/>
  <c r="BD21" i="57"/>
  <c r="BC21" i="57"/>
  <c r="BB21" i="57"/>
  <c r="BA21" i="57"/>
  <c r="AZ21" i="57"/>
  <c r="AY21" i="57"/>
  <c r="AX21" i="57"/>
  <c r="AW21" i="57"/>
  <c r="AV21" i="57"/>
  <c r="AU21" i="57"/>
  <c r="AT21" i="57"/>
  <c r="AS21" i="57"/>
  <c r="AR21" i="57"/>
  <c r="AQ21" i="57"/>
  <c r="AP21" i="57"/>
  <c r="AO21" i="57"/>
  <c r="AN21" i="57"/>
  <c r="BF20" i="57"/>
  <c r="BE20" i="57"/>
  <c r="BD20" i="57"/>
  <c r="BC20" i="57"/>
  <c r="BB20" i="57"/>
  <c r="BA20" i="57"/>
  <c r="AZ20" i="57"/>
  <c r="AY20" i="57"/>
  <c r="AX20" i="57"/>
  <c r="AW20" i="57"/>
  <c r="AV20" i="57"/>
  <c r="AU20" i="57"/>
  <c r="AT20" i="57"/>
  <c r="AS20" i="57"/>
  <c r="AR20" i="57"/>
  <c r="AQ20" i="57"/>
  <c r="AP20" i="57"/>
  <c r="AO20" i="57"/>
  <c r="AN20" i="57"/>
  <c r="BF19" i="57"/>
  <c r="BE19" i="57"/>
  <c r="BD19" i="57"/>
  <c r="BC19" i="57"/>
  <c r="BB19" i="57"/>
  <c r="BA19" i="57"/>
  <c r="AZ19" i="57"/>
  <c r="AY19" i="57"/>
  <c r="AX19" i="57"/>
  <c r="AW19" i="57"/>
  <c r="AV19" i="57"/>
  <c r="AU19" i="57"/>
  <c r="AT19" i="57"/>
  <c r="AS19" i="57"/>
  <c r="AR19" i="57"/>
  <c r="AQ19" i="57"/>
  <c r="AP19" i="57"/>
  <c r="AO19" i="57"/>
  <c r="AN19" i="57"/>
  <c r="BF18" i="57"/>
  <c r="BE18" i="57"/>
  <c r="BD18" i="57"/>
  <c r="BC18" i="57"/>
  <c r="BB18" i="57"/>
  <c r="BA18" i="57"/>
  <c r="AZ18" i="57"/>
  <c r="AY18" i="57"/>
  <c r="AX18" i="57"/>
  <c r="AW18" i="57"/>
  <c r="AV18" i="57"/>
  <c r="AU18" i="57"/>
  <c r="AT18" i="57"/>
  <c r="AS18" i="57"/>
  <c r="AR18" i="57"/>
  <c r="AQ18" i="57"/>
  <c r="AP18" i="57"/>
  <c r="AO18" i="57"/>
  <c r="AN18" i="57"/>
  <c r="BF17" i="57"/>
  <c r="BE17" i="57"/>
  <c r="BD17" i="57"/>
  <c r="BC17" i="57"/>
  <c r="BB17" i="57"/>
  <c r="BA17" i="57"/>
  <c r="AZ17" i="57"/>
  <c r="AY17" i="57"/>
  <c r="AX17" i="57"/>
  <c r="AW17" i="57"/>
  <c r="AV17" i="57"/>
  <c r="AU17" i="57"/>
  <c r="AT17" i="57"/>
  <c r="AS17" i="57"/>
  <c r="AR17" i="57"/>
  <c r="AQ17" i="57"/>
  <c r="AP17" i="57"/>
  <c r="AO17" i="57"/>
  <c r="AN17" i="57"/>
  <c r="BF16" i="57"/>
  <c r="BE16" i="57"/>
  <c r="BD16" i="57"/>
  <c r="BC16" i="57"/>
  <c r="BB16" i="57"/>
  <c r="BA16" i="57"/>
  <c r="AZ16" i="57"/>
  <c r="AY16" i="57"/>
  <c r="AX16" i="57"/>
  <c r="AW16" i="57"/>
  <c r="AV16" i="57"/>
  <c r="AU16" i="57"/>
  <c r="AT16" i="57"/>
  <c r="AS16" i="57"/>
  <c r="AR16" i="57"/>
  <c r="AQ16" i="57"/>
  <c r="AP16" i="57"/>
  <c r="AO16" i="57"/>
  <c r="AN16" i="57"/>
  <c r="BF15" i="57"/>
  <c r="BE15" i="57"/>
  <c r="BD15" i="57"/>
  <c r="BC15" i="57"/>
  <c r="BB15" i="57"/>
  <c r="BA15" i="57"/>
  <c r="AZ15" i="57"/>
  <c r="AY15" i="57"/>
  <c r="AX15" i="57"/>
  <c r="AW15" i="57"/>
  <c r="AV15" i="57"/>
  <c r="AU15" i="57"/>
  <c r="AT15" i="57"/>
  <c r="AS15" i="57"/>
  <c r="AR15" i="57"/>
  <c r="AQ15" i="57"/>
  <c r="AP15" i="57"/>
  <c r="AO15" i="57"/>
  <c r="AN15" i="57"/>
  <c r="R15" i="57"/>
  <c r="R16" i="57" s="1"/>
  <c r="R17" i="57" s="1"/>
  <c r="R18" i="57" s="1"/>
  <c r="R19" i="57" s="1"/>
  <c r="R20" i="57" s="1"/>
  <c r="R21" i="57" s="1"/>
  <c r="R22" i="57" s="1"/>
  <c r="R23" i="57" s="1"/>
  <c r="R24" i="57" s="1"/>
  <c r="R25" i="57" s="1"/>
  <c r="R26" i="57" s="1"/>
  <c r="R27" i="57" s="1"/>
  <c r="R28" i="57" s="1"/>
  <c r="R29" i="57" s="1"/>
  <c r="R30" i="57" s="1"/>
  <c r="R31" i="57" s="1"/>
  <c r="R32" i="57" s="1"/>
  <c r="R33" i="57" s="1"/>
  <c r="R34" i="57" s="1"/>
  <c r="R35" i="57" s="1"/>
  <c r="R36" i="57" s="1"/>
  <c r="R37" i="57" s="1"/>
  <c r="L6" i="57" s="1"/>
  <c r="BF14" i="57"/>
  <c r="BE14" i="57"/>
  <c r="BD14" i="57"/>
  <c r="BC14" i="57"/>
  <c r="BB14" i="57"/>
  <c r="BA14" i="57"/>
  <c r="AZ14" i="57"/>
  <c r="AY14" i="57"/>
  <c r="AX14" i="57"/>
  <c r="AW14" i="57"/>
  <c r="AV14" i="57"/>
  <c r="AU14" i="57"/>
  <c r="AT14" i="57"/>
  <c r="AS14" i="57"/>
  <c r="AR14" i="57"/>
  <c r="AQ14" i="57"/>
  <c r="AP14" i="57"/>
  <c r="AO14" i="57"/>
  <c r="AN14" i="57"/>
  <c r="S14" i="57"/>
  <c r="S15" i="57" s="1"/>
  <c r="S16" i="57" s="1"/>
  <c r="S17" i="57" s="1"/>
  <c r="S18" i="57" s="1"/>
  <c r="S19" i="57" s="1"/>
  <c r="S20" i="57" s="1"/>
  <c r="S21" i="57" s="1"/>
  <c r="S22" i="57" s="1"/>
  <c r="S23" i="57" s="1"/>
  <c r="S24" i="57" s="1"/>
  <c r="S25" i="57" s="1"/>
  <c r="S26" i="57" s="1"/>
  <c r="S27" i="57" s="1"/>
  <c r="S28" i="57" s="1"/>
  <c r="S29" i="57" s="1"/>
  <c r="S30" i="57" s="1"/>
  <c r="S31" i="57" s="1"/>
  <c r="S32" i="57" s="1"/>
  <c r="S33" i="57" s="1"/>
  <c r="S34" i="57" s="1"/>
  <c r="S35" i="57" s="1"/>
  <c r="S36" i="57" s="1"/>
  <c r="S37" i="57" s="1"/>
  <c r="L7" i="57" s="1"/>
  <c r="E8" i="57"/>
  <c r="E7" i="57"/>
  <c r="E6" i="57"/>
  <c r="P5" i="57"/>
  <c r="L5" i="57"/>
  <c r="B15" i="57" s="1"/>
  <c r="E5" i="57"/>
  <c r="B17" i="58" l="1"/>
  <c r="AI16" i="58"/>
  <c r="B16" i="57"/>
  <c r="AI15" i="57"/>
  <c r="N6" i="57"/>
  <c r="N5" i="57"/>
  <c r="R5" i="57"/>
  <c r="AI14" i="57"/>
  <c r="BF37" i="56"/>
  <c r="BE37" i="56"/>
  <c r="BD37" i="56"/>
  <c r="BC37" i="56"/>
  <c r="BB37" i="56"/>
  <c r="BA37" i="56"/>
  <c r="AZ37" i="56"/>
  <c r="AY37" i="56"/>
  <c r="AX37" i="56"/>
  <c r="AW37" i="56"/>
  <c r="AV37" i="56"/>
  <c r="AU37" i="56"/>
  <c r="AT37" i="56"/>
  <c r="AS37" i="56"/>
  <c r="AR37" i="56"/>
  <c r="AQ37" i="56"/>
  <c r="AP37" i="56"/>
  <c r="AO37" i="56"/>
  <c r="AN37" i="56"/>
  <c r="BF36" i="56"/>
  <c r="BE36" i="56"/>
  <c r="BD36" i="56"/>
  <c r="BC36" i="56"/>
  <c r="BB36" i="56"/>
  <c r="BA36" i="56"/>
  <c r="AZ36" i="56"/>
  <c r="AY36" i="56"/>
  <c r="AX36" i="56"/>
  <c r="AW36" i="56"/>
  <c r="AV36" i="56"/>
  <c r="AU36" i="56"/>
  <c r="AT36" i="56"/>
  <c r="AS36" i="56"/>
  <c r="AR36" i="56"/>
  <c r="AQ36" i="56"/>
  <c r="AP36" i="56"/>
  <c r="AO36" i="56"/>
  <c r="AN36" i="56"/>
  <c r="BF35" i="56"/>
  <c r="BE35" i="56"/>
  <c r="BD35" i="56"/>
  <c r="BC35" i="56"/>
  <c r="BB35" i="56"/>
  <c r="BA35" i="56"/>
  <c r="AZ35" i="56"/>
  <c r="AY35" i="56"/>
  <c r="AX35" i="56"/>
  <c r="AW35" i="56"/>
  <c r="AV35" i="56"/>
  <c r="AU35" i="56"/>
  <c r="AT35" i="56"/>
  <c r="AS35" i="56"/>
  <c r="AR35" i="56"/>
  <c r="AQ35" i="56"/>
  <c r="AP35" i="56"/>
  <c r="AO35" i="56"/>
  <c r="AN35" i="56"/>
  <c r="BF34" i="56"/>
  <c r="BE34" i="56"/>
  <c r="BD34" i="56"/>
  <c r="BC34" i="56"/>
  <c r="BB34" i="56"/>
  <c r="BA34" i="56"/>
  <c r="AZ34" i="56"/>
  <c r="AY34" i="56"/>
  <c r="AX34" i="56"/>
  <c r="AW34" i="56"/>
  <c r="AV34" i="56"/>
  <c r="AU34" i="56"/>
  <c r="AT34" i="56"/>
  <c r="AS34" i="56"/>
  <c r="AR34" i="56"/>
  <c r="AQ34" i="56"/>
  <c r="AP34" i="56"/>
  <c r="AO34" i="56"/>
  <c r="AN34" i="56"/>
  <c r="BF33" i="56"/>
  <c r="BE33" i="56"/>
  <c r="BD33" i="56"/>
  <c r="BC33" i="56"/>
  <c r="BB33" i="56"/>
  <c r="BA33" i="56"/>
  <c r="AZ33" i="56"/>
  <c r="AY33" i="56"/>
  <c r="AX33" i="56"/>
  <c r="AW33" i="56"/>
  <c r="AV33" i="56"/>
  <c r="AU33" i="56"/>
  <c r="AT33" i="56"/>
  <c r="AS33" i="56"/>
  <c r="AR33" i="56"/>
  <c r="AQ33" i="56"/>
  <c r="AP33" i="56"/>
  <c r="AO33" i="56"/>
  <c r="AN33" i="56"/>
  <c r="BF32" i="56"/>
  <c r="BE32" i="56"/>
  <c r="BD32" i="56"/>
  <c r="BC32" i="56"/>
  <c r="BB32" i="56"/>
  <c r="BA32" i="56"/>
  <c r="AZ32" i="56"/>
  <c r="AY32" i="56"/>
  <c r="AX32" i="56"/>
  <c r="AW32" i="56"/>
  <c r="AV32" i="56"/>
  <c r="AU32" i="56"/>
  <c r="AT32" i="56"/>
  <c r="AS32" i="56"/>
  <c r="AR32" i="56"/>
  <c r="AQ32" i="56"/>
  <c r="AP32" i="56"/>
  <c r="AO32" i="56"/>
  <c r="AN32" i="56"/>
  <c r="BF31" i="56"/>
  <c r="BE31" i="56"/>
  <c r="BD31" i="56"/>
  <c r="BC31" i="56"/>
  <c r="BB31" i="56"/>
  <c r="BA31" i="56"/>
  <c r="AZ31" i="56"/>
  <c r="AY31" i="56"/>
  <c r="AX31" i="56"/>
  <c r="AW31" i="56"/>
  <c r="AV31" i="56"/>
  <c r="AU31" i="56"/>
  <c r="AT31" i="56"/>
  <c r="AS31" i="56"/>
  <c r="AR31" i="56"/>
  <c r="AQ31" i="56"/>
  <c r="AP31" i="56"/>
  <c r="AO31" i="56"/>
  <c r="AN31" i="56"/>
  <c r="BF30" i="56"/>
  <c r="BE30" i="56"/>
  <c r="BD30" i="56"/>
  <c r="BC30" i="56"/>
  <c r="BB30" i="56"/>
  <c r="BA30" i="56"/>
  <c r="AZ30" i="56"/>
  <c r="AY30" i="56"/>
  <c r="AX30" i="56"/>
  <c r="AW30" i="56"/>
  <c r="AV30" i="56"/>
  <c r="AU30" i="56"/>
  <c r="AT30" i="56"/>
  <c r="AS30" i="56"/>
  <c r="AR30" i="56"/>
  <c r="AQ30" i="56"/>
  <c r="AP30" i="56"/>
  <c r="AO30" i="56"/>
  <c r="AN30" i="56"/>
  <c r="BF29" i="56"/>
  <c r="BE29" i="56"/>
  <c r="BD29" i="56"/>
  <c r="BC29" i="56"/>
  <c r="BB29" i="56"/>
  <c r="BA29" i="56"/>
  <c r="AZ29" i="56"/>
  <c r="AY29" i="56"/>
  <c r="AX29" i="56"/>
  <c r="AW29" i="56"/>
  <c r="AV29" i="56"/>
  <c r="AU29" i="56"/>
  <c r="AT29" i="56"/>
  <c r="AS29" i="56"/>
  <c r="AR29" i="56"/>
  <c r="AQ29" i="56"/>
  <c r="AP29" i="56"/>
  <c r="AO29" i="56"/>
  <c r="AN29" i="56"/>
  <c r="BF28" i="56"/>
  <c r="BE28" i="56"/>
  <c r="BD28" i="56"/>
  <c r="BC28" i="56"/>
  <c r="BB28" i="56"/>
  <c r="BA28" i="56"/>
  <c r="AZ28" i="56"/>
  <c r="AY28" i="56"/>
  <c r="AX28" i="56"/>
  <c r="AW28" i="56"/>
  <c r="AV28" i="56"/>
  <c r="AU28" i="56"/>
  <c r="AT28" i="56"/>
  <c r="AS28" i="56"/>
  <c r="AR28" i="56"/>
  <c r="AQ28" i="56"/>
  <c r="AP28" i="56"/>
  <c r="AO28" i="56"/>
  <c r="AN28" i="56"/>
  <c r="BF27" i="56"/>
  <c r="BE27" i="56"/>
  <c r="BD27" i="56"/>
  <c r="BC27" i="56"/>
  <c r="BB27" i="56"/>
  <c r="BA27" i="56"/>
  <c r="AZ27" i="56"/>
  <c r="AY27" i="56"/>
  <c r="AX27" i="56"/>
  <c r="AW27" i="56"/>
  <c r="AV27" i="56"/>
  <c r="AU27" i="56"/>
  <c r="AT27" i="56"/>
  <c r="AS27" i="56"/>
  <c r="AR27" i="56"/>
  <c r="AQ27" i="56"/>
  <c r="AP27" i="56"/>
  <c r="AO27" i="56"/>
  <c r="AN27" i="56"/>
  <c r="BF26" i="56"/>
  <c r="BE26" i="56"/>
  <c r="BD26" i="56"/>
  <c r="BC26" i="56"/>
  <c r="BB26" i="56"/>
  <c r="BA26" i="56"/>
  <c r="AZ26" i="56"/>
  <c r="AY26" i="56"/>
  <c r="AX26" i="56"/>
  <c r="AW26" i="56"/>
  <c r="AV26" i="56"/>
  <c r="AU26" i="56"/>
  <c r="AT26" i="56"/>
  <c r="AS26" i="56"/>
  <c r="AR26" i="56"/>
  <c r="AQ26" i="56"/>
  <c r="AP26" i="56"/>
  <c r="AO26" i="56"/>
  <c r="AN26" i="56"/>
  <c r="BF25" i="56"/>
  <c r="BE25" i="56"/>
  <c r="BD25" i="56"/>
  <c r="BC25" i="56"/>
  <c r="BB25" i="56"/>
  <c r="BA25" i="56"/>
  <c r="AZ25" i="56"/>
  <c r="AY25" i="56"/>
  <c r="AX25" i="56"/>
  <c r="AW25" i="56"/>
  <c r="AV25" i="56"/>
  <c r="AU25" i="56"/>
  <c r="AT25" i="56"/>
  <c r="AS25" i="56"/>
  <c r="AR25" i="56"/>
  <c r="AQ25" i="56"/>
  <c r="AP25" i="56"/>
  <c r="AO25" i="56"/>
  <c r="AN25" i="56"/>
  <c r="BF24" i="56"/>
  <c r="BE24" i="56"/>
  <c r="BD24" i="56"/>
  <c r="BC24" i="56"/>
  <c r="BB24" i="56"/>
  <c r="BA24" i="56"/>
  <c r="AZ24" i="56"/>
  <c r="AY24" i="56"/>
  <c r="AX24" i="56"/>
  <c r="AW24" i="56"/>
  <c r="AV24" i="56"/>
  <c r="AU24" i="56"/>
  <c r="AT24" i="56"/>
  <c r="AS24" i="56"/>
  <c r="AR24" i="56"/>
  <c r="AQ24" i="56"/>
  <c r="AP24" i="56"/>
  <c r="AO24" i="56"/>
  <c r="AN24" i="56"/>
  <c r="BF23" i="56"/>
  <c r="BE23" i="56"/>
  <c r="BD23" i="56"/>
  <c r="BC23" i="56"/>
  <c r="BB23" i="56"/>
  <c r="BA23" i="56"/>
  <c r="AZ23" i="56"/>
  <c r="AY23" i="56"/>
  <c r="AX23" i="56"/>
  <c r="AW23" i="56"/>
  <c r="AV23" i="56"/>
  <c r="AU23" i="56"/>
  <c r="AT23" i="56"/>
  <c r="AS23" i="56"/>
  <c r="AR23" i="56"/>
  <c r="AQ23" i="56"/>
  <c r="AP23" i="56"/>
  <c r="AO23" i="56"/>
  <c r="AN23" i="56"/>
  <c r="BF22" i="56"/>
  <c r="BE22" i="56"/>
  <c r="BD22" i="56"/>
  <c r="BC22" i="56"/>
  <c r="BB22" i="56"/>
  <c r="BA22" i="56"/>
  <c r="AZ22" i="56"/>
  <c r="AY22" i="56"/>
  <c r="AX22" i="56"/>
  <c r="AW22" i="56"/>
  <c r="AV22" i="56"/>
  <c r="AU22" i="56"/>
  <c r="AT22" i="56"/>
  <c r="AS22" i="56"/>
  <c r="AR22" i="56"/>
  <c r="AQ22" i="56"/>
  <c r="AP22" i="56"/>
  <c r="AO22" i="56"/>
  <c r="AN22" i="56"/>
  <c r="BF21" i="56"/>
  <c r="BE21" i="56"/>
  <c r="BD21" i="56"/>
  <c r="BC21" i="56"/>
  <c r="BB21" i="56"/>
  <c r="BA21" i="56"/>
  <c r="AZ21" i="56"/>
  <c r="AY21" i="56"/>
  <c r="AX21" i="56"/>
  <c r="AW21" i="56"/>
  <c r="AV21" i="56"/>
  <c r="AU21" i="56"/>
  <c r="AT21" i="56"/>
  <c r="AS21" i="56"/>
  <c r="AR21" i="56"/>
  <c r="AQ21" i="56"/>
  <c r="AP21" i="56"/>
  <c r="AO21" i="56"/>
  <c r="AN21" i="56"/>
  <c r="BF20" i="56"/>
  <c r="BE20" i="56"/>
  <c r="BD20" i="56"/>
  <c r="BC20" i="56"/>
  <c r="BB20" i="56"/>
  <c r="BA20" i="56"/>
  <c r="AZ20" i="56"/>
  <c r="AY20" i="56"/>
  <c r="AX20" i="56"/>
  <c r="AW20" i="56"/>
  <c r="AV20" i="56"/>
  <c r="AU20" i="56"/>
  <c r="AT20" i="56"/>
  <c r="AS20" i="56"/>
  <c r="AR20" i="56"/>
  <c r="AQ20" i="56"/>
  <c r="AP20" i="56"/>
  <c r="AO20" i="56"/>
  <c r="AN20" i="56"/>
  <c r="BF19" i="56"/>
  <c r="BE19" i="56"/>
  <c r="BD19" i="56"/>
  <c r="BC19" i="56"/>
  <c r="BB19" i="56"/>
  <c r="BA19" i="56"/>
  <c r="AZ19" i="56"/>
  <c r="AY19" i="56"/>
  <c r="AX19" i="56"/>
  <c r="AW19" i="56"/>
  <c r="AV19" i="56"/>
  <c r="AU19" i="56"/>
  <c r="AT19" i="56"/>
  <c r="AS19" i="56"/>
  <c r="AR19" i="56"/>
  <c r="AQ19" i="56"/>
  <c r="AP19" i="56"/>
  <c r="AO19" i="56"/>
  <c r="AN19" i="56"/>
  <c r="BF18" i="56"/>
  <c r="BE18" i="56"/>
  <c r="BD18" i="56"/>
  <c r="BC18" i="56"/>
  <c r="BB18" i="56"/>
  <c r="BA18" i="56"/>
  <c r="AZ18" i="56"/>
  <c r="AY18" i="56"/>
  <c r="AX18" i="56"/>
  <c r="AW18" i="56"/>
  <c r="AV18" i="56"/>
  <c r="AU18" i="56"/>
  <c r="AT18" i="56"/>
  <c r="AS18" i="56"/>
  <c r="AR18" i="56"/>
  <c r="AQ18" i="56"/>
  <c r="AP18" i="56"/>
  <c r="AO18" i="56"/>
  <c r="AN18" i="56"/>
  <c r="BF17" i="56"/>
  <c r="BE17" i="56"/>
  <c r="BD17" i="56"/>
  <c r="BC17" i="56"/>
  <c r="BB17" i="56"/>
  <c r="BA17" i="56"/>
  <c r="AZ17" i="56"/>
  <c r="AY17" i="56"/>
  <c r="AX17" i="56"/>
  <c r="AW17" i="56"/>
  <c r="AV17" i="56"/>
  <c r="AU17" i="56"/>
  <c r="AT17" i="56"/>
  <c r="AS17" i="56"/>
  <c r="AR17" i="56"/>
  <c r="AQ17" i="56"/>
  <c r="AP17" i="56"/>
  <c r="AO17" i="56"/>
  <c r="AN17" i="56"/>
  <c r="BF16" i="56"/>
  <c r="BE16" i="56"/>
  <c r="BD16" i="56"/>
  <c r="BC16" i="56"/>
  <c r="BB16" i="56"/>
  <c r="BA16" i="56"/>
  <c r="AZ16" i="56"/>
  <c r="AY16" i="56"/>
  <c r="AX16" i="56"/>
  <c r="AW16" i="56"/>
  <c r="AV16" i="56"/>
  <c r="AU16" i="56"/>
  <c r="AT16" i="56"/>
  <c r="AS16" i="56"/>
  <c r="AR16" i="56"/>
  <c r="AQ16" i="56"/>
  <c r="AP16" i="56"/>
  <c r="AO16" i="56"/>
  <c r="AN16" i="56"/>
  <c r="BF15" i="56"/>
  <c r="BE15" i="56"/>
  <c r="BD15" i="56"/>
  <c r="BC15" i="56"/>
  <c r="BB15" i="56"/>
  <c r="BA15" i="56"/>
  <c r="AZ15" i="56"/>
  <c r="AY15" i="56"/>
  <c r="AX15" i="56"/>
  <c r="AW15" i="56"/>
  <c r="AV15" i="56"/>
  <c r="AU15" i="56"/>
  <c r="AT15" i="56"/>
  <c r="AS15" i="56"/>
  <c r="AR15" i="56"/>
  <c r="AQ15" i="56"/>
  <c r="AP15" i="56"/>
  <c r="AO15" i="56"/>
  <c r="AN15" i="56"/>
  <c r="R15" i="56"/>
  <c r="R16" i="56" s="1"/>
  <c r="R17" i="56" s="1"/>
  <c r="R18" i="56" s="1"/>
  <c r="R19" i="56" s="1"/>
  <c r="R20" i="56" s="1"/>
  <c r="R21" i="56" s="1"/>
  <c r="R22" i="56" s="1"/>
  <c r="R23" i="56" s="1"/>
  <c r="R24" i="56" s="1"/>
  <c r="R25" i="56" s="1"/>
  <c r="R26" i="56" s="1"/>
  <c r="R27" i="56" s="1"/>
  <c r="R28" i="56" s="1"/>
  <c r="R29" i="56" s="1"/>
  <c r="R30" i="56" s="1"/>
  <c r="R31" i="56" s="1"/>
  <c r="R32" i="56" s="1"/>
  <c r="R33" i="56" s="1"/>
  <c r="R34" i="56" s="1"/>
  <c r="R35" i="56" s="1"/>
  <c r="R36" i="56" s="1"/>
  <c r="R37" i="56" s="1"/>
  <c r="L6" i="56" s="1"/>
  <c r="BF14" i="56"/>
  <c r="BE14" i="56"/>
  <c r="BD14" i="56"/>
  <c r="BC14" i="56"/>
  <c r="BB14" i="56"/>
  <c r="BA14" i="56"/>
  <c r="AZ14" i="56"/>
  <c r="AY14" i="56"/>
  <c r="AX14" i="56"/>
  <c r="AW14" i="56"/>
  <c r="AV14" i="56"/>
  <c r="AU14" i="56"/>
  <c r="AT14" i="56"/>
  <c r="AS14" i="56"/>
  <c r="AR14" i="56"/>
  <c r="AQ14" i="56"/>
  <c r="AP14" i="56"/>
  <c r="AO14" i="56"/>
  <c r="AN14" i="56"/>
  <c r="S14" i="56"/>
  <c r="S15" i="56" s="1"/>
  <c r="S16" i="56" s="1"/>
  <c r="S17" i="56" s="1"/>
  <c r="S18" i="56" s="1"/>
  <c r="S19" i="56" s="1"/>
  <c r="S20" i="56" s="1"/>
  <c r="S21" i="56" s="1"/>
  <c r="S22" i="56" s="1"/>
  <c r="S23" i="56" s="1"/>
  <c r="S24" i="56" s="1"/>
  <c r="S25" i="56" s="1"/>
  <c r="S26" i="56" s="1"/>
  <c r="S27" i="56" s="1"/>
  <c r="S28" i="56" s="1"/>
  <c r="S29" i="56" s="1"/>
  <c r="S30" i="56" s="1"/>
  <c r="S31" i="56" s="1"/>
  <c r="S32" i="56" s="1"/>
  <c r="S33" i="56" s="1"/>
  <c r="S34" i="56" s="1"/>
  <c r="S35" i="56" s="1"/>
  <c r="S36" i="56" s="1"/>
  <c r="S37" i="56" s="1"/>
  <c r="L7" i="56" s="1"/>
  <c r="E8" i="56"/>
  <c r="E7" i="56"/>
  <c r="E6" i="56"/>
  <c r="P5" i="56"/>
  <c r="L5" i="56"/>
  <c r="N6" i="56" s="1"/>
  <c r="E5" i="56"/>
  <c r="B18" i="58" l="1"/>
  <c r="AI17" i="58"/>
  <c r="B17" i="57"/>
  <c r="AI16" i="57"/>
  <c r="B15" i="56"/>
  <c r="AI14" i="56"/>
  <c r="R5" i="56"/>
  <c r="N5" i="56"/>
  <c r="BF37" i="55"/>
  <c r="BE37" i="55"/>
  <c r="BD37" i="55"/>
  <c r="BC37" i="55"/>
  <c r="BB37" i="55"/>
  <c r="BA37" i="55"/>
  <c r="AZ37" i="55"/>
  <c r="AY37" i="55"/>
  <c r="AX37" i="55"/>
  <c r="AW37" i="55"/>
  <c r="AV37" i="55"/>
  <c r="AU37" i="55"/>
  <c r="AT37" i="55"/>
  <c r="AS37" i="55"/>
  <c r="AR37" i="55"/>
  <c r="AQ37" i="55"/>
  <c r="AP37" i="55"/>
  <c r="AO37" i="55"/>
  <c r="AN37" i="55"/>
  <c r="BF36" i="55"/>
  <c r="BE36" i="55"/>
  <c r="BD36" i="55"/>
  <c r="BC36" i="55"/>
  <c r="BB36" i="55"/>
  <c r="BA36" i="55"/>
  <c r="AZ36" i="55"/>
  <c r="AY36" i="55"/>
  <c r="AX36" i="55"/>
  <c r="AW36" i="55"/>
  <c r="AV36" i="55"/>
  <c r="AU36" i="55"/>
  <c r="AT36" i="55"/>
  <c r="AS36" i="55"/>
  <c r="AR36" i="55"/>
  <c r="AQ36" i="55"/>
  <c r="AP36" i="55"/>
  <c r="AO36" i="55"/>
  <c r="AN36" i="55"/>
  <c r="BF35" i="55"/>
  <c r="BE35" i="55"/>
  <c r="BD35" i="55"/>
  <c r="BC35" i="55"/>
  <c r="BB35" i="55"/>
  <c r="BA35" i="55"/>
  <c r="AZ35" i="55"/>
  <c r="AY35" i="55"/>
  <c r="AX35" i="55"/>
  <c r="AW35" i="55"/>
  <c r="AV35" i="55"/>
  <c r="AU35" i="55"/>
  <c r="AT35" i="55"/>
  <c r="AS35" i="55"/>
  <c r="AR35" i="55"/>
  <c r="AQ35" i="55"/>
  <c r="AP35" i="55"/>
  <c r="AO35" i="55"/>
  <c r="AN35" i="55"/>
  <c r="BF34" i="55"/>
  <c r="BE34" i="55"/>
  <c r="BD34" i="55"/>
  <c r="BC34" i="55"/>
  <c r="BB34" i="55"/>
  <c r="BA34" i="55"/>
  <c r="AZ34" i="55"/>
  <c r="AY34" i="55"/>
  <c r="AX34" i="55"/>
  <c r="AW34" i="55"/>
  <c r="AV34" i="55"/>
  <c r="AU34" i="55"/>
  <c r="AT34" i="55"/>
  <c r="AS34" i="55"/>
  <c r="AR34" i="55"/>
  <c r="AQ34" i="55"/>
  <c r="AP34" i="55"/>
  <c r="AO34" i="55"/>
  <c r="AN34" i="55"/>
  <c r="BF33" i="55"/>
  <c r="BE33" i="55"/>
  <c r="BD33" i="55"/>
  <c r="BC33" i="55"/>
  <c r="BB33" i="55"/>
  <c r="BA33" i="55"/>
  <c r="AZ33" i="55"/>
  <c r="AY33" i="55"/>
  <c r="AX33" i="55"/>
  <c r="AW33" i="55"/>
  <c r="AV33" i="55"/>
  <c r="AU33" i="55"/>
  <c r="AT33" i="55"/>
  <c r="AS33" i="55"/>
  <c r="AR33" i="55"/>
  <c r="AQ33" i="55"/>
  <c r="AP33" i="55"/>
  <c r="AO33" i="55"/>
  <c r="AN33" i="55"/>
  <c r="BF32" i="55"/>
  <c r="BE32" i="55"/>
  <c r="BD32" i="55"/>
  <c r="BC32" i="55"/>
  <c r="BB32" i="55"/>
  <c r="BA32" i="55"/>
  <c r="AZ32" i="55"/>
  <c r="AY32" i="55"/>
  <c r="AX32" i="55"/>
  <c r="AW32" i="55"/>
  <c r="AV32" i="55"/>
  <c r="AU32" i="55"/>
  <c r="AT32" i="55"/>
  <c r="AS32" i="55"/>
  <c r="AR32" i="55"/>
  <c r="AQ32" i="55"/>
  <c r="AP32" i="55"/>
  <c r="AO32" i="55"/>
  <c r="AN32" i="55"/>
  <c r="BF31" i="55"/>
  <c r="BE31" i="55"/>
  <c r="BD31" i="55"/>
  <c r="BC31" i="55"/>
  <c r="BB31" i="55"/>
  <c r="BA31" i="55"/>
  <c r="AZ31" i="55"/>
  <c r="AY31" i="55"/>
  <c r="AX31" i="55"/>
  <c r="AW31" i="55"/>
  <c r="AV31" i="55"/>
  <c r="AU31" i="55"/>
  <c r="AT31" i="55"/>
  <c r="AS31" i="55"/>
  <c r="AR31" i="55"/>
  <c r="AQ31" i="55"/>
  <c r="AP31" i="55"/>
  <c r="AO31" i="55"/>
  <c r="AN31" i="55"/>
  <c r="BF30" i="55"/>
  <c r="BE30" i="55"/>
  <c r="BD30" i="55"/>
  <c r="BC30" i="55"/>
  <c r="BB30" i="55"/>
  <c r="BA30" i="55"/>
  <c r="AZ30" i="55"/>
  <c r="AY30" i="55"/>
  <c r="AX30" i="55"/>
  <c r="AW30" i="55"/>
  <c r="AV30" i="55"/>
  <c r="AU30" i="55"/>
  <c r="AT30" i="55"/>
  <c r="AS30" i="55"/>
  <c r="AR30" i="55"/>
  <c r="AQ30" i="55"/>
  <c r="AP30" i="55"/>
  <c r="AO30" i="55"/>
  <c r="AN30" i="55"/>
  <c r="BF29" i="55"/>
  <c r="BE29" i="55"/>
  <c r="BD29" i="55"/>
  <c r="BC29" i="55"/>
  <c r="BB29" i="55"/>
  <c r="BA29" i="55"/>
  <c r="AZ29" i="55"/>
  <c r="AY29" i="55"/>
  <c r="AX29" i="55"/>
  <c r="AW29" i="55"/>
  <c r="AV29" i="55"/>
  <c r="AU29" i="55"/>
  <c r="AT29" i="55"/>
  <c r="AS29" i="55"/>
  <c r="AR29" i="55"/>
  <c r="AQ29" i="55"/>
  <c r="AP29" i="55"/>
  <c r="AO29" i="55"/>
  <c r="AN29" i="55"/>
  <c r="BF28" i="55"/>
  <c r="BE28" i="55"/>
  <c r="BD28" i="55"/>
  <c r="BC28" i="55"/>
  <c r="BB28" i="55"/>
  <c r="BA28" i="55"/>
  <c r="AZ28" i="55"/>
  <c r="AY28" i="55"/>
  <c r="AX28" i="55"/>
  <c r="AW28" i="55"/>
  <c r="AV28" i="55"/>
  <c r="AU28" i="55"/>
  <c r="AT28" i="55"/>
  <c r="AS28" i="55"/>
  <c r="AR28" i="55"/>
  <c r="AQ28" i="55"/>
  <c r="AP28" i="55"/>
  <c r="AO28" i="55"/>
  <c r="AN28" i="55"/>
  <c r="BF27" i="55"/>
  <c r="BE27" i="55"/>
  <c r="BD27" i="55"/>
  <c r="BC27" i="55"/>
  <c r="BB27" i="55"/>
  <c r="BA27" i="55"/>
  <c r="AZ27" i="55"/>
  <c r="AY27" i="55"/>
  <c r="AX27" i="55"/>
  <c r="AW27" i="55"/>
  <c r="AV27" i="55"/>
  <c r="AU27" i="55"/>
  <c r="AT27" i="55"/>
  <c r="AS27" i="55"/>
  <c r="AR27" i="55"/>
  <c r="AQ27" i="55"/>
  <c r="AP27" i="55"/>
  <c r="AO27" i="55"/>
  <c r="AN27" i="55"/>
  <c r="BF26" i="55"/>
  <c r="BE26" i="55"/>
  <c r="BD26" i="55"/>
  <c r="BC26" i="55"/>
  <c r="BB26" i="55"/>
  <c r="BA26" i="55"/>
  <c r="AZ26" i="55"/>
  <c r="AY26" i="55"/>
  <c r="AX26" i="55"/>
  <c r="AW26" i="55"/>
  <c r="AV26" i="55"/>
  <c r="AU26" i="55"/>
  <c r="AT26" i="55"/>
  <c r="AS26" i="55"/>
  <c r="AR26" i="55"/>
  <c r="AQ26" i="55"/>
  <c r="AP26" i="55"/>
  <c r="AO26" i="55"/>
  <c r="AN26" i="55"/>
  <c r="BF25" i="55"/>
  <c r="BE25" i="55"/>
  <c r="BD25" i="55"/>
  <c r="BC25" i="55"/>
  <c r="BB25" i="55"/>
  <c r="BA25" i="55"/>
  <c r="AZ25" i="55"/>
  <c r="AY25" i="55"/>
  <c r="AX25" i="55"/>
  <c r="AW25" i="55"/>
  <c r="AV25" i="55"/>
  <c r="AU25" i="55"/>
  <c r="AT25" i="55"/>
  <c r="AS25" i="55"/>
  <c r="AR25" i="55"/>
  <c r="AQ25" i="55"/>
  <c r="AP25" i="55"/>
  <c r="AO25" i="55"/>
  <c r="AN25" i="55"/>
  <c r="BF24" i="55"/>
  <c r="BE24" i="55"/>
  <c r="BD24" i="55"/>
  <c r="BC24" i="55"/>
  <c r="BB24" i="55"/>
  <c r="BA24" i="55"/>
  <c r="AZ24" i="55"/>
  <c r="AY24" i="55"/>
  <c r="AX24" i="55"/>
  <c r="AW24" i="55"/>
  <c r="AV24" i="55"/>
  <c r="AU24" i="55"/>
  <c r="AT24" i="55"/>
  <c r="AS24" i="55"/>
  <c r="AR24" i="55"/>
  <c r="AQ24" i="55"/>
  <c r="AP24" i="55"/>
  <c r="AO24" i="55"/>
  <c r="AN24" i="55"/>
  <c r="BF23" i="55"/>
  <c r="BE23" i="55"/>
  <c r="BD23" i="55"/>
  <c r="BC23" i="55"/>
  <c r="BB23" i="55"/>
  <c r="BA23" i="55"/>
  <c r="AZ23" i="55"/>
  <c r="AY23" i="55"/>
  <c r="AX23" i="55"/>
  <c r="AW23" i="55"/>
  <c r="AV23" i="55"/>
  <c r="AU23" i="55"/>
  <c r="AT23" i="55"/>
  <c r="AS23" i="55"/>
  <c r="AR23" i="55"/>
  <c r="AQ23" i="55"/>
  <c r="AP23" i="55"/>
  <c r="AO23" i="55"/>
  <c r="AN23" i="55"/>
  <c r="BF22" i="55"/>
  <c r="BE22" i="55"/>
  <c r="BD22" i="55"/>
  <c r="BC22" i="55"/>
  <c r="BB22" i="55"/>
  <c r="BA22" i="55"/>
  <c r="AZ22" i="55"/>
  <c r="AY22" i="55"/>
  <c r="AX22" i="55"/>
  <c r="AW22" i="55"/>
  <c r="AV22" i="55"/>
  <c r="AU22" i="55"/>
  <c r="AT22" i="55"/>
  <c r="AS22" i="55"/>
  <c r="AR22" i="55"/>
  <c r="AQ22" i="55"/>
  <c r="AP22" i="55"/>
  <c r="AO22" i="55"/>
  <c r="AN22" i="55"/>
  <c r="BF21" i="55"/>
  <c r="BE21" i="55"/>
  <c r="BD21" i="55"/>
  <c r="BC21" i="55"/>
  <c r="BB21" i="55"/>
  <c r="BA21" i="55"/>
  <c r="AZ21" i="55"/>
  <c r="AY21" i="55"/>
  <c r="AX21" i="55"/>
  <c r="AW21" i="55"/>
  <c r="AV21" i="55"/>
  <c r="AU21" i="55"/>
  <c r="AT21" i="55"/>
  <c r="AS21" i="55"/>
  <c r="AR21" i="55"/>
  <c r="AQ21" i="55"/>
  <c r="AP21" i="55"/>
  <c r="AO21" i="55"/>
  <c r="AN21" i="55"/>
  <c r="BF20" i="55"/>
  <c r="BE20" i="55"/>
  <c r="BD20" i="55"/>
  <c r="BC20" i="55"/>
  <c r="BB20" i="55"/>
  <c r="BA20" i="55"/>
  <c r="AZ20" i="55"/>
  <c r="AY20" i="55"/>
  <c r="AX20" i="55"/>
  <c r="AW20" i="55"/>
  <c r="AV20" i="55"/>
  <c r="AU20" i="55"/>
  <c r="AT20" i="55"/>
  <c r="AS20" i="55"/>
  <c r="AR20" i="55"/>
  <c r="AQ20" i="55"/>
  <c r="AP20" i="55"/>
  <c r="AO20" i="55"/>
  <c r="AN20" i="55"/>
  <c r="BF19" i="55"/>
  <c r="BE19" i="55"/>
  <c r="BD19" i="55"/>
  <c r="BC19" i="55"/>
  <c r="BB19" i="55"/>
  <c r="BA19" i="55"/>
  <c r="AZ19" i="55"/>
  <c r="AY19" i="55"/>
  <c r="AX19" i="55"/>
  <c r="AW19" i="55"/>
  <c r="AV19" i="55"/>
  <c r="AU19" i="55"/>
  <c r="AT19" i="55"/>
  <c r="AS19" i="55"/>
  <c r="AR19" i="55"/>
  <c r="AQ19" i="55"/>
  <c r="AP19" i="55"/>
  <c r="AO19" i="55"/>
  <c r="AN19" i="55"/>
  <c r="BF18" i="55"/>
  <c r="BE18" i="55"/>
  <c r="BD18" i="55"/>
  <c r="BC18" i="55"/>
  <c r="BB18" i="55"/>
  <c r="BA18" i="55"/>
  <c r="AZ18" i="55"/>
  <c r="AY18" i="55"/>
  <c r="AX18" i="55"/>
  <c r="AW18" i="55"/>
  <c r="AV18" i="55"/>
  <c r="AU18" i="55"/>
  <c r="AT18" i="55"/>
  <c r="AS18" i="55"/>
  <c r="AR18" i="55"/>
  <c r="AQ18" i="55"/>
  <c r="AP18" i="55"/>
  <c r="AO18" i="55"/>
  <c r="AN18" i="55"/>
  <c r="BF17" i="55"/>
  <c r="BE17" i="55"/>
  <c r="BD17" i="55"/>
  <c r="BC17" i="55"/>
  <c r="BB17" i="55"/>
  <c r="BA17" i="55"/>
  <c r="AZ17" i="55"/>
  <c r="AY17" i="55"/>
  <c r="AX17" i="55"/>
  <c r="AW17" i="55"/>
  <c r="AV17" i="55"/>
  <c r="AU17" i="55"/>
  <c r="AT17" i="55"/>
  <c r="AS17" i="55"/>
  <c r="AR17" i="55"/>
  <c r="AQ17" i="55"/>
  <c r="AP17" i="55"/>
  <c r="AO17" i="55"/>
  <c r="AN17" i="55"/>
  <c r="BF16" i="55"/>
  <c r="BE16" i="55"/>
  <c r="BD16" i="55"/>
  <c r="BC16" i="55"/>
  <c r="BB16" i="55"/>
  <c r="BA16" i="55"/>
  <c r="AZ16" i="55"/>
  <c r="AY16" i="55"/>
  <c r="AX16" i="55"/>
  <c r="AW16" i="55"/>
  <c r="AV16" i="55"/>
  <c r="AU16" i="55"/>
  <c r="AT16" i="55"/>
  <c r="AS16" i="55"/>
  <c r="AR16" i="55"/>
  <c r="AQ16" i="55"/>
  <c r="AP16" i="55"/>
  <c r="AO16" i="55"/>
  <c r="AN16" i="55"/>
  <c r="BF15" i="55"/>
  <c r="BE15" i="55"/>
  <c r="BD15" i="55"/>
  <c r="BC15" i="55"/>
  <c r="BB15" i="55"/>
  <c r="BA15" i="55"/>
  <c r="AZ15" i="55"/>
  <c r="AY15" i="55"/>
  <c r="AX15" i="55"/>
  <c r="AW15" i="55"/>
  <c r="AV15" i="55"/>
  <c r="AU15" i="55"/>
  <c r="AT15" i="55"/>
  <c r="AS15" i="55"/>
  <c r="AR15" i="55"/>
  <c r="AQ15" i="55"/>
  <c r="AP15" i="55"/>
  <c r="AO15" i="55"/>
  <c r="AN15" i="55"/>
  <c r="R15" i="55"/>
  <c r="R16" i="55" s="1"/>
  <c r="R17" i="55" s="1"/>
  <c r="R18" i="55" s="1"/>
  <c r="R19" i="55" s="1"/>
  <c r="R20" i="55" s="1"/>
  <c r="R21" i="55" s="1"/>
  <c r="R22" i="55" s="1"/>
  <c r="R23" i="55" s="1"/>
  <c r="R24" i="55" s="1"/>
  <c r="R25" i="55" s="1"/>
  <c r="R26" i="55" s="1"/>
  <c r="R27" i="55" s="1"/>
  <c r="R28" i="55" s="1"/>
  <c r="R29" i="55" s="1"/>
  <c r="R30" i="55" s="1"/>
  <c r="R31" i="55" s="1"/>
  <c r="R32" i="55" s="1"/>
  <c r="R33" i="55" s="1"/>
  <c r="R34" i="55" s="1"/>
  <c r="R35" i="55" s="1"/>
  <c r="R36" i="55" s="1"/>
  <c r="R37" i="55" s="1"/>
  <c r="L6" i="55" s="1"/>
  <c r="BF14" i="55"/>
  <c r="BE14" i="55"/>
  <c r="BD14" i="55"/>
  <c r="BC14" i="55"/>
  <c r="BB14" i="55"/>
  <c r="BA14" i="55"/>
  <c r="AZ14" i="55"/>
  <c r="AY14" i="55"/>
  <c r="AX14" i="55"/>
  <c r="AW14" i="55"/>
  <c r="AV14" i="55"/>
  <c r="AU14" i="55"/>
  <c r="AT14" i="55"/>
  <c r="AS14" i="55"/>
  <c r="AR14" i="55"/>
  <c r="AQ14" i="55"/>
  <c r="AP14" i="55"/>
  <c r="AO14" i="55"/>
  <c r="AN14" i="55"/>
  <c r="S14" i="55"/>
  <c r="S15" i="55" s="1"/>
  <c r="S16" i="55" s="1"/>
  <c r="S17" i="55" s="1"/>
  <c r="S18" i="55" s="1"/>
  <c r="S19" i="55" s="1"/>
  <c r="S20" i="55" s="1"/>
  <c r="S21" i="55" s="1"/>
  <c r="S22" i="55" s="1"/>
  <c r="S23" i="55" s="1"/>
  <c r="S24" i="55" s="1"/>
  <c r="S25" i="55" s="1"/>
  <c r="S26" i="55" s="1"/>
  <c r="S27" i="55" s="1"/>
  <c r="S28" i="55" s="1"/>
  <c r="S29" i="55" s="1"/>
  <c r="S30" i="55" s="1"/>
  <c r="S31" i="55" s="1"/>
  <c r="S32" i="55" s="1"/>
  <c r="S33" i="55" s="1"/>
  <c r="S34" i="55" s="1"/>
  <c r="S35" i="55" s="1"/>
  <c r="S36" i="55" s="1"/>
  <c r="S37" i="55" s="1"/>
  <c r="L7" i="55" s="1"/>
  <c r="E8" i="55"/>
  <c r="E7" i="55"/>
  <c r="E6" i="55"/>
  <c r="P5" i="55"/>
  <c r="L5" i="55"/>
  <c r="B15" i="55" s="1"/>
  <c r="E5" i="55"/>
  <c r="B19" i="58" l="1"/>
  <c r="AI18" i="58"/>
  <c r="B18" i="57"/>
  <c r="AI17" i="57"/>
  <c r="B16" i="56"/>
  <c r="AI15" i="56"/>
  <c r="B16" i="55"/>
  <c r="AI15" i="55"/>
  <c r="N6" i="55"/>
  <c r="N5" i="55"/>
  <c r="R5" i="55"/>
  <c r="AI14" i="55"/>
  <c r="BF37" i="54"/>
  <c r="BE37" i="54"/>
  <c r="BD37" i="54"/>
  <c r="BC37" i="54"/>
  <c r="BB37" i="54"/>
  <c r="BA37" i="54"/>
  <c r="AZ37" i="54"/>
  <c r="AY37" i="54"/>
  <c r="AX37" i="54"/>
  <c r="AW37" i="54"/>
  <c r="AV37" i="54"/>
  <c r="AU37" i="54"/>
  <c r="AT37" i="54"/>
  <c r="AS37" i="54"/>
  <c r="AR37" i="54"/>
  <c r="AQ37" i="54"/>
  <c r="AP37" i="54"/>
  <c r="AO37" i="54"/>
  <c r="AN37" i="54"/>
  <c r="BF36" i="54"/>
  <c r="BE36" i="54"/>
  <c r="BD36" i="54"/>
  <c r="BC36" i="54"/>
  <c r="BB36" i="54"/>
  <c r="BA36" i="54"/>
  <c r="AZ36" i="54"/>
  <c r="AY36" i="54"/>
  <c r="AX36" i="54"/>
  <c r="AW36" i="54"/>
  <c r="AV36" i="54"/>
  <c r="AU36" i="54"/>
  <c r="AT36" i="54"/>
  <c r="AS36" i="54"/>
  <c r="AR36" i="54"/>
  <c r="AQ36" i="54"/>
  <c r="AP36" i="54"/>
  <c r="AO36" i="54"/>
  <c r="AN36" i="54"/>
  <c r="BF35" i="54"/>
  <c r="BE35" i="54"/>
  <c r="BD35" i="54"/>
  <c r="BC35" i="54"/>
  <c r="BB35" i="54"/>
  <c r="BA35" i="54"/>
  <c r="AZ35" i="54"/>
  <c r="AY35" i="54"/>
  <c r="AX35" i="54"/>
  <c r="AW35" i="54"/>
  <c r="AV35" i="54"/>
  <c r="AU35" i="54"/>
  <c r="AT35" i="54"/>
  <c r="AS35" i="54"/>
  <c r="AR35" i="54"/>
  <c r="AQ35" i="54"/>
  <c r="AP35" i="54"/>
  <c r="AO35" i="54"/>
  <c r="AN35" i="54"/>
  <c r="BF34" i="54"/>
  <c r="BE34" i="54"/>
  <c r="BD34" i="54"/>
  <c r="BC34" i="54"/>
  <c r="BB34" i="54"/>
  <c r="BA34" i="54"/>
  <c r="AZ34" i="54"/>
  <c r="AY34" i="54"/>
  <c r="AX34" i="54"/>
  <c r="AW34" i="54"/>
  <c r="AV34" i="54"/>
  <c r="AU34" i="54"/>
  <c r="AT34" i="54"/>
  <c r="AS34" i="54"/>
  <c r="AR34" i="54"/>
  <c r="AQ34" i="54"/>
  <c r="AP34" i="54"/>
  <c r="AO34" i="54"/>
  <c r="AN34" i="54"/>
  <c r="BF33" i="54"/>
  <c r="BE33" i="54"/>
  <c r="BD33" i="54"/>
  <c r="BC33" i="54"/>
  <c r="BB33" i="54"/>
  <c r="BA33" i="54"/>
  <c r="AZ33" i="54"/>
  <c r="AY33" i="54"/>
  <c r="AX33" i="54"/>
  <c r="AW33" i="54"/>
  <c r="AV33" i="54"/>
  <c r="AU33" i="54"/>
  <c r="AT33" i="54"/>
  <c r="AS33" i="54"/>
  <c r="AR33" i="54"/>
  <c r="AQ33" i="54"/>
  <c r="AP33" i="54"/>
  <c r="AO33" i="54"/>
  <c r="AN33" i="54"/>
  <c r="BF32" i="54"/>
  <c r="BE32" i="54"/>
  <c r="BD32" i="54"/>
  <c r="BC32" i="54"/>
  <c r="BB32" i="54"/>
  <c r="BA32" i="54"/>
  <c r="AZ32" i="54"/>
  <c r="AY32" i="54"/>
  <c r="AX32" i="54"/>
  <c r="AW32" i="54"/>
  <c r="AV32" i="54"/>
  <c r="AU32" i="54"/>
  <c r="AT32" i="54"/>
  <c r="AS32" i="54"/>
  <c r="AR32" i="54"/>
  <c r="AQ32" i="54"/>
  <c r="AP32" i="54"/>
  <c r="AO32" i="54"/>
  <c r="AN32" i="54"/>
  <c r="BF31" i="54"/>
  <c r="BE31" i="54"/>
  <c r="BD31" i="54"/>
  <c r="BC31" i="54"/>
  <c r="BB31" i="54"/>
  <c r="BA31" i="54"/>
  <c r="AZ31" i="54"/>
  <c r="AY31" i="54"/>
  <c r="AX31" i="54"/>
  <c r="AW31" i="54"/>
  <c r="AV31" i="54"/>
  <c r="AU31" i="54"/>
  <c r="AT31" i="54"/>
  <c r="AS31" i="54"/>
  <c r="AR31" i="54"/>
  <c r="AQ31" i="54"/>
  <c r="AP31" i="54"/>
  <c r="AO31" i="54"/>
  <c r="AN31" i="54"/>
  <c r="BF30" i="54"/>
  <c r="BE30" i="54"/>
  <c r="BD30" i="54"/>
  <c r="BC30" i="54"/>
  <c r="BB30" i="54"/>
  <c r="BA30" i="54"/>
  <c r="AZ30" i="54"/>
  <c r="AY30" i="54"/>
  <c r="AX30" i="54"/>
  <c r="AW30" i="54"/>
  <c r="AV30" i="54"/>
  <c r="AU30" i="54"/>
  <c r="AT30" i="54"/>
  <c r="AS30" i="54"/>
  <c r="AR30" i="54"/>
  <c r="AQ30" i="54"/>
  <c r="AP30" i="54"/>
  <c r="AO30" i="54"/>
  <c r="AN30" i="54"/>
  <c r="BF29" i="54"/>
  <c r="BE29" i="54"/>
  <c r="BD29" i="54"/>
  <c r="BC29" i="54"/>
  <c r="BB29" i="54"/>
  <c r="BA29" i="54"/>
  <c r="AZ29" i="54"/>
  <c r="AY29" i="54"/>
  <c r="AX29" i="54"/>
  <c r="AW29" i="54"/>
  <c r="AV29" i="54"/>
  <c r="AU29" i="54"/>
  <c r="AT29" i="54"/>
  <c r="AS29" i="54"/>
  <c r="AR29" i="54"/>
  <c r="AQ29" i="54"/>
  <c r="AP29" i="54"/>
  <c r="AO29" i="54"/>
  <c r="AN29" i="54"/>
  <c r="BF28" i="54"/>
  <c r="BE28" i="54"/>
  <c r="BD28" i="54"/>
  <c r="BC28" i="54"/>
  <c r="BB28" i="54"/>
  <c r="BA28" i="54"/>
  <c r="AZ28" i="54"/>
  <c r="AY28" i="54"/>
  <c r="AX28" i="54"/>
  <c r="AW28" i="54"/>
  <c r="AV28" i="54"/>
  <c r="AU28" i="54"/>
  <c r="AT28" i="54"/>
  <c r="AS28" i="54"/>
  <c r="AR28" i="54"/>
  <c r="AQ28" i="54"/>
  <c r="AP28" i="54"/>
  <c r="AO28" i="54"/>
  <c r="AN28" i="54"/>
  <c r="BF27" i="54"/>
  <c r="BE27" i="54"/>
  <c r="BD27" i="54"/>
  <c r="BC27" i="54"/>
  <c r="BB27" i="54"/>
  <c r="BA27" i="54"/>
  <c r="AZ27" i="54"/>
  <c r="AY27" i="54"/>
  <c r="AX27" i="54"/>
  <c r="AW27" i="54"/>
  <c r="AV27" i="54"/>
  <c r="AU27" i="54"/>
  <c r="AT27" i="54"/>
  <c r="AS27" i="54"/>
  <c r="AR27" i="54"/>
  <c r="AQ27" i="54"/>
  <c r="AP27" i="54"/>
  <c r="AO27" i="54"/>
  <c r="AN27" i="54"/>
  <c r="BF26" i="54"/>
  <c r="BE26" i="54"/>
  <c r="BD26" i="54"/>
  <c r="BC26" i="54"/>
  <c r="BB26" i="54"/>
  <c r="BA26" i="54"/>
  <c r="AZ26" i="54"/>
  <c r="AY26" i="54"/>
  <c r="AX26" i="54"/>
  <c r="AW26" i="54"/>
  <c r="AV26" i="54"/>
  <c r="AU26" i="54"/>
  <c r="AT26" i="54"/>
  <c r="AS26" i="54"/>
  <c r="AR26" i="54"/>
  <c r="AQ26" i="54"/>
  <c r="AP26" i="54"/>
  <c r="AO26" i="54"/>
  <c r="AN26" i="54"/>
  <c r="BF25" i="54"/>
  <c r="BE25" i="54"/>
  <c r="BD25" i="54"/>
  <c r="BC25" i="54"/>
  <c r="BB25" i="54"/>
  <c r="BA25" i="54"/>
  <c r="AZ25" i="54"/>
  <c r="AY25" i="54"/>
  <c r="AX25" i="54"/>
  <c r="AW25" i="54"/>
  <c r="AV25" i="54"/>
  <c r="AU25" i="54"/>
  <c r="AT25" i="54"/>
  <c r="AS25" i="54"/>
  <c r="AR25" i="54"/>
  <c r="AQ25" i="54"/>
  <c r="AP25" i="54"/>
  <c r="AO25" i="54"/>
  <c r="AN25" i="54"/>
  <c r="BF24" i="54"/>
  <c r="BE24" i="54"/>
  <c r="BD24" i="54"/>
  <c r="BC24" i="54"/>
  <c r="BB24" i="54"/>
  <c r="BA24" i="54"/>
  <c r="AZ24" i="54"/>
  <c r="AY24" i="54"/>
  <c r="AX24" i="54"/>
  <c r="AW24" i="54"/>
  <c r="AV24" i="54"/>
  <c r="AU24" i="54"/>
  <c r="AT24" i="54"/>
  <c r="AS24" i="54"/>
  <c r="AR24" i="54"/>
  <c r="AQ24" i="54"/>
  <c r="AP24" i="54"/>
  <c r="AO24" i="54"/>
  <c r="AN24" i="54"/>
  <c r="BF23" i="54"/>
  <c r="BE23" i="54"/>
  <c r="BD23" i="54"/>
  <c r="BC23" i="54"/>
  <c r="BB23" i="54"/>
  <c r="BA23" i="54"/>
  <c r="AZ23" i="54"/>
  <c r="AY23" i="54"/>
  <c r="AX23" i="54"/>
  <c r="AW23" i="54"/>
  <c r="AV23" i="54"/>
  <c r="AU23" i="54"/>
  <c r="AT23" i="54"/>
  <c r="AS23" i="54"/>
  <c r="AR23" i="54"/>
  <c r="AQ23" i="54"/>
  <c r="AP23" i="54"/>
  <c r="AO23" i="54"/>
  <c r="AN23" i="54"/>
  <c r="BF22" i="54"/>
  <c r="BE22" i="54"/>
  <c r="BD22" i="54"/>
  <c r="BC22" i="54"/>
  <c r="BB22" i="54"/>
  <c r="BA22" i="54"/>
  <c r="AZ22" i="54"/>
  <c r="AY22" i="54"/>
  <c r="AX22" i="54"/>
  <c r="AW22" i="54"/>
  <c r="AV22" i="54"/>
  <c r="AU22" i="54"/>
  <c r="AT22" i="54"/>
  <c r="AS22" i="54"/>
  <c r="AR22" i="54"/>
  <c r="AQ22" i="54"/>
  <c r="AP22" i="54"/>
  <c r="AO22" i="54"/>
  <c r="AN22" i="54"/>
  <c r="BF21" i="54"/>
  <c r="BE21" i="54"/>
  <c r="BD21" i="54"/>
  <c r="BC21" i="54"/>
  <c r="BB21" i="54"/>
  <c r="BA21" i="54"/>
  <c r="AZ21" i="54"/>
  <c r="AY21" i="54"/>
  <c r="AX21" i="54"/>
  <c r="AW21" i="54"/>
  <c r="AV21" i="54"/>
  <c r="AU21" i="54"/>
  <c r="AT21" i="54"/>
  <c r="AS21" i="54"/>
  <c r="AR21" i="54"/>
  <c r="AQ21" i="54"/>
  <c r="AP21" i="54"/>
  <c r="AO21" i="54"/>
  <c r="AN21" i="54"/>
  <c r="BF20" i="54"/>
  <c r="BE20" i="54"/>
  <c r="BD20" i="54"/>
  <c r="BC20" i="54"/>
  <c r="BB20" i="54"/>
  <c r="BA20" i="54"/>
  <c r="AZ20" i="54"/>
  <c r="AY20" i="54"/>
  <c r="AX20" i="54"/>
  <c r="AW20" i="54"/>
  <c r="AV20" i="54"/>
  <c r="AU20" i="54"/>
  <c r="AT20" i="54"/>
  <c r="AS20" i="54"/>
  <c r="AR20" i="54"/>
  <c r="AQ20" i="54"/>
  <c r="AP20" i="54"/>
  <c r="AO20" i="54"/>
  <c r="AN20" i="54"/>
  <c r="BF19" i="54"/>
  <c r="BE19" i="54"/>
  <c r="BD19" i="54"/>
  <c r="BC19" i="54"/>
  <c r="BB19" i="54"/>
  <c r="BA19" i="54"/>
  <c r="AZ19" i="54"/>
  <c r="AY19" i="54"/>
  <c r="AX19" i="54"/>
  <c r="AW19" i="54"/>
  <c r="AV19" i="54"/>
  <c r="AU19" i="54"/>
  <c r="AT19" i="54"/>
  <c r="AS19" i="54"/>
  <c r="AR19" i="54"/>
  <c r="AQ19" i="54"/>
  <c r="AP19" i="54"/>
  <c r="AO19" i="54"/>
  <c r="AN19" i="54"/>
  <c r="BF18" i="54"/>
  <c r="BE18" i="54"/>
  <c r="BD18" i="54"/>
  <c r="BC18" i="54"/>
  <c r="BB18" i="54"/>
  <c r="BA18" i="54"/>
  <c r="AZ18" i="54"/>
  <c r="AY18" i="54"/>
  <c r="AX18" i="54"/>
  <c r="AW18" i="54"/>
  <c r="AV18" i="54"/>
  <c r="AU18" i="54"/>
  <c r="AT18" i="54"/>
  <c r="AS18" i="54"/>
  <c r="AR18" i="54"/>
  <c r="AQ18" i="54"/>
  <c r="AP18" i="54"/>
  <c r="AO18" i="54"/>
  <c r="AN18" i="54"/>
  <c r="BF17" i="54"/>
  <c r="BE17" i="54"/>
  <c r="BD17" i="54"/>
  <c r="BC17" i="54"/>
  <c r="BB17" i="54"/>
  <c r="BA17" i="54"/>
  <c r="AZ17" i="54"/>
  <c r="AY17" i="54"/>
  <c r="AX17" i="54"/>
  <c r="AW17" i="54"/>
  <c r="AV17" i="54"/>
  <c r="AU17" i="54"/>
  <c r="AT17" i="54"/>
  <c r="AS17" i="54"/>
  <c r="AR17" i="54"/>
  <c r="AQ17" i="54"/>
  <c r="AP17" i="54"/>
  <c r="AO17" i="54"/>
  <c r="AN17" i="54"/>
  <c r="BF16" i="54"/>
  <c r="BE16" i="54"/>
  <c r="BD16" i="54"/>
  <c r="BC16" i="54"/>
  <c r="BB16" i="54"/>
  <c r="BA16" i="54"/>
  <c r="AZ16" i="54"/>
  <c r="AY16" i="54"/>
  <c r="AX16" i="54"/>
  <c r="AW16" i="54"/>
  <c r="AV16" i="54"/>
  <c r="AU16" i="54"/>
  <c r="AT16" i="54"/>
  <c r="AS16" i="54"/>
  <c r="AR16" i="54"/>
  <c r="AQ16" i="54"/>
  <c r="AP16" i="54"/>
  <c r="AO16" i="54"/>
  <c r="AN16" i="54"/>
  <c r="BF15" i="54"/>
  <c r="BE15" i="54"/>
  <c r="BD15" i="54"/>
  <c r="BC15" i="54"/>
  <c r="BB15" i="54"/>
  <c r="BA15" i="54"/>
  <c r="AZ15" i="54"/>
  <c r="AY15" i="54"/>
  <c r="AX15" i="54"/>
  <c r="AW15" i="54"/>
  <c r="AV15" i="54"/>
  <c r="AU15" i="54"/>
  <c r="AT15" i="54"/>
  <c r="AS15" i="54"/>
  <c r="AR15" i="54"/>
  <c r="AQ15" i="54"/>
  <c r="AP15" i="54"/>
  <c r="AO15" i="54"/>
  <c r="AN15" i="54"/>
  <c r="R15" i="54"/>
  <c r="R16" i="54" s="1"/>
  <c r="R17" i="54" s="1"/>
  <c r="R18" i="54" s="1"/>
  <c r="R19" i="54" s="1"/>
  <c r="R20" i="54" s="1"/>
  <c r="R21" i="54" s="1"/>
  <c r="R22" i="54" s="1"/>
  <c r="R23" i="54" s="1"/>
  <c r="R24" i="54" s="1"/>
  <c r="R25" i="54" s="1"/>
  <c r="R26" i="54" s="1"/>
  <c r="R27" i="54" s="1"/>
  <c r="R28" i="54" s="1"/>
  <c r="R29" i="54" s="1"/>
  <c r="R30" i="54" s="1"/>
  <c r="R31" i="54" s="1"/>
  <c r="R32" i="54" s="1"/>
  <c r="R33" i="54" s="1"/>
  <c r="R34" i="54" s="1"/>
  <c r="R35" i="54" s="1"/>
  <c r="R36" i="54" s="1"/>
  <c r="R37" i="54" s="1"/>
  <c r="L6" i="54" s="1"/>
  <c r="BF14" i="54"/>
  <c r="BE14" i="54"/>
  <c r="BD14" i="54"/>
  <c r="BC14" i="54"/>
  <c r="BB14" i="54"/>
  <c r="BA14" i="54"/>
  <c r="AZ14" i="54"/>
  <c r="AY14" i="54"/>
  <c r="AX14" i="54"/>
  <c r="AW14" i="54"/>
  <c r="AV14" i="54"/>
  <c r="AU14" i="54"/>
  <c r="AT14" i="54"/>
  <c r="AS14" i="54"/>
  <c r="AR14" i="54"/>
  <c r="AQ14" i="54"/>
  <c r="AP14" i="54"/>
  <c r="AO14" i="54"/>
  <c r="AN14" i="54"/>
  <c r="S14" i="54"/>
  <c r="S15" i="54" s="1"/>
  <c r="S16" i="54" s="1"/>
  <c r="S17" i="54" s="1"/>
  <c r="S18" i="54" s="1"/>
  <c r="S19" i="54" s="1"/>
  <c r="S20" i="54" s="1"/>
  <c r="S21" i="54" s="1"/>
  <c r="S22" i="54" s="1"/>
  <c r="S23" i="54" s="1"/>
  <c r="S24" i="54" s="1"/>
  <c r="S25" i="54" s="1"/>
  <c r="S26" i="54" s="1"/>
  <c r="S27" i="54" s="1"/>
  <c r="S28" i="54" s="1"/>
  <c r="S29" i="54" s="1"/>
  <c r="S30" i="54" s="1"/>
  <c r="S31" i="54" s="1"/>
  <c r="S32" i="54" s="1"/>
  <c r="S33" i="54" s="1"/>
  <c r="S34" i="54" s="1"/>
  <c r="S35" i="54" s="1"/>
  <c r="S36" i="54" s="1"/>
  <c r="S37" i="54" s="1"/>
  <c r="L7" i="54" s="1"/>
  <c r="E8" i="54"/>
  <c r="E7" i="54"/>
  <c r="E6" i="54"/>
  <c r="P5" i="54"/>
  <c r="L5" i="54"/>
  <c r="B15" i="54" s="1"/>
  <c r="E5" i="54"/>
  <c r="B20" i="58" l="1"/>
  <c r="AI19" i="58"/>
  <c r="B19" i="57"/>
  <c r="AI18" i="57"/>
  <c r="B17" i="56"/>
  <c r="AI16" i="56"/>
  <c r="B17" i="55"/>
  <c r="AI16" i="55"/>
  <c r="B16" i="54"/>
  <c r="AI15" i="54"/>
  <c r="N6" i="54"/>
  <c r="N5" i="54"/>
  <c r="R5" i="54"/>
  <c r="AI14" i="54"/>
  <c r="BF37" i="53"/>
  <c r="BE37" i="53"/>
  <c r="BD37" i="53"/>
  <c r="BC37" i="53"/>
  <c r="BB37" i="53"/>
  <c r="BA37" i="53"/>
  <c r="AZ37" i="53"/>
  <c r="AY37" i="53"/>
  <c r="AX37" i="53"/>
  <c r="AW37" i="53"/>
  <c r="AV37" i="53"/>
  <c r="AU37" i="53"/>
  <c r="AT37" i="53"/>
  <c r="AS37" i="53"/>
  <c r="AR37" i="53"/>
  <c r="AQ37" i="53"/>
  <c r="AP37" i="53"/>
  <c r="AO37" i="53"/>
  <c r="AN37" i="53"/>
  <c r="BF36" i="53"/>
  <c r="BE36" i="53"/>
  <c r="BD36" i="53"/>
  <c r="BC36" i="53"/>
  <c r="BB36" i="53"/>
  <c r="BA36" i="53"/>
  <c r="AZ36" i="53"/>
  <c r="AY36" i="53"/>
  <c r="AX36" i="53"/>
  <c r="AW36" i="53"/>
  <c r="AV36" i="53"/>
  <c r="AU36" i="53"/>
  <c r="AT36" i="53"/>
  <c r="AS36" i="53"/>
  <c r="AR36" i="53"/>
  <c r="AQ36" i="53"/>
  <c r="AP36" i="53"/>
  <c r="AO36" i="53"/>
  <c r="AN36" i="53"/>
  <c r="BF35" i="53"/>
  <c r="BE35" i="53"/>
  <c r="BD35" i="53"/>
  <c r="BC35" i="53"/>
  <c r="BB35" i="53"/>
  <c r="BA35" i="53"/>
  <c r="AZ35" i="53"/>
  <c r="AY35" i="53"/>
  <c r="AX35" i="53"/>
  <c r="AW35" i="53"/>
  <c r="AV35" i="53"/>
  <c r="AU35" i="53"/>
  <c r="AT35" i="53"/>
  <c r="AS35" i="53"/>
  <c r="AR35" i="53"/>
  <c r="AQ35" i="53"/>
  <c r="AP35" i="53"/>
  <c r="AO35" i="53"/>
  <c r="AN35" i="53"/>
  <c r="BF34" i="53"/>
  <c r="BE34" i="53"/>
  <c r="BD34" i="53"/>
  <c r="BC34" i="53"/>
  <c r="BB34" i="53"/>
  <c r="BA34" i="53"/>
  <c r="AZ34" i="53"/>
  <c r="AY34" i="53"/>
  <c r="AX34" i="53"/>
  <c r="AW34" i="53"/>
  <c r="AV34" i="53"/>
  <c r="AU34" i="53"/>
  <c r="AT34" i="53"/>
  <c r="AS34" i="53"/>
  <c r="AR34" i="53"/>
  <c r="AQ34" i="53"/>
  <c r="AP34" i="53"/>
  <c r="AO34" i="53"/>
  <c r="AN34" i="53"/>
  <c r="BF33" i="53"/>
  <c r="BE33" i="53"/>
  <c r="BD33" i="53"/>
  <c r="BC33" i="53"/>
  <c r="BB33" i="53"/>
  <c r="BA33" i="53"/>
  <c r="AZ33" i="53"/>
  <c r="AY33" i="53"/>
  <c r="AX33" i="53"/>
  <c r="AW33" i="53"/>
  <c r="AV33" i="53"/>
  <c r="AU33" i="53"/>
  <c r="AT33" i="53"/>
  <c r="AS33" i="53"/>
  <c r="AR33" i="53"/>
  <c r="AQ33" i="53"/>
  <c r="AP33" i="53"/>
  <c r="AO33" i="53"/>
  <c r="AN33" i="53"/>
  <c r="BF32" i="53"/>
  <c r="BE32" i="53"/>
  <c r="BD32" i="53"/>
  <c r="BC32" i="53"/>
  <c r="BB32" i="53"/>
  <c r="BA32" i="53"/>
  <c r="AZ32" i="53"/>
  <c r="AY32" i="53"/>
  <c r="AX32" i="53"/>
  <c r="AW32" i="53"/>
  <c r="AV32" i="53"/>
  <c r="AU32" i="53"/>
  <c r="AT32" i="53"/>
  <c r="AS32" i="53"/>
  <c r="AR32" i="53"/>
  <c r="AQ32" i="53"/>
  <c r="AP32" i="53"/>
  <c r="AO32" i="53"/>
  <c r="AN32" i="53"/>
  <c r="BF31" i="53"/>
  <c r="BE31" i="53"/>
  <c r="BD31" i="53"/>
  <c r="BC31" i="53"/>
  <c r="BB31" i="53"/>
  <c r="BA31" i="53"/>
  <c r="AZ31" i="53"/>
  <c r="AY31" i="53"/>
  <c r="AX31" i="53"/>
  <c r="AW31" i="53"/>
  <c r="AV31" i="53"/>
  <c r="AU31" i="53"/>
  <c r="AT31" i="53"/>
  <c r="AS31" i="53"/>
  <c r="AR31" i="53"/>
  <c r="AQ31" i="53"/>
  <c r="AP31" i="53"/>
  <c r="AO31" i="53"/>
  <c r="AN31" i="53"/>
  <c r="BF30" i="53"/>
  <c r="BE30" i="53"/>
  <c r="BD30" i="53"/>
  <c r="BC30" i="53"/>
  <c r="BB30" i="53"/>
  <c r="BA30" i="53"/>
  <c r="AZ30" i="53"/>
  <c r="AY30" i="53"/>
  <c r="AX30" i="53"/>
  <c r="AW30" i="53"/>
  <c r="AV30" i="53"/>
  <c r="AU30" i="53"/>
  <c r="AT30" i="53"/>
  <c r="AS30" i="53"/>
  <c r="AR30" i="53"/>
  <c r="AQ30" i="53"/>
  <c r="AP30" i="53"/>
  <c r="AO30" i="53"/>
  <c r="AN30" i="53"/>
  <c r="BF29" i="53"/>
  <c r="BE29" i="53"/>
  <c r="BD29" i="53"/>
  <c r="BC29" i="53"/>
  <c r="BB29" i="53"/>
  <c r="BA29" i="53"/>
  <c r="AZ29" i="53"/>
  <c r="AY29" i="53"/>
  <c r="AX29" i="53"/>
  <c r="AW29" i="53"/>
  <c r="AV29" i="53"/>
  <c r="AU29" i="53"/>
  <c r="AT29" i="53"/>
  <c r="AS29" i="53"/>
  <c r="AR29" i="53"/>
  <c r="AQ29" i="53"/>
  <c r="AP29" i="53"/>
  <c r="AO29" i="53"/>
  <c r="AN29" i="53"/>
  <c r="BF28" i="53"/>
  <c r="BE28" i="53"/>
  <c r="BD28" i="53"/>
  <c r="BC28" i="53"/>
  <c r="BB28" i="53"/>
  <c r="BA28" i="53"/>
  <c r="AZ28" i="53"/>
  <c r="AY28" i="53"/>
  <c r="AX28" i="53"/>
  <c r="AW28" i="53"/>
  <c r="AV28" i="53"/>
  <c r="AU28" i="53"/>
  <c r="AT28" i="53"/>
  <c r="AS28" i="53"/>
  <c r="AR28" i="53"/>
  <c r="AQ28" i="53"/>
  <c r="AP28" i="53"/>
  <c r="AO28" i="53"/>
  <c r="AN28" i="53"/>
  <c r="BF27" i="53"/>
  <c r="BE27" i="53"/>
  <c r="BD27" i="53"/>
  <c r="BC27" i="53"/>
  <c r="BB27" i="53"/>
  <c r="BA27" i="53"/>
  <c r="AZ27" i="53"/>
  <c r="AY27" i="53"/>
  <c r="AX27" i="53"/>
  <c r="AW27" i="53"/>
  <c r="AV27" i="53"/>
  <c r="AU27" i="53"/>
  <c r="AT27" i="53"/>
  <c r="AS27" i="53"/>
  <c r="AR27" i="53"/>
  <c r="AQ27" i="53"/>
  <c r="AP27" i="53"/>
  <c r="AO27" i="53"/>
  <c r="AN27" i="53"/>
  <c r="BF26" i="53"/>
  <c r="BE26" i="53"/>
  <c r="BD26" i="53"/>
  <c r="BC26" i="53"/>
  <c r="BB26" i="53"/>
  <c r="BA26" i="53"/>
  <c r="AZ26" i="53"/>
  <c r="AY26" i="53"/>
  <c r="AX26" i="53"/>
  <c r="AW26" i="53"/>
  <c r="AV26" i="53"/>
  <c r="AU26" i="53"/>
  <c r="AT26" i="53"/>
  <c r="AS26" i="53"/>
  <c r="AR26" i="53"/>
  <c r="AQ26" i="53"/>
  <c r="AP26" i="53"/>
  <c r="AO26" i="53"/>
  <c r="AN26" i="53"/>
  <c r="BF25" i="53"/>
  <c r="BE25" i="53"/>
  <c r="BD25" i="53"/>
  <c r="BC25" i="53"/>
  <c r="BB25" i="53"/>
  <c r="BA25" i="53"/>
  <c r="AZ25" i="53"/>
  <c r="AY25" i="53"/>
  <c r="AX25" i="53"/>
  <c r="AW25" i="53"/>
  <c r="AV25" i="53"/>
  <c r="AU25" i="53"/>
  <c r="AT25" i="53"/>
  <c r="AS25" i="53"/>
  <c r="AR25" i="53"/>
  <c r="AQ25" i="53"/>
  <c r="AP25" i="53"/>
  <c r="AO25" i="53"/>
  <c r="AN25" i="53"/>
  <c r="BF24" i="53"/>
  <c r="BE24" i="53"/>
  <c r="BD24" i="53"/>
  <c r="BC24" i="53"/>
  <c r="BB24" i="53"/>
  <c r="BA24" i="53"/>
  <c r="AZ24" i="53"/>
  <c r="AY24" i="53"/>
  <c r="AX24" i="53"/>
  <c r="AW24" i="53"/>
  <c r="AV24" i="53"/>
  <c r="AU24" i="53"/>
  <c r="AT24" i="53"/>
  <c r="AS24" i="53"/>
  <c r="AR24" i="53"/>
  <c r="AQ24" i="53"/>
  <c r="AP24" i="53"/>
  <c r="AO24" i="53"/>
  <c r="AN24" i="53"/>
  <c r="BF23" i="53"/>
  <c r="BE23" i="53"/>
  <c r="BD23" i="53"/>
  <c r="BC23" i="53"/>
  <c r="BB23" i="53"/>
  <c r="BA23" i="53"/>
  <c r="AZ23" i="53"/>
  <c r="AY23" i="53"/>
  <c r="AX23" i="53"/>
  <c r="AW23" i="53"/>
  <c r="AV23" i="53"/>
  <c r="AU23" i="53"/>
  <c r="AT23" i="53"/>
  <c r="AS23" i="53"/>
  <c r="AR23" i="53"/>
  <c r="AQ23" i="53"/>
  <c r="AP23" i="53"/>
  <c r="AO23" i="53"/>
  <c r="AN23" i="53"/>
  <c r="BF22" i="53"/>
  <c r="BE22" i="53"/>
  <c r="BD22" i="53"/>
  <c r="BC22" i="53"/>
  <c r="BB22" i="53"/>
  <c r="BA22" i="53"/>
  <c r="AZ22" i="53"/>
  <c r="AY22" i="53"/>
  <c r="AX22" i="53"/>
  <c r="AW22" i="53"/>
  <c r="AV22" i="53"/>
  <c r="AU22" i="53"/>
  <c r="AT22" i="53"/>
  <c r="AS22" i="53"/>
  <c r="AR22" i="53"/>
  <c r="AQ22" i="53"/>
  <c r="AP22" i="53"/>
  <c r="AO22" i="53"/>
  <c r="AN22" i="53"/>
  <c r="BF21" i="53"/>
  <c r="BE21" i="53"/>
  <c r="BD21" i="53"/>
  <c r="BC21" i="53"/>
  <c r="BB21" i="53"/>
  <c r="BA21" i="53"/>
  <c r="AZ21" i="53"/>
  <c r="AY21" i="53"/>
  <c r="AX21" i="53"/>
  <c r="AW21" i="53"/>
  <c r="AV21" i="53"/>
  <c r="AU21" i="53"/>
  <c r="AT21" i="53"/>
  <c r="AS21" i="53"/>
  <c r="AR21" i="53"/>
  <c r="AQ21" i="53"/>
  <c r="AP21" i="53"/>
  <c r="AO21" i="53"/>
  <c r="AN21" i="53"/>
  <c r="BF20" i="53"/>
  <c r="BE20" i="53"/>
  <c r="BD20" i="53"/>
  <c r="BC20" i="53"/>
  <c r="BB20" i="53"/>
  <c r="BA20" i="53"/>
  <c r="AZ20" i="53"/>
  <c r="AY20" i="53"/>
  <c r="AX20" i="53"/>
  <c r="AW20" i="53"/>
  <c r="AV20" i="53"/>
  <c r="AU20" i="53"/>
  <c r="AT20" i="53"/>
  <c r="AS20" i="53"/>
  <c r="AR20" i="53"/>
  <c r="AQ20" i="53"/>
  <c r="AP20" i="53"/>
  <c r="AO20" i="53"/>
  <c r="AN20" i="53"/>
  <c r="BF19" i="53"/>
  <c r="BE19" i="53"/>
  <c r="BD19" i="53"/>
  <c r="BC19" i="53"/>
  <c r="BB19" i="53"/>
  <c r="BA19" i="53"/>
  <c r="AZ19" i="53"/>
  <c r="AY19" i="53"/>
  <c r="AX19" i="53"/>
  <c r="AW19" i="53"/>
  <c r="AV19" i="53"/>
  <c r="AU19" i="53"/>
  <c r="AT19" i="53"/>
  <c r="AS19" i="53"/>
  <c r="AR19" i="53"/>
  <c r="AQ19" i="53"/>
  <c r="AP19" i="53"/>
  <c r="AO19" i="53"/>
  <c r="AN19" i="53"/>
  <c r="BF18" i="53"/>
  <c r="BE18" i="53"/>
  <c r="BD18" i="53"/>
  <c r="BC18" i="53"/>
  <c r="BB18" i="53"/>
  <c r="BA18" i="53"/>
  <c r="AZ18" i="53"/>
  <c r="AY18" i="53"/>
  <c r="AX18" i="53"/>
  <c r="AW18" i="53"/>
  <c r="AV18" i="53"/>
  <c r="AU18" i="53"/>
  <c r="AT18" i="53"/>
  <c r="AS18" i="53"/>
  <c r="AR18" i="53"/>
  <c r="AQ18" i="53"/>
  <c r="AP18" i="53"/>
  <c r="AO18" i="53"/>
  <c r="AN18" i="53"/>
  <c r="BF17" i="53"/>
  <c r="BE17" i="53"/>
  <c r="BD17" i="53"/>
  <c r="BC17" i="53"/>
  <c r="BB17" i="53"/>
  <c r="BA17" i="53"/>
  <c r="AZ17" i="53"/>
  <c r="AY17" i="53"/>
  <c r="AX17" i="53"/>
  <c r="AW17" i="53"/>
  <c r="AV17" i="53"/>
  <c r="AU17" i="53"/>
  <c r="AT17" i="53"/>
  <c r="AS17" i="53"/>
  <c r="AR17" i="53"/>
  <c r="AQ17" i="53"/>
  <c r="AP17" i="53"/>
  <c r="AO17" i="53"/>
  <c r="AN17" i="53"/>
  <c r="BF16" i="53"/>
  <c r="BE16" i="53"/>
  <c r="BD16" i="53"/>
  <c r="BC16" i="53"/>
  <c r="BB16" i="53"/>
  <c r="BA16" i="53"/>
  <c r="AZ16" i="53"/>
  <c r="AY16" i="53"/>
  <c r="AX16" i="53"/>
  <c r="AW16" i="53"/>
  <c r="AV16" i="53"/>
  <c r="AU16" i="53"/>
  <c r="AT16" i="53"/>
  <c r="AS16" i="53"/>
  <c r="AR16" i="53"/>
  <c r="AQ16" i="53"/>
  <c r="AP16" i="53"/>
  <c r="AO16" i="53"/>
  <c r="AN16" i="53"/>
  <c r="BF15" i="53"/>
  <c r="BE15" i="53"/>
  <c r="BD15" i="53"/>
  <c r="BC15" i="53"/>
  <c r="BB15" i="53"/>
  <c r="BA15" i="53"/>
  <c r="AZ15" i="53"/>
  <c r="AY15" i="53"/>
  <c r="AX15" i="53"/>
  <c r="AW15" i="53"/>
  <c r="AV15" i="53"/>
  <c r="AU15" i="53"/>
  <c r="AT15" i="53"/>
  <c r="AS15" i="53"/>
  <c r="AR15" i="53"/>
  <c r="AQ15" i="53"/>
  <c r="AP15" i="53"/>
  <c r="AO15" i="53"/>
  <c r="AN15" i="53"/>
  <c r="R15" i="53"/>
  <c r="R16" i="53" s="1"/>
  <c r="R17" i="53" s="1"/>
  <c r="R18" i="53" s="1"/>
  <c r="R19" i="53" s="1"/>
  <c r="R20" i="53" s="1"/>
  <c r="R21" i="53" s="1"/>
  <c r="R22" i="53" s="1"/>
  <c r="R23" i="53" s="1"/>
  <c r="R24" i="53" s="1"/>
  <c r="R25" i="53" s="1"/>
  <c r="R26" i="53" s="1"/>
  <c r="R27" i="53" s="1"/>
  <c r="R28" i="53" s="1"/>
  <c r="R29" i="53" s="1"/>
  <c r="R30" i="53" s="1"/>
  <c r="R31" i="53" s="1"/>
  <c r="R32" i="53" s="1"/>
  <c r="R33" i="53" s="1"/>
  <c r="R34" i="53" s="1"/>
  <c r="R35" i="53" s="1"/>
  <c r="R36" i="53" s="1"/>
  <c r="R37" i="53" s="1"/>
  <c r="L6" i="53" s="1"/>
  <c r="BF14" i="53"/>
  <c r="BE14" i="53"/>
  <c r="BD14" i="53"/>
  <c r="BC14" i="53"/>
  <c r="BB14" i="53"/>
  <c r="BA14" i="53"/>
  <c r="AZ14" i="53"/>
  <c r="AY14" i="53"/>
  <c r="AX14" i="53"/>
  <c r="AW14" i="53"/>
  <c r="AV14" i="53"/>
  <c r="AU14" i="53"/>
  <c r="AT14" i="53"/>
  <c r="AS14" i="53"/>
  <c r="AR14" i="53"/>
  <c r="AQ14" i="53"/>
  <c r="AP14" i="53"/>
  <c r="AO14" i="53"/>
  <c r="AN14" i="53"/>
  <c r="S14" i="53"/>
  <c r="S15" i="53" s="1"/>
  <c r="S16" i="53" s="1"/>
  <c r="S17" i="53" s="1"/>
  <c r="S18" i="53" s="1"/>
  <c r="S19" i="53" s="1"/>
  <c r="S20" i="53" s="1"/>
  <c r="S21" i="53" s="1"/>
  <c r="S22" i="53" s="1"/>
  <c r="S23" i="53" s="1"/>
  <c r="S24" i="53" s="1"/>
  <c r="S25" i="53" s="1"/>
  <c r="S26" i="53" s="1"/>
  <c r="S27" i="53" s="1"/>
  <c r="S28" i="53" s="1"/>
  <c r="S29" i="53" s="1"/>
  <c r="S30" i="53" s="1"/>
  <c r="S31" i="53" s="1"/>
  <c r="S32" i="53" s="1"/>
  <c r="S33" i="53" s="1"/>
  <c r="S34" i="53" s="1"/>
  <c r="S35" i="53" s="1"/>
  <c r="S36" i="53" s="1"/>
  <c r="S37" i="53" s="1"/>
  <c r="L7" i="53" s="1"/>
  <c r="E8" i="53"/>
  <c r="E7" i="53"/>
  <c r="E6" i="53"/>
  <c r="P5" i="53"/>
  <c r="L5" i="53"/>
  <c r="N6" i="53" s="1"/>
  <c r="E5" i="53"/>
  <c r="B21" i="58" l="1"/>
  <c r="AI20" i="58"/>
  <c r="B20" i="57"/>
  <c r="AI19" i="57"/>
  <c r="B18" i="56"/>
  <c r="AI17" i="56"/>
  <c r="B18" i="55"/>
  <c r="AI17" i="55"/>
  <c r="B17" i="54"/>
  <c r="AI16" i="54"/>
  <c r="B15" i="53"/>
  <c r="AI14" i="53"/>
  <c r="R5" i="53"/>
  <c r="N5" i="53"/>
  <c r="BF37" i="52"/>
  <c r="BE37" i="52"/>
  <c r="BD37" i="52"/>
  <c r="BC37" i="52"/>
  <c r="BB37" i="52"/>
  <c r="BA37" i="52"/>
  <c r="AZ37" i="52"/>
  <c r="AY37" i="52"/>
  <c r="AX37" i="52"/>
  <c r="AW37" i="52"/>
  <c r="AV37" i="52"/>
  <c r="AU37" i="52"/>
  <c r="AT37" i="52"/>
  <c r="AS37" i="52"/>
  <c r="AR37" i="52"/>
  <c r="AQ37" i="52"/>
  <c r="AP37" i="52"/>
  <c r="AO37" i="52"/>
  <c r="AN37" i="52"/>
  <c r="BF36" i="52"/>
  <c r="BE36" i="52"/>
  <c r="BD36" i="52"/>
  <c r="BC36" i="52"/>
  <c r="BB36" i="52"/>
  <c r="BA36" i="52"/>
  <c r="AZ36" i="52"/>
  <c r="AY36" i="52"/>
  <c r="AX36" i="52"/>
  <c r="AW36" i="52"/>
  <c r="AV36" i="52"/>
  <c r="AU36" i="52"/>
  <c r="AT36" i="52"/>
  <c r="AS36" i="52"/>
  <c r="AR36" i="52"/>
  <c r="AQ36" i="52"/>
  <c r="AP36" i="52"/>
  <c r="AO36" i="52"/>
  <c r="AN36" i="52"/>
  <c r="BF35" i="52"/>
  <c r="BE35" i="52"/>
  <c r="BD35" i="52"/>
  <c r="BC35" i="52"/>
  <c r="BB35" i="52"/>
  <c r="BA35" i="52"/>
  <c r="AZ35" i="52"/>
  <c r="AY35" i="52"/>
  <c r="AX35" i="52"/>
  <c r="AW35" i="52"/>
  <c r="AV35" i="52"/>
  <c r="AU35" i="52"/>
  <c r="AT35" i="52"/>
  <c r="AS35" i="52"/>
  <c r="AR35" i="52"/>
  <c r="AQ35" i="52"/>
  <c r="AP35" i="52"/>
  <c r="AO35" i="52"/>
  <c r="AN35" i="52"/>
  <c r="BF34" i="52"/>
  <c r="BE34" i="52"/>
  <c r="BD34" i="52"/>
  <c r="BC34" i="52"/>
  <c r="BB34" i="52"/>
  <c r="BA34" i="52"/>
  <c r="AZ34" i="52"/>
  <c r="AY34" i="52"/>
  <c r="AX34" i="52"/>
  <c r="AW34" i="52"/>
  <c r="AV34" i="52"/>
  <c r="AU34" i="52"/>
  <c r="AT34" i="52"/>
  <c r="AS34" i="52"/>
  <c r="AR34" i="52"/>
  <c r="AQ34" i="52"/>
  <c r="AP34" i="52"/>
  <c r="AO34" i="52"/>
  <c r="AN34" i="52"/>
  <c r="BF33" i="52"/>
  <c r="BE33" i="52"/>
  <c r="BD33" i="52"/>
  <c r="BC33" i="52"/>
  <c r="BB33" i="52"/>
  <c r="BA33" i="52"/>
  <c r="AZ33" i="52"/>
  <c r="AY33" i="52"/>
  <c r="AX33" i="52"/>
  <c r="AW33" i="52"/>
  <c r="AV33" i="52"/>
  <c r="AU33" i="52"/>
  <c r="AT33" i="52"/>
  <c r="AS33" i="52"/>
  <c r="AR33" i="52"/>
  <c r="AQ33" i="52"/>
  <c r="AP33" i="52"/>
  <c r="AO33" i="52"/>
  <c r="AN33" i="52"/>
  <c r="BF32" i="52"/>
  <c r="BE32" i="52"/>
  <c r="BD32" i="52"/>
  <c r="BC32" i="52"/>
  <c r="BB32" i="52"/>
  <c r="BA32" i="52"/>
  <c r="AZ32" i="52"/>
  <c r="AY32" i="52"/>
  <c r="AX32" i="52"/>
  <c r="AW32" i="52"/>
  <c r="AV32" i="52"/>
  <c r="AU32" i="52"/>
  <c r="AT32" i="52"/>
  <c r="AS32" i="52"/>
  <c r="AR32" i="52"/>
  <c r="AQ32" i="52"/>
  <c r="AP32" i="52"/>
  <c r="AO32" i="52"/>
  <c r="AN32" i="52"/>
  <c r="BF31" i="52"/>
  <c r="BE31" i="52"/>
  <c r="BD31" i="52"/>
  <c r="BC31" i="52"/>
  <c r="BB31" i="52"/>
  <c r="BA31" i="52"/>
  <c r="AZ31" i="52"/>
  <c r="AY31" i="52"/>
  <c r="AX31" i="52"/>
  <c r="AW31" i="52"/>
  <c r="AV31" i="52"/>
  <c r="AU31" i="52"/>
  <c r="AT31" i="52"/>
  <c r="AS31" i="52"/>
  <c r="AR31" i="52"/>
  <c r="AQ31" i="52"/>
  <c r="AP31" i="52"/>
  <c r="AO31" i="52"/>
  <c r="AN31" i="52"/>
  <c r="BF30" i="52"/>
  <c r="BE30" i="52"/>
  <c r="BD30" i="52"/>
  <c r="BC30" i="52"/>
  <c r="BB30" i="52"/>
  <c r="BA30" i="52"/>
  <c r="AZ30" i="52"/>
  <c r="AY30" i="52"/>
  <c r="AX30" i="52"/>
  <c r="AW30" i="52"/>
  <c r="AV30" i="52"/>
  <c r="AU30" i="52"/>
  <c r="AT30" i="52"/>
  <c r="AS30" i="52"/>
  <c r="AR30" i="52"/>
  <c r="AQ30" i="52"/>
  <c r="AP30" i="52"/>
  <c r="AO30" i="52"/>
  <c r="AN30" i="52"/>
  <c r="BF29" i="52"/>
  <c r="BE29" i="52"/>
  <c r="BD29" i="52"/>
  <c r="BC29" i="52"/>
  <c r="BB29" i="52"/>
  <c r="BA29" i="52"/>
  <c r="AZ29" i="52"/>
  <c r="AY29" i="52"/>
  <c r="AX29" i="52"/>
  <c r="AW29" i="52"/>
  <c r="AV29" i="52"/>
  <c r="AU29" i="52"/>
  <c r="AT29" i="52"/>
  <c r="AS29" i="52"/>
  <c r="AR29" i="52"/>
  <c r="AQ29" i="52"/>
  <c r="AP29" i="52"/>
  <c r="AO29" i="52"/>
  <c r="AN29" i="52"/>
  <c r="BF28" i="52"/>
  <c r="BE28" i="52"/>
  <c r="BD28" i="52"/>
  <c r="BC28" i="52"/>
  <c r="BB28" i="52"/>
  <c r="BA28" i="52"/>
  <c r="AZ28" i="52"/>
  <c r="AY28" i="52"/>
  <c r="AX28" i="52"/>
  <c r="AW28" i="52"/>
  <c r="AV28" i="52"/>
  <c r="AU28" i="52"/>
  <c r="AT28" i="52"/>
  <c r="AS28" i="52"/>
  <c r="AR28" i="52"/>
  <c r="AQ28" i="52"/>
  <c r="AP28" i="52"/>
  <c r="AO28" i="52"/>
  <c r="AN28" i="52"/>
  <c r="BF27" i="52"/>
  <c r="BE27" i="52"/>
  <c r="BD27" i="52"/>
  <c r="BC27" i="52"/>
  <c r="BB27" i="52"/>
  <c r="BA27" i="52"/>
  <c r="AZ27" i="52"/>
  <c r="AY27" i="52"/>
  <c r="AX27" i="52"/>
  <c r="AW27" i="52"/>
  <c r="AV27" i="52"/>
  <c r="AU27" i="52"/>
  <c r="AT27" i="52"/>
  <c r="AS27" i="52"/>
  <c r="AR27" i="52"/>
  <c r="AQ27" i="52"/>
  <c r="AP27" i="52"/>
  <c r="AO27" i="52"/>
  <c r="AN27" i="52"/>
  <c r="BF26" i="52"/>
  <c r="BE26" i="52"/>
  <c r="BD26" i="52"/>
  <c r="BC26" i="52"/>
  <c r="BB26" i="52"/>
  <c r="BA26" i="52"/>
  <c r="AZ26" i="52"/>
  <c r="AY26" i="52"/>
  <c r="AX26" i="52"/>
  <c r="AW26" i="52"/>
  <c r="AV26" i="52"/>
  <c r="AU26" i="52"/>
  <c r="AT26" i="52"/>
  <c r="AS26" i="52"/>
  <c r="AR26" i="52"/>
  <c r="AQ26" i="52"/>
  <c r="AP26" i="52"/>
  <c r="AO26" i="52"/>
  <c r="AN26" i="52"/>
  <c r="BF25" i="52"/>
  <c r="BE25" i="52"/>
  <c r="BD25" i="52"/>
  <c r="BC25" i="52"/>
  <c r="BB25" i="52"/>
  <c r="BA25" i="52"/>
  <c r="AZ25" i="52"/>
  <c r="AY25" i="52"/>
  <c r="AX25" i="52"/>
  <c r="AW25" i="52"/>
  <c r="AV25" i="52"/>
  <c r="AU25" i="52"/>
  <c r="AT25" i="52"/>
  <c r="AS25" i="52"/>
  <c r="AR25" i="52"/>
  <c r="AQ25" i="52"/>
  <c r="AP25" i="52"/>
  <c r="AO25" i="52"/>
  <c r="AN25" i="52"/>
  <c r="BF24" i="52"/>
  <c r="BE24" i="52"/>
  <c r="BD24" i="52"/>
  <c r="BC24" i="52"/>
  <c r="BB24" i="52"/>
  <c r="BA24" i="52"/>
  <c r="AZ24" i="52"/>
  <c r="AY24" i="52"/>
  <c r="AX24" i="52"/>
  <c r="AW24" i="52"/>
  <c r="AV24" i="52"/>
  <c r="AU24" i="52"/>
  <c r="AT24" i="52"/>
  <c r="AS24" i="52"/>
  <c r="AR24" i="52"/>
  <c r="AQ24" i="52"/>
  <c r="AP24" i="52"/>
  <c r="AO24" i="52"/>
  <c r="AN24" i="52"/>
  <c r="BF23" i="52"/>
  <c r="BE23" i="52"/>
  <c r="BD23" i="52"/>
  <c r="BC23" i="52"/>
  <c r="BB23" i="52"/>
  <c r="BA23" i="52"/>
  <c r="AZ23" i="52"/>
  <c r="AY23" i="52"/>
  <c r="AX23" i="52"/>
  <c r="AW23" i="52"/>
  <c r="AV23" i="52"/>
  <c r="AU23" i="52"/>
  <c r="AT23" i="52"/>
  <c r="AS23" i="52"/>
  <c r="AR23" i="52"/>
  <c r="AQ23" i="52"/>
  <c r="AP23" i="52"/>
  <c r="AO23" i="52"/>
  <c r="AN23" i="52"/>
  <c r="BF22" i="52"/>
  <c r="BE22" i="52"/>
  <c r="BD22" i="52"/>
  <c r="BC22" i="52"/>
  <c r="BB22" i="52"/>
  <c r="BA22" i="52"/>
  <c r="AZ22" i="52"/>
  <c r="AY22" i="52"/>
  <c r="AX22" i="52"/>
  <c r="AW22" i="52"/>
  <c r="AV22" i="52"/>
  <c r="AU22" i="52"/>
  <c r="AT22" i="52"/>
  <c r="AS22" i="52"/>
  <c r="AR22" i="52"/>
  <c r="AQ22" i="52"/>
  <c r="AP22" i="52"/>
  <c r="AO22" i="52"/>
  <c r="AN22" i="52"/>
  <c r="BF21" i="52"/>
  <c r="BE21" i="52"/>
  <c r="BD21" i="52"/>
  <c r="BC21" i="52"/>
  <c r="BB21" i="52"/>
  <c r="BA21" i="52"/>
  <c r="AZ21" i="52"/>
  <c r="AY21" i="52"/>
  <c r="AX21" i="52"/>
  <c r="AW21" i="52"/>
  <c r="AV21" i="52"/>
  <c r="AU21" i="52"/>
  <c r="AT21" i="52"/>
  <c r="AS21" i="52"/>
  <c r="AR21" i="52"/>
  <c r="AQ21" i="52"/>
  <c r="AP21" i="52"/>
  <c r="AO21" i="52"/>
  <c r="AN21" i="52"/>
  <c r="BF20" i="52"/>
  <c r="BE20" i="52"/>
  <c r="BD20" i="52"/>
  <c r="BC20" i="52"/>
  <c r="BB20" i="52"/>
  <c r="BA20" i="52"/>
  <c r="AZ20" i="52"/>
  <c r="AY20" i="52"/>
  <c r="AX20" i="52"/>
  <c r="AW20" i="52"/>
  <c r="AV20" i="52"/>
  <c r="AU20" i="52"/>
  <c r="AT20" i="52"/>
  <c r="AS20" i="52"/>
  <c r="AR20" i="52"/>
  <c r="AQ20" i="52"/>
  <c r="AP20" i="52"/>
  <c r="AO20" i="52"/>
  <c r="AN20" i="52"/>
  <c r="BF19" i="52"/>
  <c r="BE19" i="52"/>
  <c r="BD19" i="52"/>
  <c r="BC19" i="52"/>
  <c r="BB19" i="52"/>
  <c r="BA19" i="52"/>
  <c r="AZ19" i="52"/>
  <c r="AY19" i="52"/>
  <c r="AX19" i="52"/>
  <c r="AW19" i="52"/>
  <c r="AV19" i="52"/>
  <c r="AU19" i="52"/>
  <c r="AT19" i="52"/>
  <c r="AS19" i="52"/>
  <c r="AR19" i="52"/>
  <c r="AQ19" i="52"/>
  <c r="AP19" i="52"/>
  <c r="AO19" i="52"/>
  <c r="AN19" i="52"/>
  <c r="BF18" i="52"/>
  <c r="BE18" i="52"/>
  <c r="BD18" i="52"/>
  <c r="BC18" i="52"/>
  <c r="BB18" i="52"/>
  <c r="BA18" i="52"/>
  <c r="AZ18" i="52"/>
  <c r="AY18" i="52"/>
  <c r="AX18" i="52"/>
  <c r="AW18" i="52"/>
  <c r="AV18" i="52"/>
  <c r="AU18" i="52"/>
  <c r="AT18" i="52"/>
  <c r="AS18" i="52"/>
  <c r="AR18" i="52"/>
  <c r="AQ18" i="52"/>
  <c r="AP18" i="52"/>
  <c r="AO18" i="52"/>
  <c r="AN18" i="52"/>
  <c r="BF17" i="52"/>
  <c r="BE17" i="52"/>
  <c r="BD17" i="52"/>
  <c r="BC17" i="52"/>
  <c r="BB17" i="52"/>
  <c r="BA17" i="52"/>
  <c r="AZ17" i="52"/>
  <c r="AY17" i="52"/>
  <c r="AX17" i="52"/>
  <c r="AW17" i="52"/>
  <c r="AV17" i="52"/>
  <c r="AU17" i="52"/>
  <c r="AT17" i="52"/>
  <c r="AS17" i="52"/>
  <c r="AR17" i="52"/>
  <c r="AQ17" i="52"/>
  <c r="AP17" i="52"/>
  <c r="AO17" i="52"/>
  <c r="AN17" i="52"/>
  <c r="BF16" i="52"/>
  <c r="BE16" i="52"/>
  <c r="BD16" i="52"/>
  <c r="BC16" i="52"/>
  <c r="BB16" i="52"/>
  <c r="BA16" i="52"/>
  <c r="AZ16" i="52"/>
  <c r="AY16" i="52"/>
  <c r="AX16" i="52"/>
  <c r="AW16" i="52"/>
  <c r="AV16" i="52"/>
  <c r="AU16" i="52"/>
  <c r="AT16" i="52"/>
  <c r="AS16" i="52"/>
  <c r="AR16" i="52"/>
  <c r="AQ16" i="52"/>
  <c r="AP16" i="52"/>
  <c r="AO16" i="52"/>
  <c r="AN16" i="52"/>
  <c r="BF15" i="52"/>
  <c r="BE15" i="52"/>
  <c r="BD15" i="52"/>
  <c r="BC15" i="52"/>
  <c r="BB15" i="52"/>
  <c r="BA15" i="52"/>
  <c r="AZ15" i="52"/>
  <c r="AY15" i="52"/>
  <c r="AX15" i="52"/>
  <c r="AW15" i="52"/>
  <c r="AV15" i="52"/>
  <c r="AU15" i="52"/>
  <c r="AT15" i="52"/>
  <c r="AS15" i="52"/>
  <c r="AR15" i="52"/>
  <c r="AQ15" i="52"/>
  <c r="AP15" i="52"/>
  <c r="AO15" i="52"/>
  <c r="AN15" i="52"/>
  <c r="R15" i="52"/>
  <c r="R16" i="52" s="1"/>
  <c r="R17" i="52" s="1"/>
  <c r="R18" i="52" s="1"/>
  <c r="R19" i="52" s="1"/>
  <c r="R20" i="52" s="1"/>
  <c r="R21" i="52" s="1"/>
  <c r="R22" i="52" s="1"/>
  <c r="R23" i="52" s="1"/>
  <c r="R24" i="52" s="1"/>
  <c r="R25" i="52" s="1"/>
  <c r="R26" i="52" s="1"/>
  <c r="R27" i="52" s="1"/>
  <c r="R28" i="52" s="1"/>
  <c r="R29" i="52" s="1"/>
  <c r="R30" i="52" s="1"/>
  <c r="R31" i="52" s="1"/>
  <c r="R32" i="52" s="1"/>
  <c r="R33" i="52" s="1"/>
  <c r="R34" i="52" s="1"/>
  <c r="R35" i="52" s="1"/>
  <c r="R36" i="52" s="1"/>
  <c r="R37" i="52" s="1"/>
  <c r="L6" i="52" s="1"/>
  <c r="BF14" i="52"/>
  <c r="BE14" i="52"/>
  <c r="BD14" i="52"/>
  <c r="BC14" i="52"/>
  <c r="BB14" i="52"/>
  <c r="BA14" i="52"/>
  <c r="AZ14" i="52"/>
  <c r="AY14" i="52"/>
  <c r="AX14" i="52"/>
  <c r="AW14" i="52"/>
  <c r="AV14" i="52"/>
  <c r="AU14" i="52"/>
  <c r="AT14" i="52"/>
  <c r="AS14" i="52"/>
  <c r="AR14" i="52"/>
  <c r="AQ14" i="52"/>
  <c r="AP14" i="52"/>
  <c r="AO14" i="52"/>
  <c r="AN14" i="52"/>
  <c r="S14" i="52"/>
  <c r="S15" i="52" s="1"/>
  <c r="S16" i="52" s="1"/>
  <c r="S17" i="52" s="1"/>
  <c r="S18" i="52" s="1"/>
  <c r="S19" i="52" s="1"/>
  <c r="S20" i="52" s="1"/>
  <c r="S21" i="52" s="1"/>
  <c r="S22" i="52" s="1"/>
  <c r="S23" i="52" s="1"/>
  <c r="S24" i="52" s="1"/>
  <c r="S25" i="52" s="1"/>
  <c r="S26" i="52" s="1"/>
  <c r="S27" i="52" s="1"/>
  <c r="S28" i="52" s="1"/>
  <c r="S29" i="52" s="1"/>
  <c r="S30" i="52" s="1"/>
  <c r="S31" i="52" s="1"/>
  <c r="S32" i="52" s="1"/>
  <c r="S33" i="52" s="1"/>
  <c r="S34" i="52" s="1"/>
  <c r="S35" i="52" s="1"/>
  <c r="S36" i="52" s="1"/>
  <c r="S37" i="52" s="1"/>
  <c r="L7" i="52" s="1"/>
  <c r="E8" i="52"/>
  <c r="E7" i="52"/>
  <c r="E6" i="52"/>
  <c r="P5" i="52"/>
  <c r="L5" i="52"/>
  <c r="N6" i="52" s="1"/>
  <c r="E5" i="52"/>
  <c r="B22" i="58" l="1"/>
  <c r="AI21" i="58"/>
  <c r="B21" i="57"/>
  <c r="AI20" i="57"/>
  <c r="B19" i="56"/>
  <c r="AI18" i="56"/>
  <c r="B19" i="55"/>
  <c r="AI18" i="55"/>
  <c r="B18" i="54"/>
  <c r="AI17" i="54"/>
  <c r="B16" i="53"/>
  <c r="AI15" i="53"/>
  <c r="N5" i="52"/>
  <c r="R5" i="52"/>
  <c r="AI14" i="52"/>
  <c r="B15" i="52"/>
  <c r="B16" i="52" s="1"/>
  <c r="BF37" i="51"/>
  <c r="BE37" i="51"/>
  <c r="BD37" i="51"/>
  <c r="BC37" i="51"/>
  <c r="BB37" i="51"/>
  <c r="BA37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BF36" i="51"/>
  <c r="BE36" i="51"/>
  <c r="BD36" i="51"/>
  <c r="BC36" i="51"/>
  <c r="BB36" i="51"/>
  <c r="BA36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BF35" i="51"/>
  <c r="BE35" i="51"/>
  <c r="BD35" i="51"/>
  <c r="BC35" i="51"/>
  <c r="BB35" i="51"/>
  <c r="BA35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BF34" i="51"/>
  <c r="BE34" i="51"/>
  <c r="BD34" i="51"/>
  <c r="BC34" i="51"/>
  <c r="BB34" i="51"/>
  <c r="BA34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BF33" i="51"/>
  <c r="BE33" i="51"/>
  <c r="BD33" i="51"/>
  <c r="BC33" i="51"/>
  <c r="BB33" i="51"/>
  <c r="BA33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BF32" i="51"/>
  <c r="BE32" i="51"/>
  <c r="BD32" i="51"/>
  <c r="BC32" i="51"/>
  <c r="BB32" i="51"/>
  <c r="BA32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BF31" i="51"/>
  <c r="BE31" i="51"/>
  <c r="BD31" i="51"/>
  <c r="BC31" i="51"/>
  <c r="BB31" i="51"/>
  <c r="BA31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BF30" i="51"/>
  <c r="BE30" i="51"/>
  <c r="BD30" i="51"/>
  <c r="BC30" i="51"/>
  <c r="BB30" i="51"/>
  <c r="BA30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BF29" i="51"/>
  <c r="BE29" i="51"/>
  <c r="BD29" i="51"/>
  <c r="BC29" i="51"/>
  <c r="BB29" i="51"/>
  <c r="BA29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BF28" i="51"/>
  <c r="BE28" i="51"/>
  <c r="BD28" i="51"/>
  <c r="BC28" i="51"/>
  <c r="BB28" i="51"/>
  <c r="BA28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BF27" i="51"/>
  <c r="BE27" i="51"/>
  <c r="BD27" i="51"/>
  <c r="BC27" i="51"/>
  <c r="BB27" i="51"/>
  <c r="BA27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BF26" i="51"/>
  <c r="BE26" i="51"/>
  <c r="BD26" i="51"/>
  <c r="BC26" i="51"/>
  <c r="BB26" i="51"/>
  <c r="BA26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BF25" i="51"/>
  <c r="BE25" i="51"/>
  <c r="BD25" i="51"/>
  <c r="BC25" i="51"/>
  <c r="BB25" i="51"/>
  <c r="BA25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BF24" i="51"/>
  <c r="BE24" i="51"/>
  <c r="BD24" i="51"/>
  <c r="BC24" i="51"/>
  <c r="BB24" i="51"/>
  <c r="BA24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BF23" i="51"/>
  <c r="BE23" i="51"/>
  <c r="BD23" i="51"/>
  <c r="BC23" i="51"/>
  <c r="BB23" i="51"/>
  <c r="BA23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BF22" i="51"/>
  <c r="BE22" i="51"/>
  <c r="BD22" i="51"/>
  <c r="BC22" i="51"/>
  <c r="BB22" i="51"/>
  <c r="BA22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BF21" i="51"/>
  <c r="BE21" i="51"/>
  <c r="BD21" i="51"/>
  <c r="BC21" i="51"/>
  <c r="BB21" i="51"/>
  <c r="BA21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BF20" i="51"/>
  <c r="BE20" i="51"/>
  <c r="BD20" i="51"/>
  <c r="BC20" i="51"/>
  <c r="BB20" i="51"/>
  <c r="BA20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BF19" i="51"/>
  <c r="BE19" i="51"/>
  <c r="BD19" i="51"/>
  <c r="BC19" i="51"/>
  <c r="BB19" i="51"/>
  <c r="BA19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BF18" i="51"/>
  <c r="BE18" i="51"/>
  <c r="BD18" i="51"/>
  <c r="BC18" i="51"/>
  <c r="BB18" i="51"/>
  <c r="BA18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BF17" i="51"/>
  <c r="BE17" i="51"/>
  <c r="BD17" i="51"/>
  <c r="BC17" i="51"/>
  <c r="BB17" i="51"/>
  <c r="BA17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BF16" i="51"/>
  <c r="BE16" i="51"/>
  <c r="BD16" i="51"/>
  <c r="BC16" i="51"/>
  <c r="BB16" i="51"/>
  <c r="BA16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BF15" i="51"/>
  <c r="BE15" i="51"/>
  <c r="BD15" i="51"/>
  <c r="BC15" i="51"/>
  <c r="BB15" i="51"/>
  <c r="BA15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R15" i="51"/>
  <c r="R16" i="51" s="1"/>
  <c r="R17" i="51" s="1"/>
  <c r="R18" i="51" s="1"/>
  <c r="R19" i="51" s="1"/>
  <c r="R20" i="51" s="1"/>
  <c r="R21" i="51" s="1"/>
  <c r="R22" i="51" s="1"/>
  <c r="R23" i="51" s="1"/>
  <c r="R24" i="51" s="1"/>
  <c r="R25" i="51" s="1"/>
  <c r="R26" i="51" s="1"/>
  <c r="R27" i="51" s="1"/>
  <c r="R28" i="51" s="1"/>
  <c r="R29" i="51" s="1"/>
  <c r="R30" i="51" s="1"/>
  <c r="R31" i="51" s="1"/>
  <c r="R32" i="51" s="1"/>
  <c r="R33" i="51" s="1"/>
  <c r="R34" i="51" s="1"/>
  <c r="R35" i="51" s="1"/>
  <c r="R36" i="51" s="1"/>
  <c r="R37" i="51" s="1"/>
  <c r="L6" i="51" s="1"/>
  <c r="BF14" i="51"/>
  <c r="BE14" i="51"/>
  <c r="BD14" i="51"/>
  <c r="BC14" i="51"/>
  <c r="BB14" i="51"/>
  <c r="BA14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S14" i="51"/>
  <c r="S15" i="51" s="1"/>
  <c r="S16" i="51" s="1"/>
  <c r="S17" i="51" s="1"/>
  <c r="S18" i="51" s="1"/>
  <c r="S19" i="51" s="1"/>
  <c r="S20" i="51" s="1"/>
  <c r="S21" i="51" s="1"/>
  <c r="S22" i="51" s="1"/>
  <c r="S23" i="51" s="1"/>
  <c r="S24" i="51" s="1"/>
  <c r="S25" i="51" s="1"/>
  <c r="S26" i="51" s="1"/>
  <c r="S27" i="51" s="1"/>
  <c r="S28" i="51" s="1"/>
  <c r="S29" i="51" s="1"/>
  <c r="S30" i="51" s="1"/>
  <c r="S31" i="51" s="1"/>
  <c r="S32" i="51" s="1"/>
  <c r="S33" i="51" s="1"/>
  <c r="S34" i="51" s="1"/>
  <c r="S35" i="51" s="1"/>
  <c r="S36" i="51" s="1"/>
  <c r="S37" i="51" s="1"/>
  <c r="L7" i="51" s="1"/>
  <c r="E8" i="51"/>
  <c r="E7" i="51"/>
  <c r="E6" i="51"/>
  <c r="P5" i="51"/>
  <c r="L5" i="51"/>
  <c r="B15" i="51" s="1"/>
  <c r="E5" i="51"/>
  <c r="B23" i="58" l="1"/>
  <c r="AI22" i="58"/>
  <c r="B22" i="57"/>
  <c r="AI21" i="57"/>
  <c r="B20" i="56"/>
  <c r="AI19" i="56"/>
  <c r="B20" i="55"/>
  <c r="AI19" i="55"/>
  <c r="B19" i="54"/>
  <c r="AI18" i="54"/>
  <c r="B17" i="53"/>
  <c r="AI16" i="53"/>
  <c r="AI15" i="52"/>
  <c r="B17" i="52"/>
  <c r="AI16" i="52"/>
  <c r="B16" i="51"/>
  <c r="AI15" i="51"/>
  <c r="N6" i="51"/>
  <c r="N5" i="51"/>
  <c r="R5" i="51"/>
  <c r="AI14" i="51"/>
  <c r="BF37" i="50"/>
  <c r="BE37" i="50"/>
  <c r="BD37" i="50"/>
  <c r="BC37" i="50"/>
  <c r="BB37" i="50"/>
  <c r="BA37" i="50"/>
  <c r="AZ37" i="50"/>
  <c r="AY37" i="50"/>
  <c r="AX37" i="50"/>
  <c r="AW37" i="50"/>
  <c r="AV37" i="50"/>
  <c r="AU37" i="50"/>
  <c r="AT37" i="50"/>
  <c r="AS37" i="50"/>
  <c r="AR37" i="50"/>
  <c r="AQ37" i="50"/>
  <c r="AP37" i="50"/>
  <c r="AO37" i="50"/>
  <c r="AN37" i="50"/>
  <c r="BF36" i="50"/>
  <c r="BE36" i="50"/>
  <c r="BD36" i="50"/>
  <c r="BC36" i="50"/>
  <c r="BB36" i="50"/>
  <c r="BA36" i="50"/>
  <c r="AZ36" i="50"/>
  <c r="AY36" i="50"/>
  <c r="AX36" i="50"/>
  <c r="AW36" i="50"/>
  <c r="AV36" i="50"/>
  <c r="AU36" i="50"/>
  <c r="AT36" i="50"/>
  <c r="AS36" i="50"/>
  <c r="AR36" i="50"/>
  <c r="AQ36" i="50"/>
  <c r="AP36" i="50"/>
  <c r="AO36" i="50"/>
  <c r="AN36" i="50"/>
  <c r="BF35" i="50"/>
  <c r="BE35" i="50"/>
  <c r="BD35" i="50"/>
  <c r="BC35" i="50"/>
  <c r="BB35" i="50"/>
  <c r="BA35" i="50"/>
  <c r="AZ35" i="50"/>
  <c r="AY35" i="50"/>
  <c r="AX35" i="50"/>
  <c r="AW35" i="50"/>
  <c r="AV35" i="50"/>
  <c r="AU35" i="50"/>
  <c r="AT35" i="50"/>
  <c r="AS35" i="50"/>
  <c r="AR35" i="50"/>
  <c r="AQ35" i="50"/>
  <c r="AP35" i="50"/>
  <c r="AO35" i="50"/>
  <c r="AN35" i="50"/>
  <c r="BF34" i="50"/>
  <c r="BE34" i="50"/>
  <c r="BD34" i="50"/>
  <c r="BC34" i="50"/>
  <c r="BB34" i="50"/>
  <c r="BA34" i="50"/>
  <c r="AZ34" i="50"/>
  <c r="AY34" i="50"/>
  <c r="AX34" i="50"/>
  <c r="AW34" i="50"/>
  <c r="AV34" i="50"/>
  <c r="AU34" i="50"/>
  <c r="AT34" i="50"/>
  <c r="AS34" i="50"/>
  <c r="AR34" i="50"/>
  <c r="AQ34" i="50"/>
  <c r="AP34" i="50"/>
  <c r="AO34" i="50"/>
  <c r="AN34" i="50"/>
  <c r="BF33" i="50"/>
  <c r="BE33" i="50"/>
  <c r="BD33" i="50"/>
  <c r="BC33" i="50"/>
  <c r="BB33" i="50"/>
  <c r="BA33" i="50"/>
  <c r="AZ33" i="50"/>
  <c r="AY33" i="50"/>
  <c r="AX33" i="50"/>
  <c r="AW33" i="50"/>
  <c r="AV33" i="50"/>
  <c r="AU33" i="50"/>
  <c r="AT33" i="50"/>
  <c r="AS33" i="50"/>
  <c r="AR33" i="50"/>
  <c r="AQ33" i="50"/>
  <c r="AP33" i="50"/>
  <c r="AO33" i="50"/>
  <c r="AN33" i="50"/>
  <c r="BF32" i="50"/>
  <c r="BE32" i="50"/>
  <c r="BD32" i="50"/>
  <c r="BC32" i="50"/>
  <c r="BB32" i="50"/>
  <c r="BA32" i="50"/>
  <c r="AZ32" i="50"/>
  <c r="AY32" i="50"/>
  <c r="AX32" i="50"/>
  <c r="AW32" i="50"/>
  <c r="AV32" i="50"/>
  <c r="AU32" i="50"/>
  <c r="AT32" i="50"/>
  <c r="AS32" i="50"/>
  <c r="AR32" i="50"/>
  <c r="AQ32" i="50"/>
  <c r="AP32" i="50"/>
  <c r="AO32" i="50"/>
  <c r="AN32" i="50"/>
  <c r="BF31" i="50"/>
  <c r="BE31" i="50"/>
  <c r="BD31" i="50"/>
  <c r="BC31" i="50"/>
  <c r="BB31" i="50"/>
  <c r="BA31" i="50"/>
  <c r="AZ31" i="50"/>
  <c r="AY31" i="50"/>
  <c r="AX31" i="50"/>
  <c r="AW31" i="50"/>
  <c r="AV31" i="50"/>
  <c r="AU31" i="50"/>
  <c r="AT31" i="50"/>
  <c r="AS31" i="50"/>
  <c r="AR31" i="50"/>
  <c r="AQ31" i="50"/>
  <c r="AP31" i="50"/>
  <c r="AO31" i="50"/>
  <c r="AN31" i="50"/>
  <c r="BF30" i="50"/>
  <c r="BE30" i="50"/>
  <c r="BD30" i="50"/>
  <c r="BC30" i="50"/>
  <c r="BB30" i="50"/>
  <c r="BA30" i="50"/>
  <c r="AZ30" i="50"/>
  <c r="AY30" i="50"/>
  <c r="AX30" i="50"/>
  <c r="AW30" i="50"/>
  <c r="AV30" i="50"/>
  <c r="AU30" i="50"/>
  <c r="AT30" i="50"/>
  <c r="AS30" i="50"/>
  <c r="AR30" i="50"/>
  <c r="AQ30" i="50"/>
  <c r="AP30" i="50"/>
  <c r="AO30" i="50"/>
  <c r="AN30" i="50"/>
  <c r="BF29" i="50"/>
  <c r="BE29" i="50"/>
  <c r="BD29" i="50"/>
  <c r="BC29" i="50"/>
  <c r="BB29" i="50"/>
  <c r="BA29" i="50"/>
  <c r="AZ29" i="50"/>
  <c r="AY29" i="50"/>
  <c r="AX29" i="50"/>
  <c r="AW29" i="50"/>
  <c r="AV29" i="50"/>
  <c r="AU29" i="50"/>
  <c r="AT29" i="50"/>
  <c r="AS29" i="50"/>
  <c r="AR29" i="50"/>
  <c r="AQ29" i="50"/>
  <c r="AP29" i="50"/>
  <c r="AO29" i="50"/>
  <c r="AN29" i="50"/>
  <c r="BF28" i="50"/>
  <c r="BE28" i="50"/>
  <c r="BD28" i="50"/>
  <c r="BC28" i="50"/>
  <c r="BB28" i="50"/>
  <c r="BA28" i="50"/>
  <c r="AZ28" i="50"/>
  <c r="AY28" i="50"/>
  <c r="AX28" i="50"/>
  <c r="AW28" i="50"/>
  <c r="AV28" i="50"/>
  <c r="AU28" i="50"/>
  <c r="AT28" i="50"/>
  <c r="AS28" i="50"/>
  <c r="AR28" i="50"/>
  <c r="AQ28" i="50"/>
  <c r="AP28" i="50"/>
  <c r="AO28" i="50"/>
  <c r="AN28" i="50"/>
  <c r="BF27" i="50"/>
  <c r="BE27" i="50"/>
  <c r="BD27" i="50"/>
  <c r="BC27" i="50"/>
  <c r="BB27" i="50"/>
  <c r="BA27" i="50"/>
  <c r="AZ27" i="50"/>
  <c r="AY27" i="50"/>
  <c r="AX27" i="50"/>
  <c r="AW27" i="50"/>
  <c r="AV27" i="50"/>
  <c r="AU27" i="50"/>
  <c r="AT27" i="50"/>
  <c r="AS27" i="50"/>
  <c r="AR27" i="50"/>
  <c r="AQ27" i="50"/>
  <c r="AP27" i="50"/>
  <c r="AO27" i="50"/>
  <c r="AN27" i="50"/>
  <c r="BF26" i="50"/>
  <c r="BE26" i="50"/>
  <c r="BD26" i="50"/>
  <c r="BC26" i="50"/>
  <c r="BB26" i="50"/>
  <c r="BA26" i="50"/>
  <c r="AZ26" i="50"/>
  <c r="AY26" i="50"/>
  <c r="AX26" i="50"/>
  <c r="AW26" i="50"/>
  <c r="AV26" i="50"/>
  <c r="AU26" i="50"/>
  <c r="AT26" i="50"/>
  <c r="AS26" i="50"/>
  <c r="AR26" i="50"/>
  <c r="AQ26" i="50"/>
  <c r="AP26" i="50"/>
  <c r="AO26" i="50"/>
  <c r="AN26" i="50"/>
  <c r="BF25" i="50"/>
  <c r="BE25" i="50"/>
  <c r="BD25" i="50"/>
  <c r="BC25" i="50"/>
  <c r="BB25" i="50"/>
  <c r="BA25" i="50"/>
  <c r="AZ25" i="50"/>
  <c r="AY25" i="50"/>
  <c r="AX25" i="50"/>
  <c r="AW25" i="50"/>
  <c r="AV25" i="50"/>
  <c r="AU25" i="50"/>
  <c r="AT25" i="50"/>
  <c r="AS25" i="50"/>
  <c r="AR25" i="50"/>
  <c r="AQ25" i="50"/>
  <c r="AP25" i="50"/>
  <c r="AO25" i="50"/>
  <c r="AN25" i="50"/>
  <c r="BF24" i="50"/>
  <c r="BE24" i="50"/>
  <c r="BD24" i="50"/>
  <c r="BC24" i="50"/>
  <c r="BB24" i="50"/>
  <c r="BA24" i="50"/>
  <c r="AZ24" i="50"/>
  <c r="AY24" i="50"/>
  <c r="AX24" i="50"/>
  <c r="AW24" i="50"/>
  <c r="AV24" i="50"/>
  <c r="AU24" i="50"/>
  <c r="AT24" i="50"/>
  <c r="AS24" i="50"/>
  <c r="AR24" i="50"/>
  <c r="AQ24" i="50"/>
  <c r="AP24" i="50"/>
  <c r="AO24" i="50"/>
  <c r="AN24" i="50"/>
  <c r="BF23" i="50"/>
  <c r="BE23" i="50"/>
  <c r="BD23" i="50"/>
  <c r="BC23" i="50"/>
  <c r="BB23" i="50"/>
  <c r="BA23" i="50"/>
  <c r="AZ23" i="50"/>
  <c r="AY23" i="50"/>
  <c r="AX23" i="50"/>
  <c r="AW23" i="50"/>
  <c r="AV23" i="50"/>
  <c r="AU23" i="50"/>
  <c r="AT23" i="50"/>
  <c r="AS23" i="50"/>
  <c r="AR23" i="50"/>
  <c r="AQ23" i="50"/>
  <c r="AP23" i="50"/>
  <c r="AO23" i="50"/>
  <c r="AN23" i="50"/>
  <c r="BF22" i="50"/>
  <c r="BE22" i="50"/>
  <c r="BD22" i="50"/>
  <c r="BC22" i="50"/>
  <c r="BB22" i="50"/>
  <c r="BA22" i="50"/>
  <c r="AZ22" i="50"/>
  <c r="AY22" i="50"/>
  <c r="AX22" i="50"/>
  <c r="AW22" i="50"/>
  <c r="AV22" i="50"/>
  <c r="AU22" i="50"/>
  <c r="AT22" i="50"/>
  <c r="AS22" i="50"/>
  <c r="AR22" i="50"/>
  <c r="AQ22" i="50"/>
  <c r="AP22" i="50"/>
  <c r="AO22" i="50"/>
  <c r="AN22" i="50"/>
  <c r="BF21" i="50"/>
  <c r="BE21" i="50"/>
  <c r="BD21" i="50"/>
  <c r="BC21" i="50"/>
  <c r="BB21" i="50"/>
  <c r="BA21" i="50"/>
  <c r="AZ21" i="50"/>
  <c r="AY21" i="50"/>
  <c r="AX21" i="50"/>
  <c r="AW21" i="50"/>
  <c r="AV21" i="50"/>
  <c r="AU21" i="50"/>
  <c r="AT21" i="50"/>
  <c r="AS21" i="50"/>
  <c r="AR21" i="50"/>
  <c r="AQ21" i="50"/>
  <c r="AP21" i="50"/>
  <c r="AO21" i="50"/>
  <c r="AN21" i="50"/>
  <c r="BF20" i="50"/>
  <c r="BE20" i="50"/>
  <c r="BD20" i="50"/>
  <c r="BC20" i="50"/>
  <c r="BB20" i="50"/>
  <c r="BA20" i="50"/>
  <c r="AZ20" i="50"/>
  <c r="AY20" i="50"/>
  <c r="AX20" i="50"/>
  <c r="AW20" i="50"/>
  <c r="AV20" i="50"/>
  <c r="AU20" i="50"/>
  <c r="AT20" i="50"/>
  <c r="AS20" i="50"/>
  <c r="AR20" i="50"/>
  <c r="AQ20" i="50"/>
  <c r="AP20" i="50"/>
  <c r="AO20" i="50"/>
  <c r="AN20" i="50"/>
  <c r="BF19" i="50"/>
  <c r="BE19" i="50"/>
  <c r="BD19" i="50"/>
  <c r="BC19" i="50"/>
  <c r="BB19" i="50"/>
  <c r="BA19" i="50"/>
  <c r="AZ19" i="50"/>
  <c r="AY19" i="50"/>
  <c r="AX19" i="50"/>
  <c r="AW19" i="50"/>
  <c r="AV19" i="50"/>
  <c r="AU19" i="50"/>
  <c r="AT19" i="50"/>
  <c r="AS19" i="50"/>
  <c r="AR19" i="50"/>
  <c r="AQ19" i="50"/>
  <c r="AP19" i="50"/>
  <c r="AO19" i="50"/>
  <c r="AN19" i="50"/>
  <c r="BF18" i="50"/>
  <c r="BE18" i="50"/>
  <c r="BD18" i="50"/>
  <c r="BC18" i="50"/>
  <c r="BB18" i="50"/>
  <c r="BA18" i="50"/>
  <c r="AZ18" i="50"/>
  <c r="AY18" i="50"/>
  <c r="AX18" i="50"/>
  <c r="AW18" i="50"/>
  <c r="AV18" i="50"/>
  <c r="AU18" i="50"/>
  <c r="AT18" i="50"/>
  <c r="AS18" i="50"/>
  <c r="AR18" i="50"/>
  <c r="AQ18" i="50"/>
  <c r="AP18" i="50"/>
  <c r="AO18" i="50"/>
  <c r="AN18" i="50"/>
  <c r="BF17" i="50"/>
  <c r="BE17" i="50"/>
  <c r="BD17" i="50"/>
  <c r="BC17" i="50"/>
  <c r="BB17" i="50"/>
  <c r="BA17" i="50"/>
  <c r="AZ17" i="50"/>
  <c r="AY17" i="50"/>
  <c r="AX17" i="50"/>
  <c r="AW17" i="50"/>
  <c r="AV17" i="50"/>
  <c r="AU17" i="50"/>
  <c r="AT17" i="50"/>
  <c r="AS17" i="50"/>
  <c r="AR17" i="50"/>
  <c r="AQ17" i="50"/>
  <c r="AP17" i="50"/>
  <c r="AO17" i="50"/>
  <c r="AN17" i="50"/>
  <c r="BF16" i="50"/>
  <c r="BE16" i="50"/>
  <c r="BD16" i="50"/>
  <c r="BC16" i="50"/>
  <c r="BB16" i="50"/>
  <c r="BA16" i="50"/>
  <c r="AZ16" i="50"/>
  <c r="AY16" i="50"/>
  <c r="AX16" i="50"/>
  <c r="AW16" i="50"/>
  <c r="AV16" i="50"/>
  <c r="AU16" i="50"/>
  <c r="AT16" i="50"/>
  <c r="AS16" i="50"/>
  <c r="AR16" i="50"/>
  <c r="AQ16" i="50"/>
  <c r="AP16" i="50"/>
  <c r="AO16" i="50"/>
  <c r="AN16" i="50"/>
  <c r="BF15" i="50"/>
  <c r="BE15" i="50"/>
  <c r="BD15" i="50"/>
  <c r="BC15" i="50"/>
  <c r="BB15" i="50"/>
  <c r="BA15" i="50"/>
  <c r="AZ15" i="50"/>
  <c r="AY15" i="50"/>
  <c r="AX15" i="50"/>
  <c r="AW15" i="50"/>
  <c r="AV15" i="50"/>
  <c r="AU15" i="50"/>
  <c r="AT15" i="50"/>
  <c r="AS15" i="50"/>
  <c r="AR15" i="50"/>
  <c r="AQ15" i="50"/>
  <c r="AP15" i="50"/>
  <c r="AO15" i="50"/>
  <c r="AN15" i="50"/>
  <c r="R15" i="50"/>
  <c r="R16" i="50" s="1"/>
  <c r="R17" i="50" s="1"/>
  <c r="R18" i="50" s="1"/>
  <c r="R19" i="50" s="1"/>
  <c r="R20" i="50" s="1"/>
  <c r="R21" i="50" s="1"/>
  <c r="R22" i="50" s="1"/>
  <c r="R23" i="50" s="1"/>
  <c r="R24" i="50" s="1"/>
  <c r="R25" i="50" s="1"/>
  <c r="R26" i="50" s="1"/>
  <c r="R27" i="50" s="1"/>
  <c r="R28" i="50" s="1"/>
  <c r="R29" i="50" s="1"/>
  <c r="R30" i="50" s="1"/>
  <c r="R31" i="50" s="1"/>
  <c r="R32" i="50" s="1"/>
  <c r="R33" i="50" s="1"/>
  <c r="R34" i="50" s="1"/>
  <c r="R35" i="50" s="1"/>
  <c r="R36" i="50" s="1"/>
  <c r="R37" i="50" s="1"/>
  <c r="L6" i="50" s="1"/>
  <c r="BF14" i="50"/>
  <c r="BE14" i="50"/>
  <c r="BD14" i="50"/>
  <c r="BC14" i="50"/>
  <c r="BB14" i="50"/>
  <c r="BA14" i="50"/>
  <c r="AZ14" i="50"/>
  <c r="AY14" i="50"/>
  <c r="AX14" i="50"/>
  <c r="AW14" i="50"/>
  <c r="AV14" i="50"/>
  <c r="AU14" i="50"/>
  <c r="AT14" i="50"/>
  <c r="AS14" i="50"/>
  <c r="AR14" i="50"/>
  <c r="AQ14" i="50"/>
  <c r="AP14" i="50"/>
  <c r="AO14" i="50"/>
  <c r="AN14" i="50"/>
  <c r="S14" i="50"/>
  <c r="S15" i="50" s="1"/>
  <c r="S16" i="50" s="1"/>
  <c r="S17" i="50" s="1"/>
  <c r="S18" i="50" s="1"/>
  <c r="S19" i="50" s="1"/>
  <c r="S20" i="50" s="1"/>
  <c r="S21" i="50" s="1"/>
  <c r="S22" i="50" s="1"/>
  <c r="S23" i="50" s="1"/>
  <c r="S24" i="50" s="1"/>
  <c r="S25" i="50" s="1"/>
  <c r="S26" i="50" s="1"/>
  <c r="S27" i="50" s="1"/>
  <c r="S28" i="50" s="1"/>
  <c r="S29" i="50" s="1"/>
  <c r="S30" i="50" s="1"/>
  <c r="S31" i="50" s="1"/>
  <c r="S32" i="50" s="1"/>
  <c r="S33" i="50" s="1"/>
  <c r="S34" i="50" s="1"/>
  <c r="S35" i="50" s="1"/>
  <c r="S36" i="50" s="1"/>
  <c r="S37" i="50" s="1"/>
  <c r="L7" i="50" s="1"/>
  <c r="E8" i="50"/>
  <c r="E7" i="50"/>
  <c r="E6" i="50"/>
  <c r="P5" i="50"/>
  <c r="L5" i="50"/>
  <c r="B15" i="50" s="1"/>
  <c r="E5" i="50"/>
  <c r="B24" i="58" l="1"/>
  <c r="AI23" i="58"/>
  <c r="B23" i="57"/>
  <c r="AI22" i="57"/>
  <c r="B21" i="56"/>
  <c r="AI20" i="56"/>
  <c r="B21" i="55"/>
  <c r="AI20" i="55"/>
  <c r="B20" i="54"/>
  <c r="AI19" i="54"/>
  <c r="B18" i="53"/>
  <c r="AI17" i="53"/>
  <c r="B18" i="52"/>
  <c r="AI17" i="52"/>
  <c r="B17" i="51"/>
  <c r="AI16" i="51"/>
  <c r="B16" i="50"/>
  <c r="AI15" i="50"/>
  <c r="N6" i="50"/>
  <c r="N5" i="50"/>
  <c r="R5" i="50"/>
  <c r="AI14" i="50"/>
  <c r="BF37" i="49"/>
  <c r="BE37" i="49"/>
  <c r="BD37" i="49"/>
  <c r="BC37" i="49"/>
  <c r="BB37" i="49"/>
  <c r="BA37" i="49"/>
  <c r="AZ37" i="49"/>
  <c r="AY37" i="49"/>
  <c r="AX37" i="49"/>
  <c r="AW37" i="49"/>
  <c r="AV37" i="49"/>
  <c r="AU37" i="49"/>
  <c r="AT37" i="49"/>
  <c r="AS37" i="49"/>
  <c r="AR37" i="49"/>
  <c r="AQ37" i="49"/>
  <c r="AP37" i="49"/>
  <c r="AO37" i="49"/>
  <c r="AN37" i="49"/>
  <c r="BF36" i="49"/>
  <c r="BE36" i="49"/>
  <c r="BD36" i="49"/>
  <c r="BC36" i="49"/>
  <c r="BB36" i="49"/>
  <c r="BA36" i="49"/>
  <c r="AZ36" i="49"/>
  <c r="AY36" i="49"/>
  <c r="AX36" i="49"/>
  <c r="AW36" i="49"/>
  <c r="AV36" i="49"/>
  <c r="AU36" i="49"/>
  <c r="AT36" i="49"/>
  <c r="AS36" i="49"/>
  <c r="AR36" i="49"/>
  <c r="AQ36" i="49"/>
  <c r="AP36" i="49"/>
  <c r="AO36" i="49"/>
  <c r="AN36" i="49"/>
  <c r="BF35" i="49"/>
  <c r="BE35" i="49"/>
  <c r="BD35" i="49"/>
  <c r="BC35" i="49"/>
  <c r="BB35" i="49"/>
  <c r="BA35" i="49"/>
  <c r="AZ35" i="49"/>
  <c r="AY35" i="49"/>
  <c r="AX35" i="49"/>
  <c r="AW35" i="49"/>
  <c r="AV35" i="49"/>
  <c r="AU35" i="49"/>
  <c r="AT35" i="49"/>
  <c r="AS35" i="49"/>
  <c r="AR35" i="49"/>
  <c r="AQ35" i="49"/>
  <c r="AP35" i="49"/>
  <c r="AO35" i="49"/>
  <c r="AN35" i="49"/>
  <c r="BF34" i="49"/>
  <c r="BE34" i="49"/>
  <c r="BD34" i="49"/>
  <c r="BC34" i="49"/>
  <c r="BB34" i="49"/>
  <c r="BA34" i="49"/>
  <c r="AZ34" i="49"/>
  <c r="AY34" i="49"/>
  <c r="AX34" i="49"/>
  <c r="AW34" i="49"/>
  <c r="AV34" i="49"/>
  <c r="AU34" i="49"/>
  <c r="AT34" i="49"/>
  <c r="AS34" i="49"/>
  <c r="AR34" i="49"/>
  <c r="AQ34" i="49"/>
  <c r="AP34" i="49"/>
  <c r="AO34" i="49"/>
  <c r="AN34" i="49"/>
  <c r="BF33" i="49"/>
  <c r="BE33" i="49"/>
  <c r="BD33" i="49"/>
  <c r="BC33" i="49"/>
  <c r="BB33" i="49"/>
  <c r="BA33" i="49"/>
  <c r="AZ33" i="49"/>
  <c r="AY33" i="49"/>
  <c r="AX33" i="49"/>
  <c r="AW33" i="49"/>
  <c r="AV33" i="49"/>
  <c r="AU33" i="49"/>
  <c r="AT33" i="49"/>
  <c r="AS33" i="49"/>
  <c r="AR33" i="49"/>
  <c r="AQ33" i="49"/>
  <c r="AP33" i="49"/>
  <c r="AO33" i="49"/>
  <c r="AN33" i="49"/>
  <c r="BF32" i="49"/>
  <c r="BE32" i="49"/>
  <c r="BD32" i="49"/>
  <c r="BC32" i="49"/>
  <c r="BB32" i="49"/>
  <c r="BA32" i="49"/>
  <c r="AZ32" i="49"/>
  <c r="AY32" i="49"/>
  <c r="AX32" i="49"/>
  <c r="AW32" i="49"/>
  <c r="AV32" i="49"/>
  <c r="AU32" i="49"/>
  <c r="AT32" i="49"/>
  <c r="AS32" i="49"/>
  <c r="AR32" i="49"/>
  <c r="AQ32" i="49"/>
  <c r="AP32" i="49"/>
  <c r="AO32" i="49"/>
  <c r="AN32" i="49"/>
  <c r="BF31" i="49"/>
  <c r="BE31" i="49"/>
  <c r="BD31" i="49"/>
  <c r="BC31" i="49"/>
  <c r="BB31" i="49"/>
  <c r="BA31" i="49"/>
  <c r="AZ31" i="49"/>
  <c r="AY31" i="49"/>
  <c r="AX31" i="49"/>
  <c r="AW31" i="49"/>
  <c r="AV31" i="49"/>
  <c r="AU31" i="49"/>
  <c r="AT31" i="49"/>
  <c r="AS31" i="49"/>
  <c r="AR31" i="49"/>
  <c r="AQ31" i="49"/>
  <c r="AP31" i="49"/>
  <c r="AO31" i="49"/>
  <c r="AN31" i="49"/>
  <c r="BF30" i="49"/>
  <c r="BE30" i="49"/>
  <c r="BD30" i="49"/>
  <c r="BC30" i="49"/>
  <c r="BB30" i="49"/>
  <c r="BA30" i="49"/>
  <c r="AZ30" i="49"/>
  <c r="AY30" i="49"/>
  <c r="AX30" i="49"/>
  <c r="AW30" i="49"/>
  <c r="AV30" i="49"/>
  <c r="AU30" i="49"/>
  <c r="AT30" i="49"/>
  <c r="AS30" i="49"/>
  <c r="AR30" i="49"/>
  <c r="AQ30" i="49"/>
  <c r="AP30" i="49"/>
  <c r="AO30" i="49"/>
  <c r="AN30" i="49"/>
  <c r="BF29" i="49"/>
  <c r="BE29" i="49"/>
  <c r="BD29" i="49"/>
  <c r="BC29" i="49"/>
  <c r="BB29" i="49"/>
  <c r="BA29" i="49"/>
  <c r="AZ29" i="49"/>
  <c r="AY29" i="49"/>
  <c r="AX29" i="49"/>
  <c r="AW29" i="49"/>
  <c r="AV29" i="49"/>
  <c r="AU29" i="49"/>
  <c r="AT29" i="49"/>
  <c r="AS29" i="49"/>
  <c r="AR29" i="49"/>
  <c r="AQ29" i="49"/>
  <c r="AP29" i="49"/>
  <c r="AO29" i="49"/>
  <c r="AN29" i="49"/>
  <c r="BF28" i="49"/>
  <c r="BE28" i="49"/>
  <c r="BD28" i="49"/>
  <c r="BC28" i="49"/>
  <c r="BB28" i="49"/>
  <c r="BA28" i="49"/>
  <c r="AZ28" i="49"/>
  <c r="AY28" i="49"/>
  <c r="AX28" i="49"/>
  <c r="AW28" i="49"/>
  <c r="AV28" i="49"/>
  <c r="AU28" i="49"/>
  <c r="AT28" i="49"/>
  <c r="AS28" i="49"/>
  <c r="AR28" i="49"/>
  <c r="AQ28" i="49"/>
  <c r="AP28" i="49"/>
  <c r="AO28" i="49"/>
  <c r="AN28" i="49"/>
  <c r="BF27" i="49"/>
  <c r="BE27" i="49"/>
  <c r="BD27" i="49"/>
  <c r="BC27" i="49"/>
  <c r="BB27" i="49"/>
  <c r="BA27" i="49"/>
  <c r="AZ27" i="49"/>
  <c r="AY27" i="49"/>
  <c r="AX27" i="49"/>
  <c r="AW27" i="49"/>
  <c r="AV27" i="49"/>
  <c r="AU27" i="49"/>
  <c r="AT27" i="49"/>
  <c r="AS27" i="49"/>
  <c r="AR27" i="49"/>
  <c r="AQ27" i="49"/>
  <c r="AP27" i="49"/>
  <c r="AO27" i="49"/>
  <c r="AN27" i="49"/>
  <c r="BF26" i="49"/>
  <c r="BE26" i="49"/>
  <c r="BD26" i="49"/>
  <c r="BC26" i="49"/>
  <c r="BB26" i="49"/>
  <c r="BA26" i="49"/>
  <c r="AZ26" i="49"/>
  <c r="AY26" i="49"/>
  <c r="AX26" i="49"/>
  <c r="AW26" i="49"/>
  <c r="AV26" i="49"/>
  <c r="AU26" i="49"/>
  <c r="AT26" i="49"/>
  <c r="AS26" i="49"/>
  <c r="AR26" i="49"/>
  <c r="AQ26" i="49"/>
  <c r="AP26" i="49"/>
  <c r="AO26" i="49"/>
  <c r="AN26" i="49"/>
  <c r="BF25" i="49"/>
  <c r="BE25" i="49"/>
  <c r="BD25" i="49"/>
  <c r="BC25" i="49"/>
  <c r="BB25" i="49"/>
  <c r="BA25" i="49"/>
  <c r="AZ25" i="49"/>
  <c r="AY25" i="49"/>
  <c r="AX25" i="49"/>
  <c r="AW25" i="49"/>
  <c r="AV25" i="49"/>
  <c r="AU25" i="49"/>
  <c r="AT25" i="49"/>
  <c r="AS25" i="49"/>
  <c r="AR25" i="49"/>
  <c r="AQ25" i="49"/>
  <c r="AP25" i="49"/>
  <c r="AO25" i="49"/>
  <c r="AN25" i="49"/>
  <c r="BF24" i="49"/>
  <c r="BE24" i="49"/>
  <c r="BD24" i="49"/>
  <c r="BC24" i="49"/>
  <c r="BB24" i="49"/>
  <c r="BA24" i="49"/>
  <c r="AZ24" i="49"/>
  <c r="AY24" i="49"/>
  <c r="AX24" i="49"/>
  <c r="AW24" i="49"/>
  <c r="AV24" i="49"/>
  <c r="AU24" i="49"/>
  <c r="AT24" i="49"/>
  <c r="AS24" i="49"/>
  <c r="AR24" i="49"/>
  <c r="AQ24" i="49"/>
  <c r="AP24" i="49"/>
  <c r="AO24" i="49"/>
  <c r="AN24" i="49"/>
  <c r="BF23" i="49"/>
  <c r="BE23" i="49"/>
  <c r="BD23" i="49"/>
  <c r="BC23" i="49"/>
  <c r="BB23" i="49"/>
  <c r="BA23" i="49"/>
  <c r="AZ23" i="49"/>
  <c r="AY23" i="49"/>
  <c r="AX23" i="49"/>
  <c r="AW23" i="49"/>
  <c r="AV23" i="49"/>
  <c r="AU23" i="49"/>
  <c r="AT23" i="49"/>
  <c r="AS23" i="49"/>
  <c r="AR23" i="49"/>
  <c r="AQ23" i="49"/>
  <c r="AP23" i="49"/>
  <c r="AO23" i="49"/>
  <c r="AN23" i="49"/>
  <c r="BF22" i="49"/>
  <c r="BE22" i="49"/>
  <c r="BD22" i="49"/>
  <c r="BC22" i="49"/>
  <c r="BB22" i="49"/>
  <c r="BA22" i="49"/>
  <c r="AZ22" i="49"/>
  <c r="AY22" i="49"/>
  <c r="AX22" i="49"/>
  <c r="AW22" i="49"/>
  <c r="AV22" i="49"/>
  <c r="AU22" i="49"/>
  <c r="AT22" i="49"/>
  <c r="AS22" i="49"/>
  <c r="AR22" i="49"/>
  <c r="AQ22" i="49"/>
  <c r="AP22" i="49"/>
  <c r="AO22" i="49"/>
  <c r="AN22" i="49"/>
  <c r="BF21" i="49"/>
  <c r="BE21" i="49"/>
  <c r="BD21" i="49"/>
  <c r="BC21" i="49"/>
  <c r="BB21" i="49"/>
  <c r="BA21" i="49"/>
  <c r="AZ21" i="49"/>
  <c r="AY21" i="49"/>
  <c r="AX21" i="49"/>
  <c r="AW21" i="49"/>
  <c r="AV21" i="49"/>
  <c r="AU21" i="49"/>
  <c r="AT21" i="49"/>
  <c r="AS21" i="49"/>
  <c r="AR21" i="49"/>
  <c r="AQ21" i="49"/>
  <c r="AP21" i="49"/>
  <c r="AO21" i="49"/>
  <c r="AN21" i="49"/>
  <c r="BF20" i="49"/>
  <c r="BE20" i="49"/>
  <c r="BD20" i="49"/>
  <c r="BC20" i="49"/>
  <c r="BB20" i="49"/>
  <c r="BA20" i="49"/>
  <c r="AZ20" i="49"/>
  <c r="AY20" i="49"/>
  <c r="AX20" i="49"/>
  <c r="AW20" i="49"/>
  <c r="AV20" i="49"/>
  <c r="AU20" i="49"/>
  <c r="AT20" i="49"/>
  <c r="AS20" i="49"/>
  <c r="AR20" i="49"/>
  <c r="AQ20" i="49"/>
  <c r="AP20" i="49"/>
  <c r="AO20" i="49"/>
  <c r="AN20" i="49"/>
  <c r="BF19" i="49"/>
  <c r="BE19" i="49"/>
  <c r="BD19" i="49"/>
  <c r="BC19" i="49"/>
  <c r="BB19" i="49"/>
  <c r="BA19" i="49"/>
  <c r="AZ19" i="49"/>
  <c r="AY19" i="49"/>
  <c r="AX19" i="49"/>
  <c r="AW19" i="49"/>
  <c r="AV19" i="49"/>
  <c r="AU19" i="49"/>
  <c r="AT19" i="49"/>
  <c r="AS19" i="49"/>
  <c r="AR19" i="49"/>
  <c r="AQ19" i="49"/>
  <c r="AP19" i="49"/>
  <c r="AO19" i="49"/>
  <c r="AN19" i="49"/>
  <c r="BF18" i="49"/>
  <c r="BE18" i="49"/>
  <c r="BD18" i="49"/>
  <c r="BC18" i="49"/>
  <c r="BB18" i="49"/>
  <c r="BA18" i="49"/>
  <c r="AZ18" i="49"/>
  <c r="AY18" i="49"/>
  <c r="AX18" i="49"/>
  <c r="AW18" i="49"/>
  <c r="AV18" i="49"/>
  <c r="AU18" i="49"/>
  <c r="AT18" i="49"/>
  <c r="AS18" i="49"/>
  <c r="AR18" i="49"/>
  <c r="AQ18" i="49"/>
  <c r="AP18" i="49"/>
  <c r="AO18" i="49"/>
  <c r="AN18" i="49"/>
  <c r="BF17" i="49"/>
  <c r="BE17" i="49"/>
  <c r="BD17" i="49"/>
  <c r="BC17" i="49"/>
  <c r="BB17" i="49"/>
  <c r="BA17" i="49"/>
  <c r="AZ17" i="49"/>
  <c r="AY17" i="49"/>
  <c r="AX17" i="49"/>
  <c r="AW17" i="49"/>
  <c r="AV17" i="49"/>
  <c r="AU17" i="49"/>
  <c r="AT17" i="49"/>
  <c r="AS17" i="49"/>
  <c r="AR17" i="49"/>
  <c r="AQ17" i="49"/>
  <c r="AP17" i="49"/>
  <c r="AO17" i="49"/>
  <c r="AN17" i="49"/>
  <c r="BF16" i="49"/>
  <c r="BE16" i="49"/>
  <c r="BD16" i="49"/>
  <c r="BC16" i="49"/>
  <c r="BB16" i="49"/>
  <c r="BA16" i="49"/>
  <c r="AZ16" i="49"/>
  <c r="AY16" i="49"/>
  <c r="AX16" i="49"/>
  <c r="AW16" i="49"/>
  <c r="AV16" i="49"/>
  <c r="AU16" i="49"/>
  <c r="AT16" i="49"/>
  <c r="AS16" i="49"/>
  <c r="AR16" i="49"/>
  <c r="AQ16" i="49"/>
  <c r="AP16" i="49"/>
  <c r="AO16" i="49"/>
  <c r="AN16" i="49"/>
  <c r="BF15" i="49"/>
  <c r="BE15" i="49"/>
  <c r="BD15" i="49"/>
  <c r="BC15" i="49"/>
  <c r="BB15" i="49"/>
  <c r="BA15" i="49"/>
  <c r="AZ15" i="49"/>
  <c r="AY15" i="49"/>
  <c r="AX15" i="49"/>
  <c r="AW15" i="49"/>
  <c r="AV15" i="49"/>
  <c r="AU15" i="49"/>
  <c r="AT15" i="49"/>
  <c r="AS15" i="49"/>
  <c r="AR15" i="49"/>
  <c r="AQ15" i="49"/>
  <c r="AP15" i="49"/>
  <c r="AO15" i="49"/>
  <c r="AN15" i="49"/>
  <c r="R15" i="49"/>
  <c r="R16" i="49" s="1"/>
  <c r="R17" i="49" s="1"/>
  <c r="R18" i="49" s="1"/>
  <c r="R19" i="49" s="1"/>
  <c r="R20" i="49" s="1"/>
  <c r="R21" i="49" s="1"/>
  <c r="R22" i="49" s="1"/>
  <c r="R23" i="49" s="1"/>
  <c r="R24" i="49" s="1"/>
  <c r="R25" i="49" s="1"/>
  <c r="R26" i="49" s="1"/>
  <c r="R27" i="49" s="1"/>
  <c r="R28" i="49" s="1"/>
  <c r="R29" i="49" s="1"/>
  <c r="R30" i="49" s="1"/>
  <c r="R31" i="49" s="1"/>
  <c r="R32" i="49" s="1"/>
  <c r="R33" i="49" s="1"/>
  <c r="R34" i="49" s="1"/>
  <c r="R35" i="49" s="1"/>
  <c r="R36" i="49" s="1"/>
  <c r="R37" i="49" s="1"/>
  <c r="L6" i="49" s="1"/>
  <c r="BF14" i="49"/>
  <c r="BE14" i="49"/>
  <c r="BD14" i="49"/>
  <c r="BC14" i="49"/>
  <c r="BB14" i="49"/>
  <c r="BA14" i="49"/>
  <c r="AZ14" i="49"/>
  <c r="AY14" i="49"/>
  <c r="AX14" i="49"/>
  <c r="AW14" i="49"/>
  <c r="AV14" i="49"/>
  <c r="AU14" i="49"/>
  <c r="AT14" i="49"/>
  <c r="AS14" i="49"/>
  <c r="AR14" i="49"/>
  <c r="AQ14" i="49"/>
  <c r="AP14" i="49"/>
  <c r="AO14" i="49"/>
  <c r="AN14" i="49"/>
  <c r="S14" i="49"/>
  <c r="S15" i="49" s="1"/>
  <c r="S16" i="49" s="1"/>
  <c r="S17" i="49" s="1"/>
  <c r="S18" i="49" s="1"/>
  <c r="S19" i="49" s="1"/>
  <c r="S20" i="49" s="1"/>
  <c r="S21" i="49" s="1"/>
  <c r="S22" i="49" s="1"/>
  <c r="S23" i="49" s="1"/>
  <c r="S24" i="49" s="1"/>
  <c r="S25" i="49" s="1"/>
  <c r="S26" i="49" s="1"/>
  <c r="S27" i="49" s="1"/>
  <c r="S28" i="49" s="1"/>
  <c r="S29" i="49" s="1"/>
  <c r="S30" i="49" s="1"/>
  <c r="S31" i="49" s="1"/>
  <c r="S32" i="49" s="1"/>
  <c r="S33" i="49" s="1"/>
  <c r="S34" i="49" s="1"/>
  <c r="S35" i="49" s="1"/>
  <c r="S36" i="49" s="1"/>
  <c r="S37" i="49" s="1"/>
  <c r="L7" i="49" s="1"/>
  <c r="E8" i="49"/>
  <c r="E7" i="49"/>
  <c r="E6" i="49"/>
  <c r="P5" i="49"/>
  <c r="L5" i="49"/>
  <c r="B15" i="49" s="1"/>
  <c r="E5" i="49"/>
  <c r="B25" i="58" l="1"/>
  <c r="AI24" i="58"/>
  <c r="B24" i="57"/>
  <c r="AI23" i="57"/>
  <c r="B22" i="56"/>
  <c r="AI21" i="56"/>
  <c r="B22" i="55"/>
  <c r="AI21" i="55"/>
  <c r="B21" i="54"/>
  <c r="AI20" i="54"/>
  <c r="B19" i="53"/>
  <c r="AI18" i="53"/>
  <c r="B19" i="52"/>
  <c r="AI18" i="52"/>
  <c r="B18" i="51"/>
  <c r="AI17" i="51"/>
  <c r="B17" i="50"/>
  <c r="AI16" i="50"/>
  <c r="B16" i="49"/>
  <c r="AI15" i="49"/>
  <c r="N6" i="49"/>
  <c r="N5" i="49"/>
  <c r="R5" i="49"/>
  <c r="AI14" i="49"/>
  <c r="BF37" i="48"/>
  <c r="BE37" i="48"/>
  <c r="BD37" i="48"/>
  <c r="BC37" i="48"/>
  <c r="BB37" i="48"/>
  <c r="BA37" i="48"/>
  <c r="AZ37" i="48"/>
  <c r="AY37" i="48"/>
  <c r="AX37" i="48"/>
  <c r="AW37" i="48"/>
  <c r="AV37" i="48"/>
  <c r="AU37" i="48"/>
  <c r="AT37" i="48"/>
  <c r="AS37" i="48"/>
  <c r="AR37" i="48"/>
  <c r="AQ37" i="48"/>
  <c r="AP37" i="48"/>
  <c r="AO37" i="48"/>
  <c r="AN37" i="48"/>
  <c r="BF36" i="48"/>
  <c r="BE36" i="48"/>
  <c r="BD36" i="48"/>
  <c r="BC36" i="48"/>
  <c r="BB36" i="48"/>
  <c r="BA36" i="48"/>
  <c r="AZ36" i="48"/>
  <c r="AY36" i="48"/>
  <c r="AX36" i="48"/>
  <c r="AW36" i="48"/>
  <c r="AV36" i="48"/>
  <c r="AU36" i="48"/>
  <c r="AT36" i="48"/>
  <c r="AS36" i="48"/>
  <c r="AR36" i="48"/>
  <c r="AQ36" i="48"/>
  <c r="AP36" i="48"/>
  <c r="AO36" i="48"/>
  <c r="AN36" i="48"/>
  <c r="BF35" i="48"/>
  <c r="BE35" i="48"/>
  <c r="BD35" i="48"/>
  <c r="BC35" i="48"/>
  <c r="BB35" i="48"/>
  <c r="BA35" i="48"/>
  <c r="AZ35" i="48"/>
  <c r="AY35" i="48"/>
  <c r="AX35" i="48"/>
  <c r="AW35" i="48"/>
  <c r="AV35" i="48"/>
  <c r="AU35" i="48"/>
  <c r="AT35" i="48"/>
  <c r="AS35" i="48"/>
  <c r="AR35" i="48"/>
  <c r="AQ35" i="48"/>
  <c r="AP35" i="48"/>
  <c r="AO35" i="48"/>
  <c r="AN35" i="48"/>
  <c r="BF34" i="48"/>
  <c r="BE34" i="48"/>
  <c r="BD34" i="48"/>
  <c r="BC34" i="48"/>
  <c r="BB34" i="48"/>
  <c r="BA34" i="48"/>
  <c r="AZ34" i="48"/>
  <c r="AY34" i="48"/>
  <c r="AX34" i="48"/>
  <c r="AW34" i="48"/>
  <c r="AV34" i="48"/>
  <c r="AU34" i="48"/>
  <c r="AT34" i="48"/>
  <c r="AS34" i="48"/>
  <c r="AR34" i="48"/>
  <c r="AQ34" i="48"/>
  <c r="AP34" i="48"/>
  <c r="AO34" i="48"/>
  <c r="AN34" i="48"/>
  <c r="BF33" i="48"/>
  <c r="BE33" i="48"/>
  <c r="BD33" i="48"/>
  <c r="BC33" i="48"/>
  <c r="BB33" i="48"/>
  <c r="BA33" i="48"/>
  <c r="AZ33" i="48"/>
  <c r="AY33" i="48"/>
  <c r="AX33" i="48"/>
  <c r="AW33" i="48"/>
  <c r="AV33" i="48"/>
  <c r="AU33" i="48"/>
  <c r="AT33" i="48"/>
  <c r="AS33" i="48"/>
  <c r="AR33" i="48"/>
  <c r="AQ33" i="48"/>
  <c r="AP33" i="48"/>
  <c r="AO33" i="48"/>
  <c r="AN33" i="48"/>
  <c r="BF32" i="48"/>
  <c r="BE32" i="48"/>
  <c r="BD32" i="48"/>
  <c r="BC32" i="48"/>
  <c r="BB32" i="48"/>
  <c r="BA32" i="48"/>
  <c r="AZ32" i="48"/>
  <c r="AY32" i="48"/>
  <c r="AX32" i="48"/>
  <c r="AW32" i="48"/>
  <c r="AV32" i="48"/>
  <c r="AU32" i="48"/>
  <c r="AT32" i="48"/>
  <c r="AS32" i="48"/>
  <c r="AR32" i="48"/>
  <c r="AQ32" i="48"/>
  <c r="AP32" i="48"/>
  <c r="AO32" i="48"/>
  <c r="AN32" i="48"/>
  <c r="BF31" i="48"/>
  <c r="BE31" i="48"/>
  <c r="BD31" i="48"/>
  <c r="BC31" i="48"/>
  <c r="BB31" i="48"/>
  <c r="BA31" i="48"/>
  <c r="AZ31" i="48"/>
  <c r="AY31" i="48"/>
  <c r="AX31" i="48"/>
  <c r="AW31" i="48"/>
  <c r="AV31" i="48"/>
  <c r="AU31" i="48"/>
  <c r="AT31" i="48"/>
  <c r="AS31" i="48"/>
  <c r="AR31" i="48"/>
  <c r="AQ31" i="48"/>
  <c r="AP31" i="48"/>
  <c r="AO31" i="48"/>
  <c r="AN31" i="48"/>
  <c r="BF30" i="48"/>
  <c r="BE30" i="48"/>
  <c r="BD30" i="48"/>
  <c r="BC30" i="48"/>
  <c r="BB30" i="48"/>
  <c r="BA30" i="48"/>
  <c r="AZ30" i="48"/>
  <c r="AY30" i="48"/>
  <c r="AX30" i="48"/>
  <c r="AW30" i="48"/>
  <c r="AV30" i="48"/>
  <c r="AU30" i="48"/>
  <c r="AT30" i="48"/>
  <c r="AS30" i="48"/>
  <c r="AR30" i="48"/>
  <c r="AQ30" i="48"/>
  <c r="AP30" i="48"/>
  <c r="AO30" i="48"/>
  <c r="AN30" i="48"/>
  <c r="BF29" i="48"/>
  <c r="BE29" i="48"/>
  <c r="BD29" i="48"/>
  <c r="BC29" i="48"/>
  <c r="BB29" i="48"/>
  <c r="BA29" i="48"/>
  <c r="AZ29" i="48"/>
  <c r="AY29" i="48"/>
  <c r="AX29" i="48"/>
  <c r="AW29" i="48"/>
  <c r="AV29" i="48"/>
  <c r="AU29" i="48"/>
  <c r="AT29" i="48"/>
  <c r="AS29" i="48"/>
  <c r="AR29" i="48"/>
  <c r="AQ29" i="48"/>
  <c r="AP29" i="48"/>
  <c r="AO29" i="48"/>
  <c r="AN29" i="48"/>
  <c r="BF28" i="48"/>
  <c r="BE28" i="48"/>
  <c r="BD28" i="48"/>
  <c r="BC28" i="48"/>
  <c r="BB28" i="48"/>
  <c r="BA28" i="48"/>
  <c r="AZ28" i="48"/>
  <c r="AY28" i="48"/>
  <c r="AX28" i="48"/>
  <c r="AW28" i="48"/>
  <c r="AV28" i="48"/>
  <c r="AU28" i="48"/>
  <c r="AT28" i="48"/>
  <c r="AS28" i="48"/>
  <c r="AR28" i="48"/>
  <c r="AQ28" i="48"/>
  <c r="AP28" i="48"/>
  <c r="AO28" i="48"/>
  <c r="AN28" i="48"/>
  <c r="BF27" i="48"/>
  <c r="BE27" i="48"/>
  <c r="BD27" i="48"/>
  <c r="BC27" i="48"/>
  <c r="BB27" i="48"/>
  <c r="BA27" i="48"/>
  <c r="AZ27" i="48"/>
  <c r="AY27" i="48"/>
  <c r="AX27" i="48"/>
  <c r="AW27" i="48"/>
  <c r="AV27" i="48"/>
  <c r="AU27" i="48"/>
  <c r="AT27" i="48"/>
  <c r="AS27" i="48"/>
  <c r="AR27" i="48"/>
  <c r="AQ27" i="48"/>
  <c r="AP27" i="48"/>
  <c r="AO27" i="48"/>
  <c r="AN27" i="48"/>
  <c r="BF26" i="48"/>
  <c r="BE26" i="48"/>
  <c r="BD26" i="48"/>
  <c r="BC26" i="48"/>
  <c r="BB26" i="48"/>
  <c r="BA26" i="48"/>
  <c r="AZ26" i="48"/>
  <c r="AY26" i="48"/>
  <c r="AX26" i="48"/>
  <c r="AW26" i="48"/>
  <c r="AV26" i="48"/>
  <c r="AU26" i="48"/>
  <c r="AT26" i="48"/>
  <c r="AS26" i="48"/>
  <c r="AR26" i="48"/>
  <c r="AQ26" i="48"/>
  <c r="AP26" i="48"/>
  <c r="AO26" i="48"/>
  <c r="AN26" i="48"/>
  <c r="BF25" i="48"/>
  <c r="BE25" i="48"/>
  <c r="BD25" i="48"/>
  <c r="BC25" i="48"/>
  <c r="BB25" i="48"/>
  <c r="BA25" i="48"/>
  <c r="AZ25" i="48"/>
  <c r="AY25" i="48"/>
  <c r="AX25" i="48"/>
  <c r="AW25" i="48"/>
  <c r="AV25" i="48"/>
  <c r="AU25" i="48"/>
  <c r="AT25" i="48"/>
  <c r="AS25" i="48"/>
  <c r="AR25" i="48"/>
  <c r="AQ25" i="48"/>
  <c r="AP25" i="48"/>
  <c r="AO25" i="48"/>
  <c r="AN25" i="48"/>
  <c r="BF24" i="48"/>
  <c r="BE24" i="48"/>
  <c r="BD24" i="48"/>
  <c r="BC24" i="48"/>
  <c r="BB24" i="48"/>
  <c r="BA24" i="48"/>
  <c r="AZ24" i="48"/>
  <c r="AY24" i="48"/>
  <c r="AX24" i="48"/>
  <c r="AW24" i="48"/>
  <c r="AV24" i="48"/>
  <c r="AU24" i="48"/>
  <c r="AT24" i="48"/>
  <c r="AS24" i="48"/>
  <c r="AR24" i="48"/>
  <c r="AQ24" i="48"/>
  <c r="AP24" i="48"/>
  <c r="AO24" i="48"/>
  <c r="AN24" i="48"/>
  <c r="BF23" i="48"/>
  <c r="BE23" i="48"/>
  <c r="BD23" i="48"/>
  <c r="BC23" i="48"/>
  <c r="BB23" i="48"/>
  <c r="BA23" i="48"/>
  <c r="AZ23" i="48"/>
  <c r="AY23" i="48"/>
  <c r="AX23" i="48"/>
  <c r="AW23" i="48"/>
  <c r="AV23" i="48"/>
  <c r="AU23" i="48"/>
  <c r="AT23" i="48"/>
  <c r="AS23" i="48"/>
  <c r="AR23" i="48"/>
  <c r="AQ23" i="48"/>
  <c r="AP23" i="48"/>
  <c r="AO23" i="48"/>
  <c r="AN23" i="48"/>
  <c r="BF22" i="48"/>
  <c r="BE22" i="48"/>
  <c r="BD22" i="48"/>
  <c r="BC22" i="48"/>
  <c r="BB22" i="48"/>
  <c r="BA22" i="48"/>
  <c r="AZ22" i="48"/>
  <c r="AY22" i="48"/>
  <c r="AX22" i="48"/>
  <c r="AW22" i="48"/>
  <c r="AV22" i="48"/>
  <c r="AU22" i="48"/>
  <c r="AT22" i="48"/>
  <c r="AS22" i="48"/>
  <c r="AR22" i="48"/>
  <c r="AQ22" i="48"/>
  <c r="AP22" i="48"/>
  <c r="AO22" i="48"/>
  <c r="AN22" i="48"/>
  <c r="BF21" i="48"/>
  <c r="BE21" i="48"/>
  <c r="BD21" i="48"/>
  <c r="BC21" i="48"/>
  <c r="BB21" i="48"/>
  <c r="BA21" i="48"/>
  <c r="AZ21" i="48"/>
  <c r="AY21" i="48"/>
  <c r="AX21" i="48"/>
  <c r="AW21" i="48"/>
  <c r="AV21" i="48"/>
  <c r="AU21" i="48"/>
  <c r="AT21" i="48"/>
  <c r="AS21" i="48"/>
  <c r="AR21" i="48"/>
  <c r="AQ21" i="48"/>
  <c r="AP21" i="48"/>
  <c r="AO21" i="48"/>
  <c r="AN21" i="48"/>
  <c r="BF20" i="48"/>
  <c r="BE20" i="48"/>
  <c r="BD20" i="48"/>
  <c r="BC20" i="48"/>
  <c r="BB20" i="48"/>
  <c r="BA20" i="48"/>
  <c r="AZ20" i="48"/>
  <c r="AY20" i="48"/>
  <c r="AX20" i="48"/>
  <c r="AW20" i="48"/>
  <c r="AV20" i="48"/>
  <c r="AU20" i="48"/>
  <c r="AT20" i="48"/>
  <c r="AS20" i="48"/>
  <c r="AR20" i="48"/>
  <c r="AQ20" i="48"/>
  <c r="AP20" i="48"/>
  <c r="AO20" i="48"/>
  <c r="AN20" i="48"/>
  <c r="BF19" i="48"/>
  <c r="BE19" i="48"/>
  <c r="BD19" i="48"/>
  <c r="BC19" i="48"/>
  <c r="BB19" i="48"/>
  <c r="BA19" i="48"/>
  <c r="AZ19" i="48"/>
  <c r="AY19" i="48"/>
  <c r="AX19" i="48"/>
  <c r="AW19" i="48"/>
  <c r="AV19" i="48"/>
  <c r="AU19" i="48"/>
  <c r="AT19" i="48"/>
  <c r="AS19" i="48"/>
  <c r="AR19" i="48"/>
  <c r="AQ19" i="48"/>
  <c r="AP19" i="48"/>
  <c r="AO19" i="48"/>
  <c r="AN19" i="48"/>
  <c r="BF18" i="48"/>
  <c r="BE18" i="48"/>
  <c r="BD18" i="48"/>
  <c r="BC18" i="48"/>
  <c r="BB18" i="48"/>
  <c r="BA18" i="48"/>
  <c r="AZ18" i="48"/>
  <c r="AY18" i="48"/>
  <c r="AX18" i="48"/>
  <c r="AW18" i="48"/>
  <c r="AV18" i="48"/>
  <c r="AU18" i="48"/>
  <c r="AT18" i="48"/>
  <c r="AS18" i="48"/>
  <c r="AR18" i="48"/>
  <c r="AQ18" i="48"/>
  <c r="AP18" i="48"/>
  <c r="AO18" i="48"/>
  <c r="AN18" i="48"/>
  <c r="BF17" i="48"/>
  <c r="BE17" i="48"/>
  <c r="BD17" i="48"/>
  <c r="BC17" i="48"/>
  <c r="BB17" i="48"/>
  <c r="BA17" i="48"/>
  <c r="AZ17" i="48"/>
  <c r="AY17" i="48"/>
  <c r="AX17" i="48"/>
  <c r="AW17" i="48"/>
  <c r="AV17" i="48"/>
  <c r="AU17" i="48"/>
  <c r="AT17" i="48"/>
  <c r="AS17" i="48"/>
  <c r="AR17" i="48"/>
  <c r="AQ17" i="48"/>
  <c r="AP17" i="48"/>
  <c r="AO17" i="48"/>
  <c r="AN17" i="48"/>
  <c r="BF16" i="48"/>
  <c r="BE16" i="48"/>
  <c r="BD16" i="48"/>
  <c r="BC16" i="48"/>
  <c r="BB16" i="48"/>
  <c r="BA16" i="48"/>
  <c r="AZ16" i="48"/>
  <c r="AY16" i="48"/>
  <c r="AX16" i="48"/>
  <c r="AW16" i="48"/>
  <c r="AV16" i="48"/>
  <c r="AU16" i="48"/>
  <c r="AT16" i="48"/>
  <c r="AS16" i="48"/>
  <c r="AR16" i="48"/>
  <c r="AQ16" i="48"/>
  <c r="AP16" i="48"/>
  <c r="AO16" i="48"/>
  <c r="AN16" i="48"/>
  <c r="BF15" i="48"/>
  <c r="BE15" i="48"/>
  <c r="BD15" i="48"/>
  <c r="BC15" i="48"/>
  <c r="BB15" i="48"/>
  <c r="BA15" i="48"/>
  <c r="AZ15" i="48"/>
  <c r="AY15" i="48"/>
  <c r="AX15" i="48"/>
  <c r="AW15" i="48"/>
  <c r="AV15" i="48"/>
  <c r="AU15" i="48"/>
  <c r="AT15" i="48"/>
  <c r="AS15" i="48"/>
  <c r="AR15" i="48"/>
  <c r="AQ15" i="48"/>
  <c r="AP15" i="48"/>
  <c r="AO15" i="48"/>
  <c r="AN15" i="48"/>
  <c r="R15" i="48"/>
  <c r="R16" i="48" s="1"/>
  <c r="R17" i="48" s="1"/>
  <c r="R18" i="48" s="1"/>
  <c r="R19" i="48" s="1"/>
  <c r="R20" i="48" s="1"/>
  <c r="R21" i="48" s="1"/>
  <c r="R22" i="48" s="1"/>
  <c r="R23" i="48" s="1"/>
  <c r="R24" i="48" s="1"/>
  <c r="R25" i="48" s="1"/>
  <c r="R26" i="48" s="1"/>
  <c r="R27" i="48" s="1"/>
  <c r="R28" i="48" s="1"/>
  <c r="R29" i="48" s="1"/>
  <c r="R30" i="48" s="1"/>
  <c r="R31" i="48" s="1"/>
  <c r="R32" i="48" s="1"/>
  <c r="R33" i="48" s="1"/>
  <c r="R34" i="48" s="1"/>
  <c r="R35" i="48" s="1"/>
  <c r="R36" i="48" s="1"/>
  <c r="R37" i="48" s="1"/>
  <c r="L6" i="48" s="1"/>
  <c r="BF14" i="48"/>
  <c r="BE14" i="48"/>
  <c r="BD14" i="48"/>
  <c r="BC14" i="48"/>
  <c r="BB14" i="48"/>
  <c r="BA14" i="48"/>
  <c r="AZ14" i="48"/>
  <c r="AY14" i="48"/>
  <c r="AX14" i="48"/>
  <c r="AW14" i="48"/>
  <c r="AV14" i="48"/>
  <c r="AU14" i="48"/>
  <c r="AT14" i="48"/>
  <c r="AS14" i="48"/>
  <c r="AR14" i="48"/>
  <c r="AQ14" i="48"/>
  <c r="AP14" i="48"/>
  <c r="AO14" i="48"/>
  <c r="AN14" i="48"/>
  <c r="S14" i="48"/>
  <c r="S15" i="48" s="1"/>
  <c r="S16" i="48" s="1"/>
  <c r="S17" i="48" s="1"/>
  <c r="S18" i="48" s="1"/>
  <c r="S19" i="48" s="1"/>
  <c r="S20" i="48" s="1"/>
  <c r="S21" i="48" s="1"/>
  <c r="S22" i="48" s="1"/>
  <c r="S23" i="48" s="1"/>
  <c r="S24" i="48" s="1"/>
  <c r="S25" i="48" s="1"/>
  <c r="S26" i="48" s="1"/>
  <c r="S27" i="48" s="1"/>
  <c r="S28" i="48" s="1"/>
  <c r="S29" i="48" s="1"/>
  <c r="S30" i="48" s="1"/>
  <c r="S31" i="48" s="1"/>
  <c r="S32" i="48" s="1"/>
  <c r="S33" i="48" s="1"/>
  <c r="S34" i="48" s="1"/>
  <c r="S35" i="48" s="1"/>
  <c r="S36" i="48" s="1"/>
  <c r="S37" i="48" s="1"/>
  <c r="L7" i="48" s="1"/>
  <c r="E8" i="48"/>
  <c r="E7" i="48"/>
  <c r="E6" i="48"/>
  <c r="P5" i="48"/>
  <c r="L5" i="48"/>
  <c r="N6" i="48" s="1"/>
  <c r="E5" i="48"/>
  <c r="B26" i="58" l="1"/>
  <c r="AI25" i="58"/>
  <c r="B25" i="57"/>
  <c r="AI24" i="57"/>
  <c r="B23" i="56"/>
  <c r="AI22" i="56"/>
  <c r="B23" i="55"/>
  <c r="AI22" i="55"/>
  <c r="B22" i="54"/>
  <c r="AI21" i="54"/>
  <c r="B20" i="53"/>
  <c r="AI19" i="53"/>
  <c r="B20" i="52"/>
  <c r="AI19" i="52"/>
  <c r="B19" i="51"/>
  <c r="AI18" i="51"/>
  <c r="B18" i="50"/>
  <c r="AI17" i="50"/>
  <c r="B17" i="49"/>
  <c r="AI16" i="49"/>
  <c r="B15" i="48"/>
  <c r="AI14" i="48"/>
  <c r="R5" i="48"/>
  <c r="N5" i="48"/>
  <c r="BF37" i="47"/>
  <c r="BE37" i="47"/>
  <c r="BD37" i="47"/>
  <c r="BC37" i="47"/>
  <c r="BB37" i="47"/>
  <c r="BA37" i="47"/>
  <c r="AZ37" i="47"/>
  <c r="AY37" i="47"/>
  <c r="AX37" i="47"/>
  <c r="AW37" i="47"/>
  <c r="AV37" i="47"/>
  <c r="AU37" i="47"/>
  <c r="AT37" i="47"/>
  <c r="AS37" i="47"/>
  <c r="AR37" i="47"/>
  <c r="AQ37" i="47"/>
  <c r="AP37" i="47"/>
  <c r="AO37" i="47"/>
  <c r="AN37" i="47"/>
  <c r="BF36" i="47"/>
  <c r="BE36" i="47"/>
  <c r="BD36" i="47"/>
  <c r="BC36" i="47"/>
  <c r="BB36" i="47"/>
  <c r="BA36" i="47"/>
  <c r="AZ36" i="47"/>
  <c r="AY36" i="47"/>
  <c r="AX36" i="47"/>
  <c r="AW36" i="47"/>
  <c r="AV36" i="47"/>
  <c r="AU36" i="47"/>
  <c r="AT36" i="47"/>
  <c r="AS36" i="47"/>
  <c r="AR36" i="47"/>
  <c r="AQ36" i="47"/>
  <c r="AP36" i="47"/>
  <c r="AO36" i="47"/>
  <c r="AN36" i="47"/>
  <c r="BF35" i="47"/>
  <c r="BE35" i="47"/>
  <c r="BD35" i="47"/>
  <c r="BC35" i="47"/>
  <c r="BB35" i="47"/>
  <c r="BA35" i="47"/>
  <c r="AZ35" i="47"/>
  <c r="AY35" i="47"/>
  <c r="AX35" i="47"/>
  <c r="AW35" i="47"/>
  <c r="AV35" i="47"/>
  <c r="AU35" i="47"/>
  <c r="AT35" i="47"/>
  <c r="AS35" i="47"/>
  <c r="AR35" i="47"/>
  <c r="AQ35" i="47"/>
  <c r="AP35" i="47"/>
  <c r="AO35" i="47"/>
  <c r="AN35" i="47"/>
  <c r="BF34" i="47"/>
  <c r="BE34" i="47"/>
  <c r="BD34" i="47"/>
  <c r="BC34" i="47"/>
  <c r="BB34" i="47"/>
  <c r="BA34" i="47"/>
  <c r="AZ34" i="47"/>
  <c r="AY34" i="47"/>
  <c r="AX34" i="47"/>
  <c r="AW34" i="47"/>
  <c r="AV34" i="47"/>
  <c r="AU34" i="47"/>
  <c r="AT34" i="47"/>
  <c r="AS34" i="47"/>
  <c r="AR34" i="47"/>
  <c r="AQ34" i="47"/>
  <c r="AP34" i="47"/>
  <c r="AO34" i="47"/>
  <c r="AN34" i="47"/>
  <c r="BF33" i="47"/>
  <c r="BE33" i="47"/>
  <c r="BD33" i="47"/>
  <c r="BC33" i="47"/>
  <c r="BB33" i="47"/>
  <c r="BA33" i="47"/>
  <c r="AZ33" i="47"/>
  <c r="AY33" i="47"/>
  <c r="AX33" i="47"/>
  <c r="AW33" i="47"/>
  <c r="AV33" i="47"/>
  <c r="AU33" i="47"/>
  <c r="AT33" i="47"/>
  <c r="AS33" i="47"/>
  <c r="AR33" i="47"/>
  <c r="AQ33" i="47"/>
  <c r="AP33" i="47"/>
  <c r="AO33" i="47"/>
  <c r="AN33" i="47"/>
  <c r="BF32" i="47"/>
  <c r="BE32" i="47"/>
  <c r="BD32" i="47"/>
  <c r="BC32" i="47"/>
  <c r="BB32" i="47"/>
  <c r="BA32" i="47"/>
  <c r="AZ32" i="47"/>
  <c r="AY32" i="47"/>
  <c r="AX32" i="47"/>
  <c r="AW32" i="47"/>
  <c r="AV32" i="47"/>
  <c r="AU32" i="47"/>
  <c r="AT32" i="47"/>
  <c r="AS32" i="47"/>
  <c r="AR32" i="47"/>
  <c r="AQ32" i="47"/>
  <c r="AP32" i="47"/>
  <c r="AO32" i="47"/>
  <c r="AN32" i="47"/>
  <c r="BF31" i="47"/>
  <c r="BE31" i="47"/>
  <c r="BD31" i="47"/>
  <c r="BC31" i="47"/>
  <c r="BB31" i="47"/>
  <c r="BA31" i="47"/>
  <c r="AZ31" i="47"/>
  <c r="AY31" i="47"/>
  <c r="AX31" i="47"/>
  <c r="AW31" i="47"/>
  <c r="AV31" i="47"/>
  <c r="AU31" i="47"/>
  <c r="AT31" i="47"/>
  <c r="AS31" i="47"/>
  <c r="AR31" i="47"/>
  <c r="AQ31" i="47"/>
  <c r="AP31" i="47"/>
  <c r="AO31" i="47"/>
  <c r="AN31" i="47"/>
  <c r="BF30" i="47"/>
  <c r="BE30" i="47"/>
  <c r="BD30" i="47"/>
  <c r="BC30" i="47"/>
  <c r="BB30" i="47"/>
  <c r="BA30" i="47"/>
  <c r="AZ30" i="47"/>
  <c r="AY30" i="47"/>
  <c r="AX30" i="47"/>
  <c r="AW30" i="47"/>
  <c r="AV30" i="47"/>
  <c r="AU30" i="47"/>
  <c r="AT30" i="47"/>
  <c r="AS30" i="47"/>
  <c r="AR30" i="47"/>
  <c r="AQ30" i="47"/>
  <c r="AP30" i="47"/>
  <c r="AO30" i="47"/>
  <c r="AN30" i="47"/>
  <c r="BF29" i="47"/>
  <c r="BE29" i="47"/>
  <c r="BD29" i="47"/>
  <c r="BC29" i="47"/>
  <c r="BB29" i="47"/>
  <c r="BA29" i="47"/>
  <c r="AZ29" i="47"/>
  <c r="AY29" i="47"/>
  <c r="AX29" i="47"/>
  <c r="AW29" i="47"/>
  <c r="AV29" i="47"/>
  <c r="AU29" i="47"/>
  <c r="AT29" i="47"/>
  <c r="AS29" i="47"/>
  <c r="AR29" i="47"/>
  <c r="AQ29" i="47"/>
  <c r="AP29" i="47"/>
  <c r="AO29" i="47"/>
  <c r="AN29" i="47"/>
  <c r="BF28" i="47"/>
  <c r="BE28" i="47"/>
  <c r="BD28" i="47"/>
  <c r="BC28" i="47"/>
  <c r="BB28" i="47"/>
  <c r="BA28" i="47"/>
  <c r="AZ28" i="47"/>
  <c r="AY28" i="47"/>
  <c r="AX28" i="47"/>
  <c r="AW28" i="47"/>
  <c r="AV28" i="47"/>
  <c r="AU28" i="47"/>
  <c r="AT28" i="47"/>
  <c r="AS28" i="47"/>
  <c r="AR28" i="47"/>
  <c r="AQ28" i="47"/>
  <c r="AP28" i="47"/>
  <c r="AO28" i="47"/>
  <c r="AN28" i="47"/>
  <c r="BF27" i="47"/>
  <c r="BE27" i="47"/>
  <c r="BD27" i="47"/>
  <c r="BC27" i="47"/>
  <c r="BB27" i="47"/>
  <c r="BA27" i="47"/>
  <c r="AZ27" i="47"/>
  <c r="AY27" i="47"/>
  <c r="AX27" i="47"/>
  <c r="AW27" i="47"/>
  <c r="AV27" i="47"/>
  <c r="AU27" i="47"/>
  <c r="AT27" i="47"/>
  <c r="AS27" i="47"/>
  <c r="AR27" i="47"/>
  <c r="AQ27" i="47"/>
  <c r="AP27" i="47"/>
  <c r="AO27" i="47"/>
  <c r="AN27" i="47"/>
  <c r="BF26" i="47"/>
  <c r="BE26" i="47"/>
  <c r="BD26" i="47"/>
  <c r="BC26" i="47"/>
  <c r="BB26" i="47"/>
  <c r="BA26" i="47"/>
  <c r="AZ26" i="47"/>
  <c r="AY26" i="47"/>
  <c r="AX26" i="47"/>
  <c r="AW26" i="47"/>
  <c r="AV26" i="47"/>
  <c r="AU26" i="47"/>
  <c r="AT26" i="47"/>
  <c r="AS26" i="47"/>
  <c r="AR26" i="47"/>
  <c r="AQ26" i="47"/>
  <c r="AP26" i="47"/>
  <c r="AO26" i="47"/>
  <c r="AN26" i="47"/>
  <c r="BF25" i="47"/>
  <c r="BE25" i="47"/>
  <c r="BD25" i="47"/>
  <c r="BC25" i="47"/>
  <c r="BB25" i="47"/>
  <c r="BA25" i="47"/>
  <c r="AZ25" i="47"/>
  <c r="AY25" i="47"/>
  <c r="AX25" i="47"/>
  <c r="AW25" i="47"/>
  <c r="AV25" i="47"/>
  <c r="AU25" i="47"/>
  <c r="AT25" i="47"/>
  <c r="AS25" i="47"/>
  <c r="AR25" i="47"/>
  <c r="AQ25" i="47"/>
  <c r="AP25" i="47"/>
  <c r="AO25" i="47"/>
  <c r="AN25" i="47"/>
  <c r="BF24" i="47"/>
  <c r="BE24" i="47"/>
  <c r="BD24" i="47"/>
  <c r="BC24" i="47"/>
  <c r="BB24" i="47"/>
  <c r="BA24" i="47"/>
  <c r="AZ24" i="47"/>
  <c r="AY24" i="47"/>
  <c r="AX24" i="47"/>
  <c r="AW24" i="47"/>
  <c r="AV24" i="47"/>
  <c r="AU24" i="47"/>
  <c r="AT24" i="47"/>
  <c r="AS24" i="47"/>
  <c r="AR24" i="47"/>
  <c r="AQ24" i="47"/>
  <c r="AP24" i="47"/>
  <c r="AO24" i="47"/>
  <c r="AN24" i="47"/>
  <c r="BF23" i="47"/>
  <c r="BE23" i="47"/>
  <c r="BD23" i="47"/>
  <c r="BC23" i="47"/>
  <c r="BB23" i="47"/>
  <c r="BA23" i="47"/>
  <c r="AZ23" i="47"/>
  <c r="AY23" i="47"/>
  <c r="AX23" i="47"/>
  <c r="AW23" i="47"/>
  <c r="AV23" i="47"/>
  <c r="AU23" i="47"/>
  <c r="AT23" i="47"/>
  <c r="AS23" i="47"/>
  <c r="AR23" i="47"/>
  <c r="AQ23" i="47"/>
  <c r="AP23" i="47"/>
  <c r="AO23" i="47"/>
  <c r="AN23" i="47"/>
  <c r="BF22" i="47"/>
  <c r="BE22" i="47"/>
  <c r="BD22" i="47"/>
  <c r="BC22" i="47"/>
  <c r="BB22" i="47"/>
  <c r="BA22" i="47"/>
  <c r="AZ22" i="47"/>
  <c r="AY22" i="47"/>
  <c r="AX22" i="47"/>
  <c r="AW22" i="47"/>
  <c r="AV22" i="47"/>
  <c r="AU22" i="47"/>
  <c r="AT22" i="47"/>
  <c r="AS22" i="47"/>
  <c r="AR22" i="47"/>
  <c r="AQ22" i="47"/>
  <c r="AP22" i="47"/>
  <c r="AO22" i="47"/>
  <c r="AN22" i="47"/>
  <c r="BF21" i="47"/>
  <c r="BE21" i="47"/>
  <c r="BD21" i="47"/>
  <c r="BC21" i="47"/>
  <c r="BB21" i="47"/>
  <c r="BA21" i="47"/>
  <c r="AZ21" i="47"/>
  <c r="AY21" i="47"/>
  <c r="AX21" i="47"/>
  <c r="AW21" i="47"/>
  <c r="AV21" i="47"/>
  <c r="AU21" i="47"/>
  <c r="AT21" i="47"/>
  <c r="AS21" i="47"/>
  <c r="AR21" i="47"/>
  <c r="AQ21" i="47"/>
  <c r="AP21" i="47"/>
  <c r="AO21" i="47"/>
  <c r="AN21" i="47"/>
  <c r="BF20" i="47"/>
  <c r="BE20" i="47"/>
  <c r="BD20" i="47"/>
  <c r="BC20" i="47"/>
  <c r="BB20" i="47"/>
  <c r="BA20" i="47"/>
  <c r="AZ20" i="47"/>
  <c r="AY20" i="47"/>
  <c r="AX20" i="47"/>
  <c r="AW20" i="47"/>
  <c r="AV20" i="47"/>
  <c r="AU20" i="47"/>
  <c r="AT20" i="47"/>
  <c r="AS20" i="47"/>
  <c r="AR20" i="47"/>
  <c r="AQ20" i="47"/>
  <c r="AP20" i="47"/>
  <c r="AO20" i="47"/>
  <c r="AN20" i="47"/>
  <c r="BF19" i="47"/>
  <c r="BE19" i="47"/>
  <c r="BD19" i="47"/>
  <c r="BC19" i="47"/>
  <c r="BB19" i="47"/>
  <c r="BA19" i="47"/>
  <c r="AZ19" i="47"/>
  <c r="AY19" i="47"/>
  <c r="AX19" i="47"/>
  <c r="AW19" i="47"/>
  <c r="AV19" i="47"/>
  <c r="AU19" i="47"/>
  <c r="AT19" i="47"/>
  <c r="AS19" i="47"/>
  <c r="AR19" i="47"/>
  <c r="AQ19" i="47"/>
  <c r="AP19" i="47"/>
  <c r="AO19" i="47"/>
  <c r="AN19" i="47"/>
  <c r="BF18" i="47"/>
  <c r="BE18" i="47"/>
  <c r="BD18" i="47"/>
  <c r="BC18" i="47"/>
  <c r="BB18" i="47"/>
  <c r="BA18" i="47"/>
  <c r="AZ18" i="47"/>
  <c r="AY18" i="47"/>
  <c r="AX18" i="47"/>
  <c r="AW18" i="47"/>
  <c r="AV18" i="47"/>
  <c r="AU18" i="47"/>
  <c r="AT18" i="47"/>
  <c r="AS18" i="47"/>
  <c r="AR18" i="47"/>
  <c r="AQ18" i="47"/>
  <c r="AP18" i="47"/>
  <c r="AO18" i="47"/>
  <c r="AN18" i="47"/>
  <c r="BF17" i="47"/>
  <c r="BE17" i="47"/>
  <c r="BD17" i="47"/>
  <c r="BC17" i="47"/>
  <c r="BB17" i="47"/>
  <c r="BA17" i="47"/>
  <c r="AZ17" i="47"/>
  <c r="AY17" i="47"/>
  <c r="AX17" i="47"/>
  <c r="AW17" i="47"/>
  <c r="AV17" i="47"/>
  <c r="AU17" i="47"/>
  <c r="AT17" i="47"/>
  <c r="AS17" i="47"/>
  <c r="AR17" i="47"/>
  <c r="AQ17" i="47"/>
  <c r="AP17" i="47"/>
  <c r="AO17" i="47"/>
  <c r="AN17" i="47"/>
  <c r="BF16" i="47"/>
  <c r="BE16" i="47"/>
  <c r="BD16" i="47"/>
  <c r="BC16" i="47"/>
  <c r="BB16" i="47"/>
  <c r="BA16" i="47"/>
  <c r="AZ16" i="47"/>
  <c r="AY16" i="47"/>
  <c r="AX16" i="47"/>
  <c r="AW16" i="47"/>
  <c r="AV16" i="47"/>
  <c r="AU16" i="47"/>
  <c r="AT16" i="47"/>
  <c r="AS16" i="47"/>
  <c r="AR16" i="47"/>
  <c r="AQ16" i="47"/>
  <c r="AP16" i="47"/>
  <c r="AO16" i="47"/>
  <c r="AN16" i="47"/>
  <c r="BF15" i="47"/>
  <c r="BE15" i="47"/>
  <c r="BD15" i="47"/>
  <c r="BC15" i="47"/>
  <c r="BB15" i="47"/>
  <c r="BA15" i="47"/>
  <c r="AZ15" i="47"/>
  <c r="AY15" i="47"/>
  <c r="AX15" i="47"/>
  <c r="AW15" i="47"/>
  <c r="AV15" i="47"/>
  <c r="AU15" i="47"/>
  <c r="AT15" i="47"/>
  <c r="AS15" i="47"/>
  <c r="AR15" i="47"/>
  <c r="AQ15" i="47"/>
  <c r="AP15" i="47"/>
  <c r="AO15" i="47"/>
  <c r="AN15" i="47"/>
  <c r="R15" i="47"/>
  <c r="R16" i="47" s="1"/>
  <c r="R17" i="47" s="1"/>
  <c r="R18" i="47" s="1"/>
  <c r="R19" i="47" s="1"/>
  <c r="R20" i="47" s="1"/>
  <c r="R21" i="47" s="1"/>
  <c r="R22" i="47" s="1"/>
  <c r="R23" i="47" s="1"/>
  <c r="R24" i="47" s="1"/>
  <c r="R25" i="47" s="1"/>
  <c r="R26" i="47" s="1"/>
  <c r="R27" i="47" s="1"/>
  <c r="R28" i="47" s="1"/>
  <c r="R29" i="47" s="1"/>
  <c r="R30" i="47" s="1"/>
  <c r="R31" i="47" s="1"/>
  <c r="R32" i="47" s="1"/>
  <c r="R33" i="47" s="1"/>
  <c r="R34" i="47" s="1"/>
  <c r="R35" i="47" s="1"/>
  <c r="R36" i="47" s="1"/>
  <c r="R37" i="47" s="1"/>
  <c r="L6" i="47" s="1"/>
  <c r="BF14" i="47"/>
  <c r="BE14" i="47"/>
  <c r="BD14" i="47"/>
  <c r="BC14" i="47"/>
  <c r="BB14" i="47"/>
  <c r="BA14" i="47"/>
  <c r="AZ14" i="47"/>
  <c r="AY14" i="47"/>
  <c r="AX14" i="47"/>
  <c r="AW14" i="47"/>
  <c r="AV14" i="47"/>
  <c r="AU14" i="47"/>
  <c r="AT14" i="47"/>
  <c r="AS14" i="47"/>
  <c r="AR14" i="47"/>
  <c r="AQ14" i="47"/>
  <c r="AP14" i="47"/>
  <c r="AO14" i="47"/>
  <c r="AN14" i="47"/>
  <c r="S14" i="47"/>
  <c r="S15" i="47" s="1"/>
  <c r="S16" i="47" s="1"/>
  <c r="S17" i="47" s="1"/>
  <c r="S18" i="47" s="1"/>
  <c r="S19" i="47" s="1"/>
  <c r="S20" i="47" s="1"/>
  <c r="S21" i="47" s="1"/>
  <c r="S22" i="47" s="1"/>
  <c r="S23" i="47" s="1"/>
  <c r="S24" i="47" s="1"/>
  <c r="S25" i="47" s="1"/>
  <c r="S26" i="47" s="1"/>
  <c r="S27" i="47" s="1"/>
  <c r="S28" i="47" s="1"/>
  <c r="S29" i="47" s="1"/>
  <c r="S30" i="47" s="1"/>
  <c r="S31" i="47" s="1"/>
  <c r="S32" i="47" s="1"/>
  <c r="S33" i="47" s="1"/>
  <c r="S34" i="47" s="1"/>
  <c r="S35" i="47" s="1"/>
  <c r="S36" i="47" s="1"/>
  <c r="S37" i="47" s="1"/>
  <c r="L7" i="47" s="1"/>
  <c r="E8" i="47"/>
  <c r="E7" i="47"/>
  <c r="E6" i="47"/>
  <c r="P5" i="47"/>
  <c r="L5" i="47"/>
  <c r="B15" i="47" s="1"/>
  <c r="E5" i="47"/>
  <c r="B27" i="58" l="1"/>
  <c r="AI26" i="58"/>
  <c r="B26" i="57"/>
  <c r="AI25" i="57"/>
  <c r="B24" i="56"/>
  <c r="AI23" i="56"/>
  <c r="B24" i="55"/>
  <c r="AI23" i="55"/>
  <c r="B23" i="54"/>
  <c r="AI22" i="54"/>
  <c r="B21" i="53"/>
  <c r="AI20" i="53"/>
  <c r="B21" i="52"/>
  <c r="AI20" i="52"/>
  <c r="B20" i="51"/>
  <c r="AI19" i="51"/>
  <c r="B19" i="50"/>
  <c r="AI18" i="50"/>
  <c r="B18" i="49"/>
  <c r="AI17" i="49"/>
  <c r="B16" i="48"/>
  <c r="AI15" i="48"/>
  <c r="B16" i="47"/>
  <c r="AI15" i="47"/>
  <c r="N6" i="47"/>
  <c r="N5" i="47"/>
  <c r="R5" i="47"/>
  <c r="AI14" i="47"/>
  <c r="BF37" i="46"/>
  <c r="BE37" i="46"/>
  <c r="BD37" i="46"/>
  <c r="BC37" i="46"/>
  <c r="BB37" i="46"/>
  <c r="BA37" i="46"/>
  <c r="AZ37" i="46"/>
  <c r="AY37" i="46"/>
  <c r="AX37" i="46"/>
  <c r="AW37" i="46"/>
  <c r="AV37" i="46"/>
  <c r="AU37" i="46"/>
  <c r="AT37" i="46"/>
  <c r="AS37" i="46"/>
  <c r="AR37" i="46"/>
  <c r="AQ37" i="46"/>
  <c r="AP37" i="46"/>
  <c r="AO37" i="46"/>
  <c r="AN37" i="46"/>
  <c r="BF36" i="46"/>
  <c r="BE36" i="46"/>
  <c r="BD36" i="46"/>
  <c r="BC36" i="46"/>
  <c r="BB36" i="46"/>
  <c r="BA36" i="46"/>
  <c r="AZ36" i="46"/>
  <c r="AY36" i="46"/>
  <c r="AX36" i="46"/>
  <c r="AW36" i="46"/>
  <c r="AV36" i="46"/>
  <c r="AU36" i="46"/>
  <c r="AT36" i="46"/>
  <c r="AS36" i="46"/>
  <c r="AR36" i="46"/>
  <c r="AQ36" i="46"/>
  <c r="AP36" i="46"/>
  <c r="AO36" i="46"/>
  <c r="AN36" i="46"/>
  <c r="BF35" i="46"/>
  <c r="BE35" i="46"/>
  <c r="BD35" i="46"/>
  <c r="BC35" i="46"/>
  <c r="BB35" i="46"/>
  <c r="BA35" i="46"/>
  <c r="AZ35" i="46"/>
  <c r="AY35" i="46"/>
  <c r="AX35" i="46"/>
  <c r="AW35" i="46"/>
  <c r="AV35" i="46"/>
  <c r="AU35" i="46"/>
  <c r="AT35" i="46"/>
  <c r="AS35" i="46"/>
  <c r="AR35" i="46"/>
  <c r="AQ35" i="46"/>
  <c r="AP35" i="46"/>
  <c r="AO35" i="46"/>
  <c r="AN35" i="46"/>
  <c r="BF34" i="46"/>
  <c r="BE34" i="46"/>
  <c r="BD34" i="46"/>
  <c r="BC34" i="46"/>
  <c r="BB34" i="46"/>
  <c r="BA34" i="46"/>
  <c r="AZ34" i="46"/>
  <c r="AY34" i="46"/>
  <c r="AX34" i="46"/>
  <c r="AW34" i="46"/>
  <c r="AV34" i="46"/>
  <c r="AU34" i="46"/>
  <c r="AT34" i="46"/>
  <c r="AS34" i="46"/>
  <c r="AR34" i="46"/>
  <c r="AQ34" i="46"/>
  <c r="AP34" i="46"/>
  <c r="AO34" i="46"/>
  <c r="AN34" i="46"/>
  <c r="BF33" i="46"/>
  <c r="BE33" i="46"/>
  <c r="BD33" i="46"/>
  <c r="BC33" i="46"/>
  <c r="BB33" i="46"/>
  <c r="BA33" i="46"/>
  <c r="AZ33" i="46"/>
  <c r="AY33" i="46"/>
  <c r="AX33" i="46"/>
  <c r="AW33" i="46"/>
  <c r="AV33" i="46"/>
  <c r="AU33" i="46"/>
  <c r="AT33" i="46"/>
  <c r="AS33" i="46"/>
  <c r="AR33" i="46"/>
  <c r="AQ33" i="46"/>
  <c r="AP33" i="46"/>
  <c r="AO33" i="46"/>
  <c r="AN33" i="46"/>
  <c r="BF32" i="46"/>
  <c r="BE32" i="46"/>
  <c r="BD32" i="46"/>
  <c r="BC32" i="46"/>
  <c r="BB32" i="46"/>
  <c r="BA32" i="46"/>
  <c r="AZ32" i="46"/>
  <c r="AY32" i="46"/>
  <c r="AX32" i="46"/>
  <c r="AW32" i="46"/>
  <c r="AV32" i="46"/>
  <c r="AU32" i="46"/>
  <c r="AT32" i="46"/>
  <c r="AS32" i="46"/>
  <c r="AR32" i="46"/>
  <c r="AQ32" i="46"/>
  <c r="AP32" i="46"/>
  <c r="AO32" i="46"/>
  <c r="AN32" i="46"/>
  <c r="BF31" i="46"/>
  <c r="BE31" i="46"/>
  <c r="BD31" i="46"/>
  <c r="BC31" i="46"/>
  <c r="BB31" i="46"/>
  <c r="BA31" i="46"/>
  <c r="AZ31" i="46"/>
  <c r="AY31" i="46"/>
  <c r="AX31" i="46"/>
  <c r="AW31" i="46"/>
  <c r="AV31" i="46"/>
  <c r="AU31" i="46"/>
  <c r="AT31" i="46"/>
  <c r="AS31" i="46"/>
  <c r="AR31" i="46"/>
  <c r="AQ31" i="46"/>
  <c r="AP31" i="46"/>
  <c r="AO31" i="46"/>
  <c r="AN31" i="46"/>
  <c r="BF30" i="46"/>
  <c r="BE30" i="46"/>
  <c r="BD30" i="46"/>
  <c r="BC30" i="46"/>
  <c r="BB30" i="46"/>
  <c r="BA30" i="46"/>
  <c r="AZ30" i="46"/>
  <c r="AY30" i="46"/>
  <c r="AX30" i="46"/>
  <c r="AW30" i="46"/>
  <c r="AV30" i="46"/>
  <c r="AU30" i="46"/>
  <c r="AT30" i="46"/>
  <c r="AS30" i="46"/>
  <c r="AR30" i="46"/>
  <c r="AQ30" i="46"/>
  <c r="AP30" i="46"/>
  <c r="AO30" i="46"/>
  <c r="AN30" i="46"/>
  <c r="BF29" i="46"/>
  <c r="BE29" i="46"/>
  <c r="BD29" i="46"/>
  <c r="BC29" i="46"/>
  <c r="BB29" i="46"/>
  <c r="BA29" i="46"/>
  <c r="AZ29" i="46"/>
  <c r="AY29" i="46"/>
  <c r="AX29" i="46"/>
  <c r="AW29" i="46"/>
  <c r="AV29" i="46"/>
  <c r="AU29" i="46"/>
  <c r="AT29" i="46"/>
  <c r="AS29" i="46"/>
  <c r="AR29" i="46"/>
  <c r="AQ29" i="46"/>
  <c r="AP29" i="46"/>
  <c r="AO29" i="46"/>
  <c r="AN29" i="46"/>
  <c r="BF28" i="46"/>
  <c r="BE28" i="46"/>
  <c r="BD28" i="46"/>
  <c r="BC28" i="46"/>
  <c r="BB28" i="46"/>
  <c r="BA28" i="46"/>
  <c r="AZ28" i="46"/>
  <c r="AY28" i="46"/>
  <c r="AX28" i="46"/>
  <c r="AW28" i="46"/>
  <c r="AV28" i="46"/>
  <c r="AU28" i="46"/>
  <c r="AT28" i="46"/>
  <c r="AS28" i="46"/>
  <c r="AR28" i="46"/>
  <c r="AQ28" i="46"/>
  <c r="AP28" i="46"/>
  <c r="AO28" i="46"/>
  <c r="AN28" i="46"/>
  <c r="BF27" i="46"/>
  <c r="BE27" i="46"/>
  <c r="BD27" i="46"/>
  <c r="BC27" i="46"/>
  <c r="BB27" i="46"/>
  <c r="BA27" i="46"/>
  <c r="AZ27" i="46"/>
  <c r="AY27" i="46"/>
  <c r="AX27" i="46"/>
  <c r="AW27" i="46"/>
  <c r="AV27" i="46"/>
  <c r="AU27" i="46"/>
  <c r="AT27" i="46"/>
  <c r="AS27" i="46"/>
  <c r="AR27" i="46"/>
  <c r="AQ27" i="46"/>
  <c r="AP27" i="46"/>
  <c r="AO27" i="46"/>
  <c r="AN27" i="46"/>
  <c r="BF26" i="46"/>
  <c r="BE26" i="46"/>
  <c r="BD26" i="46"/>
  <c r="BC26" i="46"/>
  <c r="BB26" i="46"/>
  <c r="BA26" i="46"/>
  <c r="AZ26" i="46"/>
  <c r="AY26" i="46"/>
  <c r="AX26" i="46"/>
  <c r="AW26" i="46"/>
  <c r="AV26" i="46"/>
  <c r="AU26" i="46"/>
  <c r="AT26" i="46"/>
  <c r="AS26" i="46"/>
  <c r="AR26" i="46"/>
  <c r="AQ26" i="46"/>
  <c r="AP26" i="46"/>
  <c r="AO26" i="46"/>
  <c r="AN26" i="46"/>
  <c r="BF25" i="46"/>
  <c r="BE25" i="46"/>
  <c r="BD25" i="46"/>
  <c r="BC25" i="46"/>
  <c r="BB25" i="46"/>
  <c r="BA25" i="46"/>
  <c r="AZ25" i="46"/>
  <c r="AY25" i="46"/>
  <c r="AX25" i="46"/>
  <c r="AW25" i="46"/>
  <c r="AV25" i="46"/>
  <c r="AU25" i="46"/>
  <c r="AT25" i="46"/>
  <c r="AS25" i="46"/>
  <c r="AR25" i="46"/>
  <c r="AQ25" i="46"/>
  <c r="AP25" i="46"/>
  <c r="AO25" i="46"/>
  <c r="AN25" i="46"/>
  <c r="BF24" i="46"/>
  <c r="BE24" i="46"/>
  <c r="BD24" i="46"/>
  <c r="BC24" i="46"/>
  <c r="BB24" i="46"/>
  <c r="BA24" i="46"/>
  <c r="AZ24" i="46"/>
  <c r="AY24" i="46"/>
  <c r="AX24" i="46"/>
  <c r="AW24" i="46"/>
  <c r="AV24" i="46"/>
  <c r="AU24" i="46"/>
  <c r="AT24" i="46"/>
  <c r="AS24" i="46"/>
  <c r="AR24" i="46"/>
  <c r="AQ24" i="46"/>
  <c r="AP24" i="46"/>
  <c r="AO24" i="46"/>
  <c r="AN24" i="46"/>
  <c r="BF23" i="46"/>
  <c r="BE23" i="46"/>
  <c r="BD23" i="46"/>
  <c r="BC23" i="46"/>
  <c r="BB23" i="46"/>
  <c r="BA23" i="46"/>
  <c r="AZ23" i="46"/>
  <c r="AY23" i="46"/>
  <c r="AX23" i="46"/>
  <c r="AW23" i="46"/>
  <c r="AV23" i="46"/>
  <c r="AU23" i="46"/>
  <c r="AT23" i="46"/>
  <c r="AS23" i="46"/>
  <c r="AR23" i="46"/>
  <c r="AQ23" i="46"/>
  <c r="AP23" i="46"/>
  <c r="AO23" i="46"/>
  <c r="AN23" i="46"/>
  <c r="BF22" i="46"/>
  <c r="BE22" i="46"/>
  <c r="BD22" i="46"/>
  <c r="BC22" i="46"/>
  <c r="BB22" i="46"/>
  <c r="BA22" i="46"/>
  <c r="AZ22" i="46"/>
  <c r="AY22" i="46"/>
  <c r="AX22" i="46"/>
  <c r="AW22" i="46"/>
  <c r="AV22" i="46"/>
  <c r="AU22" i="46"/>
  <c r="AT22" i="46"/>
  <c r="AS22" i="46"/>
  <c r="AR22" i="46"/>
  <c r="AQ22" i="46"/>
  <c r="AP22" i="46"/>
  <c r="AO22" i="46"/>
  <c r="AN22" i="46"/>
  <c r="BF21" i="46"/>
  <c r="BE21" i="46"/>
  <c r="BD21" i="46"/>
  <c r="BC21" i="46"/>
  <c r="BB21" i="46"/>
  <c r="BA21" i="46"/>
  <c r="AZ21" i="46"/>
  <c r="AY21" i="46"/>
  <c r="AX21" i="46"/>
  <c r="AW21" i="46"/>
  <c r="AV21" i="46"/>
  <c r="AU21" i="46"/>
  <c r="AT21" i="46"/>
  <c r="AS21" i="46"/>
  <c r="AR21" i="46"/>
  <c r="AQ21" i="46"/>
  <c r="AP21" i="46"/>
  <c r="AO21" i="46"/>
  <c r="AN21" i="46"/>
  <c r="BF20" i="46"/>
  <c r="BE20" i="46"/>
  <c r="BD20" i="46"/>
  <c r="BC20" i="46"/>
  <c r="BB20" i="46"/>
  <c r="BA20" i="46"/>
  <c r="AZ20" i="46"/>
  <c r="AY20" i="46"/>
  <c r="AX20" i="46"/>
  <c r="AW20" i="46"/>
  <c r="AV20" i="46"/>
  <c r="AU20" i="46"/>
  <c r="AT20" i="46"/>
  <c r="AS20" i="46"/>
  <c r="AR20" i="46"/>
  <c r="AQ20" i="46"/>
  <c r="AP20" i="46"/>
  <c r="AO20" i="46"/>
  <c r="AN20" i="46"/>
  <c r="BF19" i="46"/>
  <c r="BE19" i="46"/>
  <c r="BD19" i="46"/>
  <c r="BC19" i="46"/>
  <c r="BB19" i="46"/>
  <c r="BA19" i="46"/>
  <c r="AZ19" i="46"/>
  <c r="AY19" i="46"/>
  <c r="AX19" i="46"/>
  <c r="AW19" i="46"/>
  <c r="AV19" i="46"/>
  <c r="AU19" i="46"/>
  <c r="AT19" i="46"/>
  <c r="AS19" i="46"/>
  <c r="AR19" i="46"/>
  <c r="AQ19" i="46"/>
  <c r="AP19" i="46"/>
  <c r="AO19" i="46"/>
  <c r="AN19" i="46"/>
  <c r="BF18" i="46"/>
  <c r="BE18" i="46"/>
  <c r="BD18" i="46"/>
  <c r="BC18" i="46"/>
  <c r="BB18" i="46"/>
  <c r="BA18" i="46"/>
  <c r="AZ18" i="46"/>
  <c r="AY18" i="46"/>
  <c r="AX18" i="46"/>
  <c r="AW18" i="46"/>
  <c r="AV18" i="46"/>
  <c r="AU18" i="46"/>
  <c r="AT18" i="46"/>
  <c r="AS18" i="46"/>
  <c r="AR18" i="46"/>
  <c r="AQ18" i="46"/>
  <c r="AP18" i="46"/>
  <c r="AO18" i="46"/>
  <c r="AN18" i="46"/>
  <c r="BF17" i="46"/>
  <c r="BE17" i="46"/>
  <c r="BD17" i="46"/>
  <c r="BC17" i="46"/>
  <c r="BB17" i="46"/>
  <c r="BA17" i="46"/>
  <c r="AZ17" i="46"/>
  <c r="AY17" i="46"/>
  <c r="AX17" i="46"/>
  <c r="AW17" i="46"/>
  <c r="AV17" i="46"/>
  <c r="AU17" i="46"/>
  <c r="AT17" i="46"/>
  <c r="AS17" i="46"/>
  <c r="AR17" i="46"/>
  <c r="AQ17" i="46"/>
  <c r="AP17" i="46"/>
  <c r="AO17" i="46"/>
  <c r="AN17" i="46"/>
  <c r="BF16" i="46"/>
  <c r="BE16" i="46"/>
  <c r="BD16" i="46"/>
  <c r="BC16" i="46"/>
  <c r="BB16" i="46"/>
  <c r="BA16" i="46"/>
  <c r="AZ16" i="46"/>
  <c r="AY16" i="46"/>
  <c r="AX16" i="46"/>
  <c r="AW16" i="46"/>
  <c r="AV16" i="46"/>
  <c r="AU16" i="46"/>
  <c r="AT16" i="46"/>
  <c r="AS16" i="46"/>
  <c r="AR16" i="46"/>
  <c r="AQ16" i="46"/>
  <c r="AP16" i="46"/>
  <c r="AO16" i="46"/>
  <c r="AN16" i="46"/>
  <c r="BF15" i="46"/>
  <c r="BE15" i="46"/>
  <c r="BD15" i="46"/>
  <c r="BC15" i="46"/>
  <c r="BB15" i="46"/>
  <c r="BA15" i="46"/>
  <c r="AZ15" i="46"/>
  <c r="AY15" i="46"/>
  <c r="AX15" i="46"/>
  <c r="AW15" i="46"/>
  <c r="AV15" i="46"/>
  <c r="AU15" i="46"/>
  <c r="AT15" i="46"/>
  <c r="AS15" i="46"/>
  <c r="AR15" i="46"/>
  <c r="AQ15" i="46"/>
  <c r="AP15" i="46"/>
  <c r="AO15" i="46"/>
  <c r="AN15" i="46"/>
  <c r="R15" i="46"/>
  <c r="R16" i="46" s="1"/>
  <c r="R17" i="46" s="1"/>
  <c r="R18" i="46" s="1"/>
  <c r="R19" i="46" s="1"/>
  <c r="R20" i="46" s="1"/>
  <c r="R21" i="46" s="1"/>
  <c r="R22" i="46" s="1"/>
  <c r="R23" i="46" s="1"/>
  <c r="R24" i="46" s="1"/>
  <c r="R25" i="46" s="1"/>
  <c r="R26" i="46" s="1"/>
  <c r="R27" i="46" s="1"/>
  <c r="R28" i="46" s="1"/>
  <c r="R29" i="46" s="1"/>
  <c r="R30" i="46" s="1"/>
  <c r="R31" i="46" s="1"/>
  <c r="R32" i="46" s="1"/>
  <c r="R33" i="46" s="1"/>
  <c r="R34" i="46" s="1"/>
  <c r="R35" i="46" s="1"/>
  <c r="R36" i="46" s="1"/>
  <c r="R37" i="46" s="1"/>
  <c r="L6" i="46" s="1"/>
  <c r="BF14" i="46"/>
  <c r="BE14" i="46"/>
  <c r="BD14" i="46"/>
  <c r="BC14" i="46"/>
  <c r="BB14" i="46"/>
  <c r="BA14" i="46"/>
  <c r="AZ14" i="46"/>
  <c r="AY14" i="46"/>
  <c r="AX14" i="46"/>
  <c r="AW14" i="46"/>
  <c r="AV14" i="46"/>
  <c r="AU14" i="46"/>
  <c r="AT14" i="46"/>
  <c r="AS14" i="46"/>
  <c r="AR14" i="46"/>
  <c r="AQ14" i="46"/>
  <c r="AP14" i="46"/>
  <c r="AO14" i="46"/>
  <c r="AN14" i="46"/>
  <c r="S14" i="46"/>
  <c r="S15" i="46" s="1"/>
  <c r="S16" i="46" s="1"/>
  <c r="S17" i="46" s="1"/>
  <c r="S18" i="46" s="1"/>
  <c r="S19" i="46" s="1"/>
  <c r="S20" i="46" s="1"/>
  <c r="S21" i="46" s="1"/>
  <c r="S22" i="46" s="1"/>
  <c r="S23" i="46" s="1"/>
  <c r="S24" i="46" s="1"/>
  <c r="S25" i="46" s="1"/>
  <c r="S26" i="46" s="1"/>
  <c r="S27" i="46" s="1"/>
  <c r="S28" i="46" s="1"/>
  <c r="S29" i="46" s="1"/>
  <c r="S30" i="46" s="1"/>
  <c r="S31" i="46" s="1"/>
  <c r="S32" i="46" s="1"/>
  <c r="S33" i="46" s="1"/>
  <c r="S34" i="46" s="1"/>
  <c r="S35" i="46" s="1"/>
  <c r="S36" i="46" s="1"/>
  <c r="S37" i="46" s="1"/>
  <c r="L7" i="46" s="1"/>
  <c r="E8" i="46"/>
  <c r="E7" i="46"/>
  <c r="E6" i="46"/>
  <c r="P5" i="46"/>
  <c r="L5" i="46"/>
  <c r="B15" i="46" s="1"/>
  <c r="E5" i="46"/>
  <c r="B28" i="58" l="1"/>
  <c r="AI27" i="58"/>
  <c r="B27" i="57"/>
  <c r="AI26" i="57"/>
  <c r="B25" i="56"/>
  <c r="AI24" i="56"/>
  <c r="B25" i="55"/>
  <c r="AI24" i="55"/>
  <c r="B24" i="54"/>
  <c r="AI23" i="54"/>
  <c r="B22" i="53"/>
  <c r="AI21" i="53"/>
  <c r="B22" i="52"/>
  <c r="AI21" i="52"/>
  <c r="B21" i="51"/>
  <c r="AI20" i="51"/>
  <c r="B20" i="50"/>
  <c r="AI19" i="50"/>
  <c r="B19" i="49"/>
  <c r="AI18" i="49"/>
  <c r="B17" i="48"/>
  <c r="AI16" i="48"/>
  <c r="B17" i="47"/>
  <c r="AI16" i="47"/>
  <c r="B16" i="46"/>
  <c r="AI15" i="46"/>
  <c r="N6" i="46"/>
  <c r="N5" i="46"/>
  <c r="R5" i="46"/>
  <c r="AI14" i="46"/>
  <c r="BF37" i="45"/>
  <c r="BE37" i="45"/>
  <c r="BD37" i="45"/>
  <c r="BC37" i="45"/>
  <c r="BB37" i="45"/>
  <c r="BA37" i="45"/>
  <c r="AZ37" i="45"/>
  <c r="AY37" i="45"/>
  <c r="AX37" i="45"/>
  <c r="AW37" i="45"/>
  <c r="AV37" i="45"/>
  <c r="AU37" i="45"/>
  <c r="AT37" i="45"/>
  <c r="AS37" i="45"/>
  <c r="AR37" i="45"/>
  <c r="AQ37" i="45"/>
  <c r="AP37" i="45"/>
  <c r="AO37" i="45"/>
  <c r="AN37" i="45"/>
  <c r="BF36" i="45"/>
  <c r="BE36" i="45"/>
  <c r="BD36" i="45"/>
  <c r="BC36" i="45"/>
  <c r="BB36" i="45"/>
  <c r="BA36" i="45"/>
  <c r="AZ36" i="45"/>
  <c r="AY36" i="45"/>
  <c r="AX36" i="45"/>
  <c r="AW36" i="45"/>
  <c r="AV36" i="45"/>
  <c r="AU36" i="45"/>
  <c r="AT36" i="45"/>
  <c r="AS36" i="45"/>
  <c r="AR36" i="45"/>
  <c r="AQ36" i="45"/>
  <c r="AP36" i="45"/>
  <c r="AO36" i="45"/>
  <c r="AN36" i="45"/>
  <c r="BF35" i="45"/>
  <c r="BE35" i="45"/>
  <c r="BD35" i="45"/>
  <c r="BC35" i="45"/>
  <c r="BB35" i="45"/>
  <c r="BA35" i="45"/>
  <c r="AZ35" i="45"/>
  <c r="AY35" i="45"/>
  <c r="AX35" i="45"/>
  <c r="AW35" i="45"/>
  <c r="AV35" i="45"/>
  <c r="AU35" i="45"/>
  <c r="AT35" i="45"/>
  <c r="AS35" i="45"/>
  <c r="AR35" i="45"/>
  <c r="AQ35" i="45"/>
  <c r="AP35" i="45"/>
  <c r="AO35" i="45"/>
  <c r="AN35" i="45"/>
  <c r="BF34" i="45"/>
  <c r="BE34" i="45"/>
  <c r="BD34" i="45"/>
  <c r="BC34" i="45"/>
  <c r="BB34" i="45"/>
  <c r="BA34" i="45"/>
  <c r="AZ34" i="45"/>
  <c r="AY34" i="45"/>
  <c r="AX34" i="45"/>
  <c r="AW34" i="45"/>
  <c r="AV34" i="45"/>
  <c r="AU34" i="45"/>
  <c r="AT34" i="45"/>
  <c r="AS34" i="45"/>
  <c r="AR34" i="45"/>
  <c r="AQ34" i="45"/>
  <c r="AP34" i="45"/>
  <c r="AO34" i="45"/>
  <c r="AN34" i="45"/>
  <c r="BF33" i="45"/>
  <c r="BE33" i="45"/>
  <c r="BD33" i="45"/>
  <c r="BC33" i="45"/>
  <c r="BB33" i="45"/>
  <c r="BA33" i="45"/>
  <c r="AZ33" i="45"/>
  <c r="AY33" i="45"/>
  <c r="AX33" i="45"/>
  <c r="AW33" i="45"/>
  <c r="AV33" i="45"/>
  <c r="AU33" i="45"/>
  <c r="AT33" i="45"/>
  <c r="AS33" i="45"/>
  <c r="AR33" i="45"/>
  <c r="AQ33" i="45"/>
  <c r="AP33" i="45"/>
  <c r="AO33" i="45"/>
  <c r="AN33" i="45"/>
  <c r="BF32" i="45"/>
  <c r="BE32" i="45"/>
  <c r="BD32" i="45"/>
  <c r="BC32" i="45"/>
  <c r="BB32" i="45"/>
  <c r="BA32" i="45"/>
  <c r="AZ32" i="45"/>
  <c r="AY32" i="45"/>
  <c r="AX32" i="45"/>
  <c r="AW32" i="45"/>
  <c r="AV32" i="45"/>
  <c r="AU32" i="45"/>
  <c r="AT32" i="45"/>
  <c r="AS32" i="45"/>
  <c r="AR32" i="45"/>
  <c r="AQ32" i="45"/>
  <c r="AP32" i="45"/>
  <c r="AO32" i="45"/>
  <c r="AN32" i="45"/>
  <c r="BF31" i="45"/>
  <c r="BE31" i="45"/>
  <c r="BD31" i="45"/>
  <c r="BC31" i="45"/>
  <c r="BB31" i="45"/>
  <c r="BA31" i="45"/>
  <c r="AZ31" i="45"/>
  <c r="AY31" i="45"/>
  <c r="AX31" i="45"/>
  <c r="AW31" i="45"/>
  <c r="AV31" i="45"/>
  <c r="AU31" i="45"/>
  <c r="AT31" i="45"/>
  <c r="AS31" i="45"/>
  <c r="AR31" i="45"/>
  <c r="AQ31" i="45"/>
  <c r="AP31" i="45"/>
  <c r="AO31" i="45"/>
  <c r="AN31" i="45"/>
  <c r="BF30" i="45"/>
  <c r="BE30" i="45"/>
  <c r="BD30" i="45"/>
  <c r="BC30" i="45"/>
  <c r="BB30" i="45"/>
  <c r="BA30" i="45"/>
  <c r="AZ30" i="45"/>
  <c r="AY30" i="45"/>
  <c r="AX30" i="45"/>
  <c r="AW30" i="45"/>
  <c r="AV30" i="45"/>
  <c r="AU30" i="45"/>
  <c r="AT30" i="45"/>
  <c r="AS30" i="45"/>
  <c r="AR30" i="45"/>
  <c r="AQ30" i="45"/>
  <c r="AP30" i="45"/>
  <c r="AO30" i="45"/>
  <c r="AN30" i="45"/>
  <c r="BF29" i="45"/>
  <c r="BE29" i="45"/>
  <c r="BD29" i="45"/>
  <c r="BC29" i="45"/>
  <c r="BB29" i="45"/>
  <c r="BA29" i="45"/>
  <c r="AZ29" i="45"/>
  <c r="AY29" i="45"/>
  <c r="AX29" i="45"/>
  <c r="AW29" i="45"/>
  <c r="AV29" i="45"/>
  <c r="AU29" i="45"/>
  <c r="AT29" i="45"/>
  <c r="AS29" i="45"/>
  <c r="AR29" i="45"/>
  <c r="AQ29" i="45"/>
  <c r="AP29" i="45"/>
  <c r="AO29" i="45"/>
  <c r="AN29" i="45"/>
  <c r="BF28" i="45"/>
  <c r="BE28" i="45"/>
  <c r="BD28" i="45"/>
  <c r="BC28" i="45"/>
  <c r="BB28" i="45"/>
  <c r="BA28" i="45"/>
  <c r="AZ28" i="45"/>
  <c r="AY28" i="45"/>
  <c r="AX28" i="45"/>
  <c r="AW28" i="45"/>
  <c r="AV28" i="45"/>
  <c r="AU28" i="45"/>
  <c r="AT28" i="45"/>
  <c r="AS28" i="45"/>
  <c r="AR28" i="45"/>
  <c r="AQ28" i="45"/>
  <c r="AP28" i="45"/>
  <c r="AO28" i="45"/>
  <c r="AN28" i="45"/>
  <c r="BF27" i="45"/>
  <c r="BE27" i="45"/>
  <c r="BD27" i="45"/>
  <c r="BC27" i="45"/>
  <c r="BB27" i="45"/>
  <c r="BA27" i="45"/>
  <c r="AZ27" i="45"/>
  <c r="AY27" i="45"/>
  <c r="AX27" i="45"/>
  <c r="AW27" i="45"/>
  <c r="AV27" i="45"/>
  <c r="AU27" i="45"/>
  <c r="AT27" i="45"/>
  <c r="AS27" i="45"/>
  <c r="AR27" i="45"/>
  <c r="AQ27" i="45"/>
  <c r="AP27" i="45"/>
  <c r="AO27" i="45"/>
  <c r="AN27" i="45"/>
  <c r="BF26" i="45"/>
  <c r="BE26" i="45"/>
  <c r="BD26" i="45"/>
  <c r="BC26" i="45"/>
  <c r="BB26" i="45"/>
  <c r="BA26" i="45"/>
  <c r="AZ26" i="45"/>
  <c r="AY26" i="45"/>
  <c r="AX26" i="45"/>
  <c r="AW26" i="45"/>
  <c r="AV26" i="45"/>
  <c r="AU26" i="45"/>
  <c r="AT26" i="45"/>
  <c r="AS26" i="45"/>
  <c r="AR26" i="45"/>
  <c r="AQ26" i="45"/>
  <c r="AP26" i="45"/>
  <c r="AO26" i="45"/>
  <c r="AN26" i="45"/>
  <c r="BF25" i="45"/>
  <c r="BE25" i="45"/>
  <c r="BD25" i="45"/>
  <c r="BC25" i="45"/>
  <c r="BB25" i="45"/>
  <c r="BA25" i="45"/>
  <c r="AZ25" i="45"/>
  <c r="AY25" i="45"/>
  <c r="AX25" i="45"/>
  <c r="AW25" i="45"/>
  <c r="AV25" i="45"/>
  <c r="AU25" i="45"/>
  <c r="AT25" i="45"/>
  <c r="AS25" i="45"/>
  <c r="AR25" i="45"/>
  <c r="AQ25" i="45"/>
  <c r="AP25" i="45"/>
  <c r="AO25" i="45"/>
  <c r="AN25" i="45"/>
  <c r="BF24" i="45"/>
  <c r="BE24" i="45"/>
  <c r="BD24" i="45"/>
  <c r="BC24" i="45"/>
  <c r="BB24" i="45"/>
  <c r="BA24" i="45"/>
  <c r="AZ24" i="45"/>
  <c r="AY24" i="45"/>
  <c r="AX24" i="45"/>
  <c r="AW24" i="45"/>
  <c r="AV24" i="45"/>
  <c r="AU24" i="45"/>
  <c r="AT24" i="45"/>
  <c r="AS24" i="45"/>
  <c r="AR24" i="45"/>
  <c r="AQ24" i="45"/>
  <c r="AP24" i="45"/>
  <c r="AO24" i="45"/>
  <c r="AN24" i="45"/>
  <c r="BF23" i="45"/>
  <c r="BE23" i="45"/>
  <c r="BD23" i="45"/>
  <c r="BC23" i="45"/>
  <c r="BB23" i="45"/>
  <c r="BA23" i="45"/>
  <c r="AZ23" i="45"/>
  <c r="AY23" i="45"/>
  <c r="AX23" i="45"/>
  <c r="AW23" i="45"/>
  <c r="AV23" i="45"/>
  <c r="AU23" i="45"/>
  <c r="AT23" i="45"/>
  <c r="AS23" i="45"/>
  <c r="AR23" i="45"/>
  <c r="AQ23" i="45"/>
  <c r="AP23" i="45"/>
  <c r="AO23" i="45"/>
  <c r="AN23" i="45"/>
  <c r="BF22" i="45"/>
  <c r="BE22" i="45"/>
  <c r="BD22" i="45"/>
  <c r="BC22" i="45"/>
  <c r="BB22" i="45"/>
  <c r="BA22" i="45"/>
  <c r="AZ22" i="45"/>
  <c r="AY22" i="45"/>
  <c r="AX22" i="45"/>
  <c r="AW22" i="45"/>
  <c r="AV22" i="45"/>
  <c r="AU22" i="45"/>
  <c r="AT22" i="45"/>
  <c r="AS22" i="45"/>
  <c r="AR22" i="45"/>
  <c r="AQ22" i="45"/>
  <c r="AP22" i="45"/>
  <c r="AO22" i="45"/>
  <c r="AN22" i="45"/>
  <c r="BF21" i="45"/>
  <c r="BE21" i="45"/>
  <c r="BD21" i="45"/>
  <c r="BC21" i="45"/>
  <c r="BB21" i="45"/>
  <c r="BA21" i="45"/>
  <c r="AZ21" i="45"/>
  <c r="AY21" i="45"/>
  <c r="AX21" i="45"/>
  <c r="AW21" i="45"/>
  <c r="AV21" i="45"/>
  <c r="AU21" i="45"/>
  <c r="AT21" i="45"/>
  <c r="AS21" i="45"/>
  <c r="AR21" i="45"/>
  <c r="AQ21" i="45"/>
  <c r="AP21" i="45"/>
  <c r="AO21" i="45"/>
  <c r="AN21" i="45"/>
  <c r="BF20" i="45"/>
  <c r="BE20" i="45"/>
  <c r="BD20" i="45"/>
  <c r="BC20" i="45"/>
  <c r="BB20" i="45"/>
  <c r="BA20" i="45"/>
  <c r="AZ20" i="45"/>
  <c r="AY20" i="45"/>
  <c r="AX20" i="45"/>
  <c r="AW20" i="45"/>
  <c r="AV20" i="45"/>
  <c r="AU20" i="45"/>
  <c r="AT20" i="45"/>
  <c r="AS20" i="45"/>
  <c r="AR20" i="45"/>
  <c r="AQ20" i="45"/>
  <c r="AP20" i="45"/>
  <c r="AO20" i="45"/>
  <c r="AN20" i="45"/>
  <c r="BF19" i="45"/>
  <c r="BE19" i="45"/>
  <c r="BD19" i="45"/>
  <c r="BC19" i="45"/>
  <c r="BB19" i="45"/>
  <c r="BA19" i="45"/>
  <c r="AZ19" i="45"/>
  <c r="AY19" i="45"/>
  <c r="AX19" i="45"/>
  <c r="AW19" i="45"/>
  <c r="AV19" i="45"/>
  <c r="AU19" i="45"/>
  <c r="AT19" i="45"/>
  <c r="AS19" i="45"/>
  <c r="AR19" i="45"/>
  <c r="AQ19" i="45"/>
  <c r="AP19" i="45"/>
  <c r="AO19" i="45"/>
  <c r="AN19" i="45"/>
  <c r="BF18" i="45"/>
  <c r="BE18" i="45"/>
  <c r="BD18" i="45"/>
  <c r="BC18" i="45"/>
  <c r="BB18" i="45"/>
  <c r="BA18" i="45"/>
  <c r="AZ18" i="45"/>
  <c r="AY18" i="45"/>
  <c r="AX18" i="45"/>
  <c r="AW18" i="45"/>
  <c r="AV18" i="45"/>
  <c r="AU18" i="45"/>
  <c r="AT18" i="45"/>
  <c r="AS18" i="45"/>
  <c r="AR18" i="45"/>
  <c r="AQ18" i="45"/>
  <c r="AP18" i="45"/>
  <c r="AO18" i="45"/>
  <c r="AN18" i="45"/>
  <c r="BF17" i="45"/>
  <c r="BE17" i="45"/>
  <c r="BD17" i="45"/>
  <c r="BC17" i="45"/>
  <c r="BB17" i="45"/>
  <c r="BA17" i="45"/>
  <c r="AZ17" i="45"/>
  <c r="AY17" i="45"/>
  <c r="AX17" i="45"/>
  <c r="AW17" i="45"/>
  <c r="AV17" i="45"/>
  <c r="AU17" i="45"/>
  <c r="AT17" i="45"/>
  <c r="AS17" i="45"/>
  <c r="AR17" i="45"/>
  <c r="AQ17" i="45"/>
  <c r="AP17" i="45"/>
  <c r="AO17" i="45"/>
  <c r="AN17" i="45"/>
  <c r="BF16" i="45"/>
  <c r="BE16" i="45"/>
  <c r="BD16" i="45"/>
  <c r="BC16" i="45"/>
  <c r="BB16" i="45"/>
  <c r="BA16" i="45"/>
  <c r="AZ16" i="45"/>
  <c r="AY16" i="45"/>
  <c r="AX16" i="45"/>
  <c r="AW16" i="45"/>
  <c r="AV16" i="45"/>
  <c r="AU16" i="45"/>
  <c r="AT16" i="45"/>
  <c r="AS16" i="45"/>
  <c r="AR16" i="45"/>
  <c r="AQ16" i="45"/>
  <c r="AP16" i="45"/>
  <c r="AO16" i="45"/>
  <c r="AN16" i="45"/>
  <c r="BF15" i="45"/>
  <c r="BE15" i="45"/>
  <c r="BD15" i="45"/>
  <c r="BC15" i="45"/>
  <c r="BB15" i="45"/>
  <c r="BA15" i="45"/>
  <c r="AZ15" i="45"/>
  <c r="AY15" i="45"/>
  <c r="AX15" i="45"/>
  <c r="AW15" i="45"/>
  <c r="AV15" i="45"/>
  <c r="AU15" i="45"/>
  <c r="AT15" i="45"/>
  <c r="AS15" i="45"/>
  <c r="AR15" i="45"/>
  <c r="AQ15" i="45"/>
  <c r="AP15" i="45"/>
  <c r="AO15" i="45"/>
  <c r="AN15" i="45"/>
  <c r="R15" i="45"/>
  <c r="R16" i="45" s="1"/>
  <c r="R17" i="45" s="1"/>
  <c r="R18" i="45" s="1"/>
  <c r="R19" i="45" s="1"/>
  <c r="R20" i="45" s="1"/>
  <c r="R21" i="45" s="1"/>
  <c r="R22" i="45" s="1"/>
  <c r="R23" i="45" s="1"/>
  <c r="R24" i="45" s="1"/>
  <c r="R25" i="45" s="1"/>
  <c r="R26" i="45" s="1"/>
  <c r="R27" i="45" s="1"/>
  <c r="R28" i="45" s="1"/>
  <c r="R29" i="45" s="1"/>
  <c r="R30" i="45" s="1"/>
  <c r="R31" i="45" s="1"/>
  <c r="R32" i="45" s="1"/>
  <c r="R33" i="45" s="1"/>
  <c r="R34" i="45" s="1"/>
  <c r="R35" i="45" s="1"/>
  <c r="R36" i="45" s="1"/>
  <c r="R37" i="45" s="1"/>
  <c r="L6" i="45" s="1"/>
  <c r="BF14" i="45"/>
  <c r="BE14" i="45"/>
  <c r="BD14" i="45"/>
  <c r="BC14" i="45"/>
  <c r="BB14" i="45"/>
  <c r="BA14" i="45"/>
  <c r="AZ14" i="45"/>
  <c r="AY14" i="45"/>
  <c r="AX14" i="45"/>
  <c r="AW14" i="45"/>
  <c r="AV14" i="45"/>
  <c r="AU14" i="45"/>
  <c r="AT14" i="45"/>
  <c r="AS14" i="45"/>
  <c r="AR14" i="45"/>
  <c r="AQ14" i="45"/>
  <c r="AP14" i="45"/>
  <c r="AO14" i="45"/>
  <c r="AN14" i="45"/>
  <c r="S14" i="45"/>
  <c r="S15" i="45" s="1"/>
  <c r="S16" i="45" s="1"/>
  <c r="S17" i="45" s="1"/>
  <c r="S18" i="45" s="1"/>
  <c r="S19" i="45" s="1"/>
  <c r="S20" i="45" s="1"/>
  <c r="S21" i="45" s="1"/>
  <c r="S22" i="45" s="1"/>
  <c r="S23" i="45" s="1"/>
  <c r="S24" i="45" s="1"/>
  <c r="S25" i="45" s="1"/>
  <c r="S26" i="45" s="1"/>
  <c r="S27" i="45" s="1"/>
  <c r="S28" i="45" s="1"/>
  <c r="S29" i="45" s="1"/>
  <c r="S30" i="45" s="1"/>
  <c r="S31" i="45" s="1"/>
  <c r="S32" i="45" s="1"/>
  <c r="S33" i="45" s="1"/>
  <c r="S34" i="45" s="1"/>
  <c r="S35" i="45" s="1"/>
  <c r="S36" i="45" s="1"/>
  <c r="S37" i="45" s="1"/>
  <c r="L7" i="45" s="1"/>
  <c r="E8" i="45"/>
  <c r="E7" i="45"/>
  <c r="E6" i="45"/>
  <c r="P5" i="45"/>
  <c r="L5" i="45"/>
  <c r="B15" i="45" s="1"/>
  <c r="E5" i="45"/>
  <c r="B29" i="58" l="1"/>
  <c r="AI28" i="58"/>
  <c r="B28" i="57"/>
  <c r="AI27" i="57"/>
  <c r="B26" i="56"/>
  <c r="AI25" i="56"/>
  <c r="B26" i="55"/>
  <c r="AI25" i="55"/>
  <c r="B25" i="54"/>
  <c r="AI24" i="54"/>
  <c r="B23" i="53"/>
  <c r="AI22" i="53"/>
  <c r="B23" i="52"/>
  <c r="AI22" i="52"/>
  <c r="B22" i="51"/>
  <c r="AI21" i="51"/>
  <c r="B21" i="50"/>
  <c r="AI20" i="50"/>
  <c r="B20" i="49"/>
  <c r="AI19" i="49"/>
  <c r="B18" i="48"/>
  <c r="AI17" i="48"/>
  <c r="B18" i="47"/>
  <c r="AI17" i="47"/>
  <c r="B17" i="46"/>
  <c r="AI16" i="46"/>
  <c r="B16" i="45"/>
  <c r="AI15" i="45"/>
  <c r="N6" i="45"/>
  <c r="N5" i="45"/>
  <c r="R5" i="45"/>
  <c r="AI14" i="45"/>
  <c r="BF37" i="44"/>
  <c r="BE37" i="44"/>
  <c r="BD37" i="44"/>
  <c r="BC37" i="44"/>
  <c r="BB37" i="44"/>
  <c r="BA37" i="44"/>
  <c r="AZ37" i="44"/>
  <c r="AY37" i="44"/>
  <c r="AX37" i="44"/>
  <c r="AW37" i="44"/>
  <c r="AV37" i="44"/>
  <c r="AU37" i="44"/>
  <c r="AT37" i="44"/>
  <c r="AS37" i="44"/>
  <c r="AR37" i="44"/>
  <c r="AQ37" i="44"/>
  <c r="AP37" i="44"/>
  <c r="AO37" i="44"/>
  <c r="AN37" i="44"/>
  <c r="BF36" i="44"/>
  <c r="BE36" i="44"/>
  <c r="BD36" i="44"/>
  <c r="BC36" i="44"/>
  <c r="BB36" i="44"/>
  <c r="BA36" i="44"/>
  <c r="AZ36" i="44"/>
  <c r="AY36" i="44"/>
  <c r="AX36" i="44"/>
  <c r="AW36" i="44"/>
  <c r="AV36" i="44"/>
  <c r="AU36" i="44"/>
  <c r="AT36" i="44"/>
  <c r="AS36" i="44"/>
  <c r="AR36" i="44"/>
  <c r="AQ36" i="44"/>
  <c r="AP36" i="44"/>
  <c r="AO36" i="44"/>
  <c r="AN36" i="44"/>
  <c r="BF35" i="44"/>
  <c r="BE35" i="44"/>
  <c r="BD35" i="44"/>
  <c r="BC35" i="44"/>
  <c r="BB35" i="44"/>
  <c r="BA35" i="44"/>
  <c r="AZ35" i="44"/>
  <c r="AY35" i="44"/>
  <c r="AX35" i="44"/>
  <c r="AW35" i="44"/>
  <c r="AV35" i="44"/>
  <c r="AU35" i="44"/>
  <c r="AT35" i="44"/>
  <c r="AS35" i="44"/>
  <c r="AR35" i="44"/>
  <c r="AQ35" i="44"/>
  <c r="AP35" i="44"/>
  <c r="AO35" i="44"/>
  <c r="AN35" i="44"/>
  <c r="BF34" i="44"/>
  <c r="BE34" i="44"/>
  <c r="BD34" i="44"/>
  <c r="BC34" i="44"/>
  <c r="BB34" i="44"/>
  <c r="BA34" i="44"/>
  <c r="AZ34" i="44"/>
  <c r="AY34" i="44"/>
  <c r="AX34" i="44"/>
  <c r="AW34" i="44"/>
  <c r="AV34" i="44"/>
  <c r="AU34" i="44"/>
  <c r="AT34" i="44"/>
  <c r="AS34" i="44"/>
  <c r="AR34" i="44"/>
  <c r="AQ34" i="44"/>
  <c r="AP34" i="44"/>
  <c r="AO34" i="44"/>
  <c r="AN34" i="44"/>
  <c r="BF33" i="44"/>
  <c r="BE33" i="44"/>
  <c r="BD33" i="44"/>
  <c r="BC33" i="44"/>
  <c r="BB33" i="44"/>
  <c r="BA33" i="44"/>
  <c r="AZ33" i="44"/>
  <c r="AY33" i="44"/>
  <c r="AX33" i="44"/>
  <c r="AW33" i="44"/>
  <c r="AV33" i="44"/>
  <c r="AU33" i="44"/>
  <c r="AT33" i="44"/>
  <c r="AS33" i="44"/>
  <c r="AR33" i="44"/>
  <c r="AQ33" i="44"/>
  <c r="AP33" i="44"/>
  <c r="AO33" i="44"/>
  <c r="AN33" i="44"/>
  <c r="BF32" i="44"/>
  <c r="BE32" i="44"/>
  <c r="BD32" i="44"/>
  <c r="BC32" i="44"/>
  <c r="BB32" i="44"/>
  <c r="BA32" i="44"/>
  <c r="AZ32" i="44"/>
  <c r="AY32" i="44"/>
  <c r="AX32" i="44"/>
  <c r="AW32" i="44"/>
  <c r="AV32" i="44"/>
  <c r="AU32" i="44"/>
  <c r="AT32" i="44"/>
  <c r="AS32" i="44"/>
  <c r="AR32" i="44"/>
  <c r="AQ32" i="44"/>
  <c r="AP32" i="44"/>
  <c r="AO32" i="44"/>
  <c r="AN32" i="44"/>
  <c r="BF31" i="44"/>
  <c r="BE31" i="44"/>
  <c r="BD31" i="44"/>
  <c r="BC31" i="44"/>
  <c r="BB31" i="44"/>
  <c r="BA31" i="44"/>
  <c r="AZ31" i="44"/>
  <c r="AY31" i="44"/>
  <c r="AX31" i="44"/>
  <c r="AW31" i="44"/>
  <c r="AV31" i="44"/>
  <c r="AU31" i="44"/>
  <c r="AT31" i="44"/>
  <c r="AS31" i="44"/>
  <c r="AR31" i="44"/>
  <c r="AQ31" i="44"/>
  <c r="AP31" i="44"/>
  <c r="AO31" i="44"/>
  <c r="AN31" i="44"/>
  <c r="BF30" i="44"/>
  <c r="BE30" i="44"/>
  <c r="BD30" i="44"/>
  <c r="BC30" i="44"/>
  <c r="BB30" i="44"/>
  <c r="BA30" i="44"/>
  <c r="AZ30" i="44"/>
  <c r="AY30" i="44"/>
  <c r="AX30" i="44"/>
  <c r="AW30" i="44"/>
  <c r="AV30" i="44"/>
  <c r="AU30" i="44"/>
  <c r="AT30" i="44"/>
  <c r="AS30" i="44"/>
  <c r="AR30" i="44"/>
  <c r="AQ30" i="44"/>
  <c r="AP30" i="44"/>
  <c r="AO30" i="44"/>
  <c r="AN30" i="44"/>
  <c r="BF29" i="44"/>
  <c r="BE29" i="44"/>
  <c r="BD29" i="44"/>
  <c r="BC29" i="44"/>
  <c r="BB29" i="44"/>
  <c r="BA29" i="44"/>
  <c r="AZ29" i="44"/>
  <c r="AY29" i="44"/>
  <c r="AX29" i="44"/>
  <c r="AW29" i="44"/>
  <c r="AV29" i="44"/>
  <c r="AU29" i="44"/>
  <c r="AT29" i="44"/>
  <c r="AS29" i="44"/>
  <c r="AR29" i="44"/>
  <c r="AQ29" i="44"/>
  <c r="AP29" i="44"/>
  <c r="AO29" i="44"/>
  <c r="AN29" i="44"/>
  <c r="BF28" i="44"/>
  <c r="BE28" i="44"/>
  <c r="BD28" i="44"/>
  <c r="BC28" i="44"/>
  <c r="BB28" i="44"/>
  <c r="BA28" i="44"/>
  <c r="AZ28" i="44"/>
  <c r="AY28" i="44"/>
  <c r="AX28" i="44"/>
  <c r="AW28" i="44"/>
  <c r="AV28" i="44"/>
  <c r="AU28" i="44"/>
  <c r="AT28" i="44"/>
  <c r="AS28" i="44"/>
  <c r="AR28" i="44"/>
  <c r="AQ28" i="44"/>
  <c r="AP28" i="44"/>
  <c r="AO28" i="44"/>
  <c r="AN28" i="44"/>
  <c r="BF27" i="44"/>
  <c r="BE27" i="44"/>
  <c r="BD27" i="44"/>
  <c r="BC27" i="44"/>
  <c r="BB27" i="44"/>
  <c r="BA27" i="44"/>
  <c r="AZ27" i="44"/>
  <c r="AY27" i="44"/>
  <c r="AX27" i="44"/>
  <c r="AW27" i="44"/>
  <c r="AV27" i="44"/>
  <c r="AU27" i="44"/>
  <c r="AT27" i="44"/>
  <c r="AS27" i="44"/>
  <c r="AR27" i="44"/>
  <c r="AQ27" i="44"/>
  <c r="AP27" i="44"/>
  <c r="AO27" i="44"/>
  <c r="AN27" i="44"/>
  <c r="BF26" i="44"/>
  <c r="BE26" i="44"/>
  <c r="BD26" i="44"/>
  <c r="BC26" i="44"/>
  <c r="BB26" i="44"/>
  <c r="BA26" i="44"/>
  <c r="AZ26" i="44"/>
  <c r="AY26" i="44"/>
  <c r="AX26" i="44"/>
  <c r="AW26" i="44"/>
  <c r="AV26" i="44"/>
  <c r="AU26" i="44"/>
  <c r="AT26" i="44"/>
  <c r="AS26" i="44"/>
  <c r="AR26" i="44"/>
  <c r="AQ26" i="44"/>
  <c r="AP26" i="44"/>
  <c r="AO26" i="44"/>
  <c r="AN26" i="44"/>
  <c r="BF25" i="44"/>
  <c r="BE25" i="44"/>
  <c r="BD25" i="44"/>
  <c r="BC25" i="44"/>
  <c r="BB25" i="44"/>
  <c r="BA25" i="44"/>
  <c r="AZ25" i="44"/>
  <c r="AY25" i="44"/>
  <c r="AX25" i="44"/>
  <c r="AW25" i="44"/>
  <c r="AV25" i="44"/>
  <c r="AU25" i="44"/>
  <c r="AT25" i="44"/>
  <c r="AS25" i="44"/>
  <c r="AR25" i="44"/>
  <c r="AQ25" i="44"/>
  <c r="AP25" i="44"/>
  <c r="AO25" i="44"/>
  <c r="AN25" i="44"/>
  <c r="BF24" i="44"/>
  <c r="BE24" i="44"/>
  <c r="BD24" i="44"/>
  <c r="BC24" i="44"/>
  <c r="BB24" i="44"/>
  <c r="BA24" i="44"/>
  <c r="AZ24" i="44"/>
  <c r="AY24" i="44"/>
  <c r="AX24" i="44"/>
  <c r="AW24" i="44"/>
  <c r="AV24" i="44"/>
  <c r="AU24" i="44"/>
  <c r="AT24" i="44"/>
  <c r="AS24" i="44"/>
  <c r="AR24" i="44"/>
  <c r="AQ24" i="44"/>
  <c r="AP24" i="44"/>
  <c r="AO24" i="44"/>
  <c r="AN24" i="44"/>
  <c r="BF23" i="44"/>
  <c r="BE23" i="44"/>
  <c r="BD23" i="44"/>
  <c r="BC23" i="44"/>
  <c r="BB23" i="44"/>
  <c r="BA23" i="44"/>
  <c r="AZ23" i="44"/>
  <c r="AY23" i="44"/>
  <c r="AX23" i="44"/>
  <c r="AW23" i="44"/>
  <c r="AV23" i="44"/>
  <c r="AU23" i="44"/>
  <c r="AT23" i="44"/>
  <c r="AS23" i="44"/>
  <c r="AR23" i="44"/>
  <c r="AQ23" i="44"/>
  <c r="AP23" i="44"/>
  <c r="AO23" i="44"/>
  <c r="AN23" i="44"/>
  <c r="BF22" i="44"/>
  <c r="BE22" i="44"/>
  <c r="BD22" i="44"/>
  <c r="BC22" i="44"/>
  <c r="BB22" i="44"/>
  <c r="BA22" i="44"/>
  <c r="AZ22" i="44"/>
  <c r="AY22" i="44"/>
  <c r="AX22" i="44"/>
  <c r="AW22" i="44"/>
  <c r="AV22" i="44"/>
  <c r="AU22" i="44"/>
  <c r="AT22" i="44"/>
  <c r="AS22" i="44"/>
  <c r="AR22" i="44"/>
  <c r="AQ22" i="44"/>
  <c r="AP22" i="44"/>
  <c r="AO22" i="44"/>
  <c r="AN22" i="44"/>
  <c r="BF21" i="44"/>
  <c r="BE21" i="44"/>
  <c r="BD21" i="44"/>
  <c r="BC21" i="44"/>
  <c r="BB21" i="44"/>
  <c r="BA21" i="44"/>
  <c r="AZ21" i="44"/>
  <c r="AY21" i="44"/>
  <c r="AX21" i="44"/>
  <c r="AW21" i="44"/>
  <c r="AV21" i="44"/>
  <c r="AU21" i="44"/>
  <c r="AT21" i="44"/>
  <c r="AS21" i="44"/>
  <c r="AR21" i="44"/>
  <c r="AQ21" i="44"/>
  <c r="AP21" i="44"/>
  <c r="AO21" i="44"/>
  <c r="AN21" i="44"/>
  <c r="BF20" i="44"/>
  <c r="BE20" i="44"/>
  <c r="BD20" i="44"/>
  <c r="BC20" i="44"/>
  <c r="BB20" i="44"/>
  <c r="BA20" i="44"/>
  <c r="AZ20" i="44"/>
  <c r="AY20" i="44"/>
  <c r="AX20" i="44"/>
  <c r="AW20" i="44"/>
  <c r="AV20" i="44"/>
  <c r="AU20" i="44"/>
  <c r="AT20" i="44"/>
  <c r="AS20" i="44"/>
  <c r="AR20" i="44"/>
  <c r="AQ20" i="44"/>
  <c r="AP20" i="44"/>
  <c r="AO20" i="44"/>
  <c r="AN20" i="44"/>
  <c r="BF19" i="44"/>
  <c r="BE19" i="44"/>
  <c r="BD19" i="44"/>
  <c r="BC19" i="44"/>
  <c r="BB19" i="44"/>
  <c r="BA19" i="44"/>
  <c r="AZ19" i="44"/>
  <c r="AY19" i="44"/>
  <c r="AX19" i="44"/>
  <c r="AW19" i="44"/>
  <c r="AV19" i="44"/>
  <c r="AU19" i="44"/>
  <c r="AT19" i="44"/>
  <c r="AS19" i="44"/>
  <c r="AR19" i="44"/>
  <c r="AQ19" i="44"/>
  <c r="AP19" i="44"/>
  <c r="AO19" i="44"/>
  <c r="AN19" i="44"/>
  <c r="BF18" i="44"/>
  <c r="BE18" i="44"/>
  <c r="BD18" i="44"/>
  <c r="BC18" i="44"/>
  <c r="BB18" i="44"/>
  <c r="BA18" i="44"/>
  <c r="AZ18" i="44"/>
  <c r="AY18" i="44"/>
  <c r="AX18" i="44"/>
  <c r="AW18" i="44"/>
  <c r="AV18" i="44"/>
  <c r="AU18" i="44"/>
  <c r="AT18" i="44"/>
  <c r="AS18" i="44"/>
  <c r="AR18" i="44"/>
  <c r="AQ18" i="44"/>
  <c r="AP18" i="44"/>
  <c r="AO18" i="44"/>
  <c r="AN18" i="44"/>
  <c r="BF17" i="44"/>
  <c r="BE17" i="44"/>
  <c r="BD17" i="44"/>
  <c r="BC17" i="44"/>
  <c r="BB17" i="44"/>
  <c r="BA17" i="44"/>
  <c r="AZ17" i="44"/>
  <c r="AY17" i="44"/>
  <c r="AX17" i="44"/>
  <c r="AW17" i="44"/>
  <c r="AV17" i="44"/>
  <c r="AU17" i="44"/>
  <c r="AT17" i="44"/>
  <c r="AS17" i="44"/>
  <c r="AR17" i="44"/>
  <c r="AQ17" i="44"/>
  <c r="AP17" i="44"/>
  <c r="AO17" i="44"/>
  <c r="AN17" i="44"/>
  <c r="BF16" i="44"/>
  <c r="BE16" i="44"/>
  <c r="BD16" i="44"/>
  <c r="BC16" i="44"/>
  <c r="BB16" i="44"/>
  <c r="BA16" i="44"/>
  <c r="AZ16" i="44"/>
  <c r="AY16" i="44"/>
  <c r="AX16" i="44"/>
  <c r="AW16" i="44"/>
  <c r="AV16" i="44"/>
  <c r="AU16" i="44"/>
  <c r="AT16" i="44"/>
  <c r="AS16" i="44"/>
  <c r="AR16" i="44"/>
  <c r="AQ16" i="44"/>
  <c r="AP16" i="44"/>
  <c r="AO16" i="44"/>
  <c r="AN16" i="44"/>
  <c r="BF15" i="44"/>
  <c r="BE15" i="44"/>
  <c r="BD15" i="44"/>
  <c r="BC15" i="44"/>
  <c r="BB15" i="44"/>
  <c r="BA15" i="44"/>
  <c r="AZ15" i="44"/>
  <c r="AY15" i="44"/>
  <c r="AX15" i="44"/>
  <c r="AW15" i="44"/>
  <c r="AV15" i="44"/>
  <c r="AU15" i="44"/>
  <c r="AT15" i="44"/>
  <c r="AS15" i="44"/>
  <c r="AR15" i="44"/>
  <c r="AQ15" i="44"/>
  <c r="AP15" i="44"/>
  <c r="AO15" i="44"/>
  <c r="AN15" i="44"/>
  <c r="R15" i="44"/>
  <c r="R16" i="44" s="1"/>
  <c r="R17" i="44" s="1"/>
  <c r="R18" i="44" s="1"/>
  <c r="R19" i="44" s="1"/>
  <c r="R20" i="44" s="1"/>
  <c r="R21" i="44" s="1"/>
  <c r="R22" i="44" s="1"/>
  <c r="R23" i="44" s="1"/>
  <c r="R24" i="44" s="1"/>
  <c r="R25" i="44" s="1"/>
  <c r="R26" i="44" s="1"/>
  <c r="R27" i="44" s="1"/>
  <c r="R28" i="44" s="1"/>
  <c r="R29" i="44" s="1"/>
  <c r="R30" i="44" s="1"/>
  <c r="R31" i="44" s="1"/>
  <c r="R32" i="44" s="1"/>
  <c r="R33" i="44" s="1"/>
  <c r="R34" i="44" s="1"/>
  <c r="R35" i="44" s="1"/>
  <c r="R36" i="44" s="1"/>
  <c r="R37" i="44" s="1"/>
  <c r="L6" i="44" s="1"/>
  <c r="BF14" i="44"/>
  <c r="BE14" i="44"/>
  <c r="BD14" i="44"/>
  <c r="BC14" i="44"/>
  <c r="BB14" i="44"/>
  <c r="BA14" i="44"/>
  <c r="AZ14" i="44"/>
  <c r="AY14" i="44"/>
  <c r="AX14" i="44"/>
  <c r="AW14" i="44"/>
  <c r="AV14" i="44"/>
  <c r="AU14" i="44"/>
  <c r="AT14" i="44"/>
  <c r="AS14" i="44"/>
  <c r="AR14" i="44"/>
  <c r="AQ14" i="44"/>
  <c r="AP14" i="44"/>
  <c r="AO14" i="44"/>
  <c r="AN14" i="44"/>
  <c r="S14" i="44"/>
  <c r="S15" i="44" s="1"/>
  <c r="S16" i="44" s="1"/>
  <c r="S17" i="44" s="1"/>
  <c r="S18" i="44" s="1"/>
  <c r="S19" i="44" s="1"/>
  <c r="S20" i="44" s="1"/>
  <c r="S21" i="44" s="1"/>
  <c r="S22" i="44" s="1"/>
  <c r="S23" i="44" s="1"/>
  <c r="S24" i="44" s="1"/>
  <c r="S25" i="44" s="1"/>
  <c r="S26" i="44" s="1"/>
  <c r="S27" i="44" s="1"/>
  <c r="S28" i="44" s="1"/>
  <c r="S29" i="44" s="1"/>
  <c r="S30" i="44" s="1"/>
  <c r="S31" i="44" s="1"/>
  <c r="S32" i="44" s="1"/>
  <c r="S33" i="44" s="1"/>
  <c r="S34" i="44" s="1"/>
  <c r="S35" i="44" s="1"/>
  <c r="S36" i="44" s="1"/>
  <c r="S37" i="44" s="1"/>
  <c r="L7" i="44" s="1"/>
  <c r="E8" i="44"/>
  <c r="E7" i="44"/>
  <c r="E6" i="44"/>
  <c r="P5" i="44"/>
  <c r="L5" i="44"/>
  <c r="B15" i="44" s="1"/>
  <c r="E5" i="44"/>
  <c r="B30" i="58" l="1"/>
  <c r="AI29" i="58"/>
  <c r="B29" i="57"/>
  <c r="AI28" i="57"/>
  <c r="B27" i="56"/>
  <c r="AI26" i="56"/>
  <c r="B27" i="55"/>
  <c r="AI26" i="55"/>
  <c r="B26" i="54"/>
  <c r="AI25" i="54"/>
  <c r="B24" i="53"/>
  <c r="AI23" i="53"/>
  <c r="B24" i="52"/>
  <c r="AI23" i="52"/>
  <c r="B23" i="51"/>
  <c r="AI22" i="51"/>
  <c r="B22" i="50"/>
  <c r="AI21" i="50"/>
  <c r="B21" i="49"/>
  <c r="AI20" i="49"/>
  <c r="B19" i="48"/>
  <c r="AI18" i="48"/>
  <c r="B19" i="47"/>
  <c r="AI18" i="47"/>
  <c r="B18" i="46"/>
  <c r="AI17" i="46"/>
  <c r="B17" i="45"/>
  <c r="AI16" i="45"/>
  <c r="B16" i="44"/>
  <c r="AI15" i="44"/>
  <c r="N6" i="44"/>
  <c r="N5" i="44"/>
  <c r="R5" i="44"/>
  <c r="AI14" i="44"/>
  <c r="BF37" i="43"/>
  <c r="BE37" i="43"/>
  <c r="BD37" i="43"/>
  <c r="BC37" i="43"/>
  <c r="BB37" i="43"/>
  <c r="BA37" i="43"/>
  <c r="AZ37" i="43"/>
  <c r="AY37" i="43"/>
  <c r="AX37" i="43"/>
  <c r="AW37" i="43"/>
  <c r="AV37" i="43"/>
  <c r="AU37" i="43"/>
  <c r="AT37" i="43"/>
  <c r="AS37" i="43"/>
  <c r="AR37" i="43"/>
  <c r="AQ37" i="43"/>
  <c r="AP37" i="43"/>
  <c r="AO37" i="43"/>
  <c r="AN37" i="43"/>
  <c r="BF36" i="43"/>
  <c r="BE36" i="43"/>
  <c r="BD36" i="43"/>
  <c r="BC36" i="43"/>
  <c r="BB36" i="43"/>
  <c r="BA36" i="43"/>
  <c r="AZ36" i="43"/>
  <c r="AY36" i="43"/>
  <c r="AX36" i="43"/>
  <c r="AW36" i="43"/>
  <c r="AV36" i="43"/>
  <c r="AU36" i="43"/>
  <c r="AT36" i="43"/>
  <c r="AS36" i="43"/>
  <c r="AR36" i="43"/>
  <c r="AQ36" i="43"/>
  <c r="AP36" i="43"/>
  <c r="AO36" i="43"/>
  <c r="AN36" i="43"/>
  <c r="BF35" i="43"/>
  <c r="BE35" i="43"/>
  <c r="BD35" i="43"/>
  <c r="BC35" i="43"/>
  <c r="BB35" i="43"/>
  <c r="BA35" i="43"/>
  <c r="AZ35" i="43"/>
  <c r="AY35" i="43"/>
  <c r="AX35" i="43"/>
  <c r="AW35" i="43"/>
  <c r="AV35" i="43"/>
  <c r="AU35" i="43"/>
  <c r="AT35" i="43"/>
  <c r="AS35" i="43"/>
  <c r="AR35" i="43"/>
  <c r="AQ35" i="43"/>
  <c r="AP35" i="43"/>
  <c r="AO35" i="43"/>
  <c r="AN35" i="43"/>
  <c r="BF34" i="43"/>
  <c r="BE34" i="43"/>
  <c r="BD34" i="43"/>
  <c r="BC34" i="43"/>
  <c r="BB34" i="43"/>
  <c r="BA34" i="43"/>
  <c r="AZ34" i="43"/>
  <c r="AY34" i="43"/>
  <c r="AX34" i="43"/>
  <c r="AW34" i="43"/>
  <c r="AV34" i="43"/>
  <c r="AU34" i="43"/>
  <c r="AT34" i="43"/>
  <c r="AS34" i="43"/>
  <c r="AR34" i="43"/>
  <c r="AQ34" i="43"/>
  <c r="AP34" i="43"/>
  <c r="AO34" i="43"/>
  <c r="AN34" i="43"/>
  <c r="BF33" i="43"/>
  <c r="BE33" i="43"/>
  <c r="BD33" i="43"/>
  <c r="BC33" i="43"/>
  <c r="BB33" i="43"/>
  <c r="BA33" i="43"/>
  <c r="AZ33" i="43"/>
  <c r="AY33" i="43"/>
  <c r="AX33" i="43"/>
  <c r="AW33" i="43"/>
  <c r="AV33" i="43"/>
  <c r="AU33" i="43"/>
  <c r="AT33" i="43"/>
  <c r="AS33" i="43"/>
  <c r="AR33" i="43"/>
  <c r="AQ33" i="43"/>
  <c r="AP33" i="43"/>
  <c r="AO33" i="43"/>
  <c r="AN33" i="43"/>
  <c r="BF32" i="43"/>
  <c r="BE32" i="43"/>
  <c r="BD32" i="43"/>
  <c r="BC32" i="43"/>
  <c r="BB32" i="43"/>
  <c r="BA32" i="43"/>
  <c r="AZ32" i="43"/>
  <c r="AY32" i="43"/>
  <c r="AX32" i="43"/>
  <c r="AW32" i="43"/>
  <c r="AV32" i="43"/>
  <c r="AU32" i="43"/>
  <c r="AT32" i="43"/>
  <c r="AS32" i="43"/>
  <c r="AR32" i="43"/>
  <c r="AQ32" i="43"/>
  <c r="AP32" i="43"/>
  <c r="AO32" i="43"/>
  <c r="AN32" i="43"/>
  <c r="BF31" i="43"/>
  <c r="BE31" i="43"/>
  <c r="BD31" i="43"/>
  <c r="BC31" i="43"/>
  <c r="BB31" i="43"/>
  <c r="BA31" i="43"/>
  <c r="AZ31" i="43"/>
  <c r="AY31" i="43"/>
  <c r="AX31" i="43"/>
  <c r="AW31" i="43"/>
  <c r="AV31" i="43"/>
  <c r="AU31" i="43"/>
  <c r="AT31" i="43"/>
  <c r="AS31" i="43"/>
  <c r="AR31" i="43"/>
  <c r="AQ31" i="43"/>
  <c r="AP31" i="43"/>
  <c r="AO31" i="43"/>
  <c r="AN31" i="43"/>
  <c r="BF30" i="43"/>
  <c r="BE30" i="43"/>
  <c r="BD30" i="43"/>
  <c r="BC30" i="43"/>
  <c r="BB30" i="43"/>
  <c r="BA30" i="43"/>
  <c r="AZ30" i="43"/>
  <c r="AY30" i="43"/>
  <c r="AX30" i="43"/>
  <c r="AW30" i="43"/>
  <c r="AV30" i="43"/>
  <c r="AU30" i="43"/>
  <c r="AT30" i="43"/>
  <c r="AS30" i="43"/>
  <c r="AR30" i="43"/>
  <c r="AQ30" i="43"/>
  <c r="AP30" i="43"/>
  <c r="AO30" i="43"/>
  <c r="AN30" i="43"/>
  <c r="BF29" i="43"/>
  <c r="BE29" i="43"/>
  <c r="BD29" i="43"/>
  <c r="BC29" i="43"/>
  <c r="BB29" i="43"/>
  <c r="BA29" i="43"/>
  <c r="AZ29" i="43"/>
  <c r="AY29" i="43"/>
  <c r="AX29" i="43"/>
  <c r="AW29" i="43"/>
  <c r="AV29" i="43"/>
  <c r="AU29" i="43"/>
  <c r="AT29" i="43"/>
  <c r="AS29" i="43"/>
  <c r="AR29" i="43"/>
  <c r="AQ29" i="43"/>
  <c r="AP29" i="43"/>
  <c r="AO29" i="43"/>
  <c r="AN29" i="43"/>
  <c r="BF28" i="43"/>
  <c r="BE28" i="43"/>
  <c r="BD28" i="43"/>
  <c r="BC28" i="43"/>
  <c r="BB28" i="43"/>
  <c r="BA28" i="43"/>
  <c r="AZ28" i="43"/>
  <c r="AY28" i="43"/>
  <c r="AX28" i="43"/>
  <c r="AW28" i="43"/>
  <c r="AV28" i="43"/>
  <c r="AU28" i="43"/>
  <c r="AT28" i="43"/>
  <c r="AS28" i="43"/>
  <c r="AR28" i="43"/>
  <c r="AQ28" i="43"/>
  <c r="AP28" i="43"/>
  <c r="AO28" i="43"/>
  <c r="AN28" i="43"/>
  <c r="BF27" i="43"/>
  <c r="BE27" i="43"/>
  <c r="BD27" i="43"/>
  <c r="BC27" i="43"/>
  <c r="BB27" i="43"/>
  <c r="BA27" i="43"/>
  <c r="AZ27" i="43"/>
  <c r="AY27" i="43"/>
  <c r="AX27" i="43"/>
  <c r="AW27" i="43"/>
  <c r="AV27" i="43"/>
  <c r="AU27" i="43"/>
  <c r="AT27" i="43"/>
  <c r="AS27" i="43"/>
  <c r="AR27" i="43"/>
  <c r="AQ27" i="43"/>
  <c r="AP27" i="43"/>
  <c r="AO27" i="43"/>
  <c r="AN27" i="43"/>
  <c r="BF26" i="43"/>
  <c r="BE26" i="43"/>
  <c r="BD26" i="43"/>
  <c r="BC26" i="43"/>
  <c r="BB26" i="43"/>
  <c r="BA26" i="43"/>
  <c r="AZ26" i="43"/>
  <c r="AY26" i="43"/>
  <c r="AX26" i="43"/>
  <c r="AW26" i="43"/>
  <c r="AV26" i="43"/>
  <c r="AU26" i="43"/>
  <c r="AT26" i="43"/>
  <c r="AS26" i="43"/>
  <c r="AR26" i="43"/>
  <c r="AQ26" i="43"/>
  <c r="AP26" i="43"/>
  <c r="AO26" i="43"/>
  <c r="AN26" i="43"/>
  <c r="BF25" i="43"/>
  <c r="BE25" i="43"/>
  <c r="BD25" i="43"/>
  <c r="BC25" i="43"/>
  <c r="BB25" i="43"/>
  <c r="BA25" i="43"/>
  <c r="AZ25" i="43"/>
  <c r="AY25" i="43"/>
  <c r="AX25" i="43"/>
  <c r="AW25" i="43"/>
  <c r="AV25" i="43"/>
  <c r="AU25" i="43"/>
  <c r="AT25" i="43"/>
  <c r="AS25" i="43"/>
  <c r="AR25" i="43"/>
  <c r="AQ25" i="43"/>
  <c r="AP25" i="43"/>
  <c r="AO25" i="43"/>
  <c r="AN25" i="43"/>
  <c r="BF24" i="43"/>
  <c r="BE24" i="43"/>
  <c r="BD24" i="43"/>
  <c r="BC24" i="43"/>
  <c r="BB24" i="43"/>
  <c r="BA24" i="43"/>
  <c r="AZ24" i="43"/>
  <c r="AY24" i="43"/>
  <c r="AX24" i="43"/>
  <c r="AW24" i="43"/>
  <c r="AV24" i="43"/>
  <c r="AU24" i="43"/>
  <c r="AT24" i="43"/>
  <c r="AS24" i="43"/>
  <c r="AR24" i="43"/>
  <c r="AQ24" i="43"/>
  <c r="AP24" i="43"/>
  <c r="AO24" i="43"/>
  <c r="AN24" i="43"/>
  <c r="BF23" i="43"/>
  <c r="BE23" i="43"/>
  <c r="BD23" i="43"/>
  <c r="BC23" i="43"/>
  <c r="BB23" i="43"/>
  <c r="BA23" i="43"/>
  <c r="AZ23" i="43"/>
  <c r="AY23" i="43"/>
  <c r="AX23" i="43"/>
  <c r="AW23" i="43"/>
  <c r="AV23" i="43"/>
  <c r="AU23" i="43"/>
  <c r="AT23" i="43"/>
  <c r="AS23" i="43"/>
  <c r="AR23" i="43"/>
  <c r="AQ23" i="43"/>
  <c r="AP23" i="43"/>
  <c r="AO23" i="43"/>
  <c r="AN23" i="43"/>
  <c r="BF22" i="43"/>
  <c r="BE22" i="43"/>
  <c r="BD22" i="43"/>
  <c r="BC22" i="43"/>
  <c r="BB22" i="43"/>
  <c r="BA22" i="43"/>
  <c r="AZ22" i="43"/>
  <c r="AY22" i="43"/>
  <c r="AX22" i="43"/>
  <c r="AW22" i="43"/>
  <c r="AV22" i="43"/>
  <c r="AU22" i="43"/>
  <c r="AT22" i="43"/>
  <c r="AS22" i="43"/>
  <c r="AR22" i="43"/>
  <c r="AQ22" i="43"/>
  <c r="AP22" i="43"/>
  <c r="AO22" i="43"/>
  <c r="AN22" i="43"/>
  <c r="BF21" i="43"/>
  <c r="BE21" i="43"/>
  <c r="BD21" i="43"/>
  <c r="BC21" i="43"/>
  <c r="BB21" i="43"/>
  <c r="BA21" i="43"/>
  <c r="AZ21" i="43"/>
  <c r="AY21" i="43"/>
  <c r="AX21" i="43"/>
  <c r="AW21" i="43"/>
  <c r="AV21" i="43"/>
  <c r="AU21" i="43"/>
  <c r="AT21" i="43"/>
  <c r="AS21" i="43"/>
  <c r="AR21" i="43"/>
  <c r="AQ21" i="43"/>
  <c r="AP21" i="43"/>
  <c r="AO21" i="43"/>
  <c r="AN21" i="43"/>
  <c r="BF20" i="43"/>
  <c r="BE20" i="43"/>
  <c r="BD20" i="43"/>
  <c r="BC20" i="43"/>
  <c r="BB20" i="43"/>
  <c r="BA20" i="43"/>
  <c r="AZ20" i="43"/>
  <c r="AY20" i="43"/>
  <c r="AX20" i="43"/>
  <c r="AW20" i="43"/>
  <c r="AV20" i="43"/>
  <c r="AU20" i="43"/>
  <c r="AT20" i="43"/>
  <c r="AS20" i="43"/>
  <c r="AR20" i="43"/>
  <c r="AQ20" i="43"/>
  <c r="AP20" i="43"/>
  <c r="AO20" i="43"/>
  <c r="AN20" i="43"/>
  <c r="BF19" i="43"/>
  <c r="BE19" i="43"/>
  <c r="BD19" i="43"/>
  <c r="BC19" i="43"/>
  <c r="BB19" i="43"/>
  <c r="BA19" i="43"/>
  <c r="AZ19" i="43"/>
  <c r="AY19" i="43"/>
  <c r="AX19" i="43"/>
  <c r="AW19" i="43"/>
  <c r="AV19" i="43"/>
  <c r="AU19" i="43"/>
  <c r="AT19" i="43"/>
  <c r="AS19" i="43"/>
  <c r="AR19" i="43"/>
  <c r="AQ19" i="43"/>
  <c r="AP19" i="43"/>
  <c r="AO19" i="43"/>
  <c r="AN19" i="43"/>
  <c r="BF18" i="43"/>
  <c r="BE18" i="43"/>
  <c r="BD18" i="43"/>
  <c r="BC18" i="43"/>
  <c r="BB18" i="43"/>
  <c r="BA18" i="43"/>
  <c r="AZ18" i="43"/>
  <c r="AY18" i="43"/>
  <c r="AX18" i="43"/>
  <c r="AW18" i="43"/>
  <c r="AV18" i="43"/>
  <c r="AU18" i="43"/>
  <c r="AT18" i="43"/>
  <c r="AS18" i="43"/>
  <c r="AR18" i="43"/>
  <c r="AQ18" i="43"/>
  <c r="AP18" i="43"/>
  <c r="AO18" i="43"/>
  <c r="AN18" i="43"/>
  <c r="BF17" i="43"/>
  <c r="BE17" i="43"/>
  <c r="BD17" i="43"/>
  <c r="BC17" i="43"/>
  <c r="BB17" i="43"/>
  <c r="BA17" i="43"/>
  <c r="AZ17" i="43"/>
  <c r="AY17" i="43"/>
  <c r="AX17" i="43"/>
  <c r="AW17" i="43"/>
  <c r="AV17" i="43"/>
  <c r="AU17" i="43"/>
  <c r="AT17" i="43"/>
  <c r="AS17" i="43"/>
  <c r="AR17" i="43"/>
  <c r="AQ17" i="43"/>
  <c r="AP17" i="43"/>
  <c r="AO17" i="43"/>
  <c r="AN17" i="43"/>
  <c r="BF16" i="43"/>
  <c r="BE16" i="43"/>
  <c r="BD16" i="43"/>
  <c r="BC16" i="43"/>
  <c r="BB16" i="43"/>
  <c r="BA16" i="43"/>
  <c r="AZ16" i="43"/>
  <c r="AY16" i="43"/>
  <c r="AX16" i="43"/>
  <c r="AW16" i="43"/>
  <c r="AV16" i="43"/>
  <c r="AU16" i="43"/>
  <c r="AT16" i="43"/>
  <c r="AS16" i="43"/>
  <c r="AR16" i="43"/>
  <c r="AQ16" i="43"/>
  <c r="AP16" i="43"/>
  <c r="AO16" i="43"/>
  <c r="AN16" i="43"/>
  <c r="BF15" i="43"/>
  <c r="BE15" i="43"/>
  <c r="BD15" i="43"/>
  <c r="BC15" i="43"/>
  <c r="BB15" i="43"/>
  <c r="BA15" i="43"/>
  <c r="AZ15" i="43"/>
  <c r="AY15" i="43"/>
  <c r="AX15" i="43"/>
  <c r="AW15" i="43"/>
  <c r="AV15" i="43"/>
  <c r="AU15" i="43"/>
  <c r="AT15" i="43"/>
  <c r="AS15" i="43"/>
  <c r="AR15" i="43"/>
  <c r="AQ15" i="43"/>
  <c r="AP15" i="43"/>
  <c r="AO15" i="43"/>
  <c r="AN15" i="43"/>
  <c r="R15" i="43"/>
  <c r="R16" i="43" s="1"/>
  <c r="R17" i="43" s="1"/>
  <c r="R18" i="43" s="1"/>
  <c r="R19" i="43" s="1"/>
  <c r="R20" i="43" s="1"/>
  <c r="R21" i="43" s="1"/>
  <c r="R22" i="43" s="1"/>
  <c r="R23" i="43" s="1"/>
  <c r="R24" i="43" s="1"/>
  <c r="R25" i="43" s="1"/>
  <c r="R26" i="43" s="1"/>
  <c r="R27" i="43" s="1"/>
  <c r="R28" i="43" s="1"/>
  <c r="R29" i="43" s="1"/>
  <c r="R30" i="43" s="1"/>
  <c r="R31" i="43" s="1"/>
  <c r="R32" i="43" s="1"/>
  <c r="R33" i="43" s="1"/>
  <c r="R34" i="43" s="1"/>
  <c r="R35" i="43" s="1"/>
  <c r="R36" i="43" s="1"/>
  <c r="R37" i="43" s="1"/>
  <c r="L6" i="43" s="1"/>
  <c r="BF14" i="43"/>
  <c r="BE14" i="43"/>
  <c r="BD14" i="43"/>
  <c r="BC14" i="43"/>
  <c r="BB14" i="43"/>
  <c r="BA14" i="43"/>
  <c r="AZ14" i="43"/>
  <c r="AY14" i="43"/>
  <c r="AX14" i="43"/>
  <c r="AW14" i="43"/>
  <c r="AV14" i="43"/>
  <c r="AU14" i="43"/>
  <c r="AT14" i="43"/>
  <c r="AS14" i="43"/>
  <c r="AR14" i="43"/>
  <c r="AQ14" i="43"/>
  <c r="AP14" i="43"/>
  <c r="AO14" i="43"/>
  <c r="AN14" i="43"/>
  <c r="S14" i="43"/>
  <c r="S15" i="43" s="1"/>
  <c r="S16" i="43" s="1"/>
  <c r="S17" i="43" s="1"/>
  <c r="S18" i="43" s="1"/>
  <c r="S19" i="43" s="1"/>
  <c r="S20" i="43" s="1"/>
  <c r="S21" i="43" s="1"/>
  <c r="S22" i="43" s="1"/>
  <c r="S23" i="43" s="1"/>
  <c r="S24" i="43" s="1"/>
  <c r="S25" i="43" s="1"/>
  <c r="S26" i="43" s="1"/>
  <c r="S27" i="43" s="1"/>
  <c r="S28" i="43" s="1"/>
  <c r="S29" i="43" s="1"/>
  <c r="S30" i="43" s="1"/>
  <c r="S31" i="43" s="1"/>
  <c r="S32" i="43" s="1"/>
  <c r="S33" i="43" s="1"/>
  <c r="S34" i="43" s="1"/>
  <c r="S35" i="43" s="1"/>
  <c r="S36" i="43" s="1"/>
  <c r="S37" i="43" s="1"/>
  <c r="L7" i="43" s="1"/>
  <c r="E8" i="43"/>
  <c r="E7" i="43"/>
  <c r="E6" i="43"/>
  <c r="P5" i="43"/>
  <c r="L5" i="43"/>
  <c r="B15" i="43" s="1"/>
  <c r="E5" i="43"/>
  <c r="B31" i="58" l="1"/>
  <c r="AI30" i="58"/>
  <c r="B30" i="57"/>
  <c r="AI29" i="57"/>
  <c r="B28" i="56"/>
  <c r="AI27" i="56"/>
  <c r="B28" i="55"/>
  <c r="AI27" i="55"/>
  <c r="B27" i="54"/>
  <c r="AI26" i="54"/>
  <c r="B25" i="53"/>
  <c r="AI24" i="53"/>
  <c r="B25" i="52"/>
  <c r="AI24" i="52"/>
  <c r="B24" i="51"/>
  <c r="AI23" i="51"/>
  <c r="B23" i="50"/>
  <c r="AI22" i="50"/>
  <c r="B22" i="49"/>
  <c r="AI21" i="49"/>
  <c r="B20" i="48"/>
  <c r="AI19" i="48"/>
  <c r="B20" i="47"/>
  <c r="AI19" i="47"/>
  <c r="B19" i="46"/>
  <c r="AI18" i="46"/>
  <c r="B18" i="45"/>
  <c r="AI17" i="45"/>
  <c r="B17" i="44"/>
  <c r="AI16" i="44"/>
  <c r="B16" i="43"/>
  <c r="AI15" i="43"/>
  <c r="N6" i="43"/>
  <c r="N5" i="43"/>
  <c r="R5" i="43"/>
  <c r="AI14" i="43"/>
  <c r="BF37" i="42"/>
  <c r="BE37" i="42"/>
  <c r="BD37" i="42"/>
  <c r="BC37" i="42"/>
  <c r="BB37" i="42"/>
  <c r="BA37" i="42"/>
  <c r="AZ37" i="42"/>
  <c r="AY37" i="42"/>
  <c r="AX37" i="42"/>
  <c r="AW37" i="42"/>
  <c r="AV37" i="42"/>
  <c r="AU37" i="42"/>
  <c r="AT37" i="42"/>
  <c r="AS37" i="42"/>
  <c r="AR37" i="42"/>
  <c r="AQ37" i="42"/>
  <c r="AP37" i="42"/>
  <c r="AO37" i="42"/>
  <c r="AN37" i="42"/>
  <c r="BF36" i="42"/>
  <c r="BE36" i="42"/>
  <c r="BD36" i="42"/>
  <c r="BC36" i="42"/>
  <c r="BB36" i="42"/>
  <c r="BA36" i="42"/>
  <c r="AZ36" i="42"/>
  <c r="AY36" i="42"/>
  <c r="AX36" i="42"/>
  <c r="AW36" i="42"/>
  <c r="AV36" i="42"/>
  <c r="AU36" i="42"/>
  <c r="AT36" i="42"/>
  <c r="AS36" i="42"/>
  <c r="AR36" i="42"/>
  <c r="AQ36" i="42"/>
  <c r="AP36" i="42"/>
  <c r="AO36" i="42"/>
  <c r="AN36" i="42"/>
  <c r="BF35" i="42"/>
  <c r="BE35" i="42"/>
  <c r="BD35" i="42"/>
  <c r="BC35" i="42"/>
  <c r="BB35" i="42"/>
  <c r="BA35" i="42"/>
  <c r="AZ35" i="42"/>
  <c r="AY35" i="42"/>
  <c r="AX35" i="42"/>
  <c r="AW35" i="42"/>
  <c r="AV35" i="42"/>
  <c r="AU35" i="42"/>
  <c r="AT35" i="42"/>
  <c r="AS35" i="42"/>
  <c r="AR35" i="42"/>
  <c r="AQ35" i="42"/>
  <c r="AP35" i="42"/>
  <c r="AO35" i="42"/>
  <c r="AN35" i="42"/>
  <c r="BF34" i="42"/>
  <c r="BE34" i="42"/>
  <c r="BD34" i="42"/>
  <c r="BC34" i="42"/>
  <c r="BB34" i="42"/>
  <c r="BA34" i="42"/>
  <c r="AZ34" i="42"/>
  <c r="AY34" i="42"/>
  <c r="AX34" i="42"/>
  <c r="AW34" i="42"/>
  <c r="AV34" i="42"/>
  <c r="AU34" i="42"/>
  <c r="AT34" i="42"/>
  <c r="AS34" i="42"/>
  <c r="AR34" i="42"/>
  <c r="AQ34" i="42"/>
  <c r="AP34" i="42"/>
  <c r="AO34" i="42"/>
  <c r="AN34" i="42"/>
  <c r="BF33" i="42"/>
  <c r="BE33" i="42"/>
  <c r="BD33" i="42"/>
  <c r="BC33" i="42"/>
  <c r="BB33" i="42"/>
  <c r="BA33" i="42"/>
  <c r="AZ33" i="42"/>
  <c r="AY33" i="42"/>
  <c r="AX33" i="42"/>
  <c r="AW33" i="42"/>
  <c r="AV33" i="42"/>
  <c r="AU33" i="42"/>
  <c r="AT33" i="42"/>
  <c r="AS33" i="42"/>
  <c r="AR33" i="42"/>
  <c r="AQ33" i="42"/>
  <c r="AP33" i="42"/>
  <c r="AO33" i="42"/>
  <c r="AN33" i="42"/>
  <c r="BF32" i="42"/>
  <c r="BE32" i="42"/>
  <c r="BD32" i="42"/>
  <c r="BC32" i="42"/>
  <c r="BB32" i="42"/>
  <c r="BA32" i="42"/>
  <c r="AZ32" i="42"/>
  <c r="AY32" i="42"/>
  <c r="AX32" i="42"/>
  <c r="AW32" i="42"/>
  <c r="AV32" i="42"/>
  <c r="AU32" i="42"/>
  <c r="AT32" i="42"/>
  <c r="AS32" i="42"/>
  <c r="AR32" i="42"/>
  <c r="AQ32" i="42"/>
  <c r="AP32" i="42"/>
  <c r="AO32" i="42"/>
  <c r="AN32" i="42"/>
  <c r="BF31" i="42"/>
  <c r="BE31" i="42"/>
  <c r="BD31" i="42"/>
  <c r="BC31" i="42"/>
  <c r="BB31" i="42"/>
  <c r="BA31" i="42"/>
  <c r="AZ31" i="42"/>
  <c r="AY31" i="42"/>
  <c r="AX31" i="42"/>
  <c r="AW31" i="42"/>
  <c r="AV31" i="42"/>
  <c r="AU31" i="42"/>
  <c r="AT31" i="42"/>
  <c r="AS31" i="42"/>
  <c r="AR31" i="42"/>
  <c r="AQ31" i="42"/>
  <c r="AP31" i="42"/>
  <c r="AO31" i="42"/>
  <c r="AN31" i="42"/>
  <c r="BF30" i="42"/>
  <c r="BE30" i="42"/>
  <c r="BD30" i="42"/>
  <c r="BC30" i="42"/>
  <c r="BB30" i="42"/>
  <c r="BA30" i="42"/>
  <c r="AZ30" i="42"/>
  <c r="AY30" i="42"/>
  <c r="AX30" i="42"/>
  <c r="AW30" i="42"/>
  <c r="AV30" i="42"/>
  <c r="AU30" i="42"/>
  <c r="AT30" i="42"/>
  <c r="AS30" i="42"/>
  <c r="AR30" i="42"/>
  <c r="AQ30" i="42"/>
  <c r="AP30" i="42"/>
  <c r="AO30" i="42"/>
  <c r="AN30" i="42"/>
  <c r="BF29" i="42"/>
  <c r="BE29" i="42"/>
  <c r="BD29" i="42"/>
  <c r="BC29" i="42"/>
  <c r="BB29" i="42"/>
  <c r="BA29" i="42"/>
  <c r="AZ29" i="42"/>
  <c r="AY29" i="42"/>
  <c r="AX29" i="42"/>
  <c r="AW29" i="42"/>
  <c r="AV29" i="42"/>
  <c r="AU29" i="42"/>
  <c r="AT29" i="42"/>
  <c r="AS29" i="42"/>
  <c r="AR29" i="42"/>
  <c r="AQ29" i="42"/>
  <c r="AP29" i="42"/>
  <c r="AO29" i="42"/>
  <c r="AN29" i="42"/>
  <c r="BF28" i="42"/>
  <c r="BE28" i="42"/>
  <c r="BD28" i="42"/>
  <c r="BC28" i="42"/>
  <c r="BB28" i="42"/>
  <c r="BA28" i="42"/>
  <c r="AZ28" i="42"/>
  <c r="AY28" i="42"/>
  <c r="AX28" i="42"/>
  <c r="AW28" i="42"/>
  <c r="AV28" i="42"/>
  <c r="AU28" i="42"/>
  <c r="AT28" i="42"/>
  <c r="AS28" i="42"/>
  <c r="AR28" i="42"/>
  <c r="AQ28" i="42"/>
  <c r="AP28" i="42"/>
  <c r="AO28" i="42"/>
  <c r="AN28" i="42"/>
  <c r="BF27" i="42"/>
  <c r="BE27" i="42"/>
  <c r="BD27" i="42"/>
  <c r="BC27" i="42"/>
  <c r="BB27" i="42"/>
  <c r="BA27" i="42"/>
  <c r="AZ27" i="42"/>
  <c r="AY27" i="42"/>
  <c r="AX27" i="42"/>
  <c r="AW27" i="42"/>
  <c r="AV27" i="42"/>
  <c r="AU27" i="42"/>
  <c r="AT27" i="42"/>
  <c r="AS27" i="42"/>
  <c r="AR27" i="42"/>
  <c r="AQ27" i="42"/>
  <c r="AP27" i="42"/>
  <c r="AO27" i="42"/>
  <c r="AN27" i="42"/>
  <c r="BF26" i="42"/>
  <c r="BE26" i="42"/>
  <c r="BD26" i="42"/>
  <c r="BC26" i="42"/>
  <c r="BB26" i="42"/>
  <c r="BA26" i="42"/>
  <c r="AZ26" i="42"/>
  <c r="AY26" i="42"/>
  <c r="AX26" i="42"/>
  <c r="AW26" i="42"/>
  <c r="AV26" i="42"/>
  <c r="AU26" i="42"/>
  <c r="AT26" i="42"/>
  <c r="AS26" i="42"/>
  <c r="AR26" i="42"/>
  <c r="AQ26" i="42"/>
  <c r="AP26" i="42"/>
  <c r="AO26" i="42"/>
  <c r="AN26" i="42"/>
  <c r="BF25" i="42"/>
  <c r="BE25" i="42"/>
  <c r="BD25" i="42"/>
  <c r="BC25" i="42"/>
  <c r="BB25" i="42"/>
  <c r="BA25" i="42"/>
  <c r="AZ25" i="42"/>
  <c r="AY25" i="42"/>
  <c r="AX25" i="42"/>
  <c r="AW25" i="42"/>
  <c r="AV25" i="42"/>
  <c r="AU25" i="42"/>
  <c r="AT25" i="42"/>
  <c r="AS25" i="42"/>
  <c r="AR25" i="42"/>
  <c r="AQ25" i="42"/>
  <c r="AP25" i="42"/>
  <c r="AO25" i="42"/>
  <c r="AN25" i="42"/>
  <c r="BF24" i="42"/>
  <c r="BE24" i="42"/>
  <c r="BD24" i="42"/>
  <c r="BC24" i="42"/>
  <c r="BB24" i="42"/>
  <c r="BA24" i="42"/>
  <c r="AZ24" i="42"/>
  <c r="AY24" i="42"/>
  <c r="AX24" i="42"/>
  <c r="AW24" i="42"/>
  <c r="AV24" i="42"/>
  <c r="AU24" i="42"/>
  <c r="AT24" i="42"/>
  <c r="AS24" i="42"/>
  <c r="AR24" i="42"/>
  <c r="AQ24" i="42"/>
  <c r="AP24" i="42"/>
  <c r="AO24" i="42"/>
  <c r="AN24" i="42"/>
  <c r="BF23" i="42"/>
  <c r="BE23" i="42"/>
  <c r="BD23" i="42"/>
  <c r="BC23" i="42"/>
  <c r="BB23" i="42"/>
  <c r="BA23" i="42"/>
  <c r="AZ23" i="42"/>
  <c r="AY23" i="42"/>
  <c r="AX23" i="42"/>
  <c r="AW23" i="42"/>
  <c r="AV23" i="42"/>
  <c r="AU23" i="42"/>
  <c r="AT23" i="42"/>
  <c r="AS23" i="42"/>
  <c r="AR23" i="42"/>
  <c r="AQ23" i="42"/>
  <c r="AP23" i="42"/>
  <c r="AO23" i="42"/>
  <c r="AN23" i="42"/>
  <c r="BF22" i="42"/>
  <c r="BE22" i="42"/>
  <c r="BD22" i="42"/>
  <c r="BC22" i="42"/>
  <c r="BB22" i="42"/>
  <c r="BA22" i="42"/>
  <c r="AZ22" i="42"/>
  <c r="AY22" i="42"/>
  <c r="AX22" i="42"/>
  <c r="AW22" i="42"/>
  <c r="AV22" i="42"/>
  <c r="AU22" i="42"/>
  <c r="AT22" i="42"/>
  <c r="AS22" i="42"/>
  <c r="AR22" i="42"/>
  <c r="AQ22" i="42"/>
  <c r="AP22" i="42"/>
  <c r="AO22" i="42"/>
  <c r="AN22" i="42"/>
  <c r="BF21" i="42"/>
  <c r="BE21" i="42"/>
  <c r="BD21" i="42"/>
  <c r="BC21" i="42"/>
  <c r="BB21" i="42"/>
  <c r="BA21" i="42"/>
  <c r="AZ21" i="42"/>
  <c r="AY21" i="42"/>
  <c r="AX21" i="42"/>
  <c r="AW21" i="42"/>
  <c r="AV21" i="42"/>
  <c r="AU21" i="42"/>
  <c r="AT21" i="42"/>
  <c r="AS21" i="42"/>
  <c r="AR21" i="42"/>
  <c r="AQ21" i="42"/>
  <c r="AP21" i="42"/>
  <c r="AO21" i="42"/>
  <c r="AN21" i="42"/>
  <c r="BF20" i="42"/>
  <c r="BE20" i="42"/>
  <c r="BD20" i="42"/>
  <c r="BC20" i="42"/>
  <c r="BB20" i="42"/>
  <c r="BA20" i="42"/>
  <c r="AZ20" i="42"/>
  <c r="AY20" i="42"/>
  <c r="AX20" i="42"/>
  <c r="AW20" i="42"/>
  <c r="AV20" i="42"/>
  <c r="AU20" i="42"/>
  <c r="AT20" i="42"/>
  <c r="AS20" i="42"/>
  <c r="AR20" i="42"/>
  <c r="AQ20" i="42"/>
  <c r="AP20" i="42"/>
  <c r="AO20" i="42"/>
  <c r="AN20" i="42"/>
  <c r="BF19" i="42"/>
  <c r="BE19" i="42"/>
  <c r="BD19" i="42"/>
  <c r="BC19" i="42"/>
  <c r="BB19" i="42"/>
  <c r="BA19" i="42"/>
  <c r="AZ19" i="42"/>
  <c r="AY19" i="42"/>
  <c r="AX19" i="42"/>
  <c r="AW19" i="42"/>
  <c r="AV19" i="42"/>
  <c r="AU19" i="42"/>
  <c r="AT19" i="42"/>
  <c r="AS19" i="42"/>
  <c r="AR19" i="42"/>
  <c r="AQ19" i="42"/>
  <c r="AP19" i="42"/>
  <c r="AO19" i="42"/>
  <c r="AN19" i="42"/>
  <c r="BF18" i="42"/>
  <c r="BE18" i="42"/>
  <c r="BD18" i="42"/>
  <c r="BC18" i="42"/>
  <c r="BB18" i="42"/>
  <c r="BA18" i="42"/>
  <c r="AZ18" i="42"/>
  <c r="AY18" i="42"/>
  <c r="AX18" i="42"/>
  <c r="AW18" i="42"/>
  <c r="AV18" i="42"/>
  <c r="AU18" i="42"/>
  <c r="AT18" i="42"/>
  <c r="AS18" i="42"/>
  <c r="AR18" i="42"/>
  <c r="AQ18" i="42"/>
  <c r="AP18" i="42"/>
  <c r="AO18" i="42"/>
  <c r="AN18" i="42"/>
  <c r="BF17" i="42"/>
  <c r="BE17" i="42"/>
  <c r="BD17" i="42"/>
  <c r="BC17" i="42"/>
  <c r="BB17" i="42"/>
  <c r="BA17" i="42"/>
  <c r="AZ17" i="42"/>
  <c r="AY17" i="42"/>
  <c r="AX17" i="42"/>
  <c r="AW17" i="42"/>
  <c r="AV17" i="42"/>
  <c r="AU17" i="42"/>
  <c r="AT17" i="42"/>
  <c r="AS17" i="42"/>
  <c r="AR17" i="42"/>
  <c r="AQ17" i="42"/>
  <c r="AP17" i="42"/>
  <c r="AO17" i="42"/>
  <c r="AN17" i="42"/>
  <c r="BF16" i="42"/>
  <c r="BE16" i="42"/>
  <c r="BD16" i="42"/>
  <c r="BC16" i="42"/>
  <c r="BB16" i="42"/>
  <c r="BA16" i="42"/>
  <c r="AZ16" i="42"/>
  <c r="AY16" i="42"/>
  <c r="AX16" i="42"/>
  <c r="AW16" i="42"/>
  <c r="AV16" i="42"/>
  <c r="AU16" i="42"/>
  <c r="AT16" i="42"/>
  <c r="AS16" i="42"/>
  <c r="AR16" i="42"/>
  <c r="AQ16" i="42"/>
  <c r="AP16" i="42"/>
  <c r="AO16" i="42"/>
  <c r="AN16" i="42"/>
  <c r="BF15" i="42"/>
  <c r="BE15" i="42"/>
  <c r="BD15" i="42"/>
  <c r="BC15" i="42"/>
  <c r="BB15" i="42"/>
  <c r="BA15" i="42"/>
  <c r="AZ15" i="42"/>
  <c r="AY15" i="42"/>
  <c r="AX15" i="42"/>
  <c r="AW15" i="42"/>
  <c r="AV15" i="42"/>
  <c r="AU15" i="42"/>
  <c r="AT15" i="42"/>
  <c r="AS15" i="42"/>
  <c r="AR15" i="42"/>
  <c r="AQ15" i="42"/>
  <c r="AP15" i="42"/>
  <c r="AO15" i="42"/>
  <c r="AN15" i="42"/>
  <c r="R15" i="42"/>
  <c r="R16" i="42" s="1"/>
  <c r="R17" i="42" s="1"/>
  <c r="R18" i="42" s="1"/>
  <c r="R19" i="42" s="1"/>
  <c r="R20" i="42" s="1"/>
  <c r="R21" i="42" s="1"/>
  <c r="R22" i="42" s="1"/>
  <c r="R23" i="42" s="1"/>
  <c r="R24" i="42" s="1"/>
  <c r="R25" i="42" s="1"/>
  <c r="R26" i="42" s="1"/>
  <c r="R27" i="42" s="1"/>
  <c r="R28" i="42" s="1"/>
  <c r="R29" i="42" s="1"/>
  <c r="R30" i="42" s="1"/>
  <c r="R31" i="42" s="1"/>
  <c r="R32" i="42" s="1"/>
  <c r="R33" i="42" s="1"/>
  <c r="R34" i="42" s="1"/>
  <c r="R35" i="42" s="1"/>
  <c r="R36" i="42" s="1"/>
  <c r="R37" i="42" s="1"/>
  <c r="L6" i="42" s="1"/>
  <c r="BF14" i="42"/>
  <c r="BE14" i="42"/>
  <c r="BD14" i="42"/>
  <c r="BC14" i="42"/>
  <c r="BB14" i="42"/>
  <c r="BA14" i="42"/>
  <c r="AZ14" i="42"/>
  <c r="AY14" i="42"/>
  <c r="AX14" i="42"/>
  <c r="AW14" i="42"/>
  <c r="AV14" i="42"/>
  <c r="AU14" i="42"/>
  <c r="AT14" i="42"/>
  <c r="AS14" i="42"/>
  <c r="AR14" i="42"/>
  <c r="AQ14" i="42"/>
  <c r="AP14" i="42"/>
  <c r="AO14" i="42"/>
  <c r="AN14" i="42"/>
  <c r="S14" i="42"/>
  <c r="S15" i="42" s="1"/>
  <c r="S16" i="42" s="1"/>
  <c r="S17" i="42" s="1"/>
  <c r="S18" i="42" s="1"/>
  <c r="S19" i="42" s="1"/>
  <c r="S20" i="42" s="1"/>
  <c r="S21" i="42" s="1"/>
  <c r="S22" i="42" s="1"/>
  <c r="S23" i="42" s="1"/>
  <c r="S24" i="42" s="1"/>
  <c r="S25" i="42" s="1"/>
  <c r="S26" i="42" s="1"/>
  <c r="S27" i="42" s="1"/>
  <c r="S28" i="42" s="1"/>
  <c r="S29" i="42" s="1"/>
  <c r="S30" i="42" s="1"/>
  <c r="S31" i="42" s="1"/>
  <c r="S32" i="42" s="1"/>
  <c r="S33" i="42" s="1"/>
  <c r="S34" i="42" s="1"/>
  <c r="S35" i="42" s="1"/>
  <c r="S36" i="42" s="1"/>
  <c r="S37" i="42" s="1"/>
  <c r="L7" i="42" s="1"/>
  <c r="E8" i="42"/>
  <c r="E7" i="42"/>
  <c r="E6" i="42"/>
  <c r="P5" i="42"/>
  <c r="L5" i="42"/>
  <c r="B15" i="42" s="1"/>
  <c r="E5" i="42"/>
  <c r="B32" i="58" l="1"/>
  <c r="AI31" i="58"/>
  <c r="B31" i="57"/>
  <c r="AI30" i="57"/>
  <c r="B29" i="56"/>
  <c r="AI28" i="56"/>
  <c r="B29" i="55"/>
  <c r="AI28" i="55"/>
  <c r="B28" i="54"/>
  <c r="AI27" i="54"/>
  <c r="B26" i="53"/>
  <c r="AI25" i="53"/>
  <c r="B26" i="52"/>
  <c r="AI25" i="52"/>
  <c r="B25" i="51"/>
  <c r="AI24" i="51"/>
  <c r="B24" i="50"/>
  <c r="AI23" i="50"/>
  <c r="B23" i="49"/>
  <c r="AI22" i="49"/>
  <c r="B21" i="48"/>
  <c r="AI20" i="48"/>
  <c r="B21" i="47"/>
  <c r="AI20" i="47"/>
  <c r="B20" i="46"/>
  <c r="AI19" i="46"/>
  <c r="B19" i="45"/>
  <c r="AI18" i="45"/>
  <c r="B18" i="44"/>
  <c r="AI17" i="44"/>
  <c r="B17" i="43"/>
  <c r="AI16" i="43"/>
  <c r="B16" i="42"/>
  <c r="AI15" i="42"/>
  <c r="N6" i="42"/>
  <c r="N5" i="42"/>
  <c r="R5" i="42"/>
  <c r="AI14" i="42"/>
  <c r="BF37" i="41"/>
  <c r="BE37" i="41"/>
  <c r="BD37" i="41"/>
  <c r="BC37" i="41"/>
  <c r="BB37" i="41"/>
  <c r="BA37" i="41"/>
  <c r="AZ37" i="41"/>
  <c r="AY37" i="41"/>
  <c r="AX37" i="41"/>
  <c r="AW37" i="41"/>
  <c r="AV37" i="41"/>
  <c r="AU37" i="41"/>
  <c r="AT37" i="41"/>
  <c r="AS37" i="41"/>
  <c r="AR37" i="41"/>
  <c r="AQ37" i="41"/>
  <c r="AP37" i="41"/>
  <c r="AO37" i="41"/>
  <c r="AN37" i="41"/>
  <c r="BF36" i="41"/>
  <c r="BE36" i="41"/>
  <c r="BD36" i="41"/>
  <c r="BC36" i="41"/>
  <c r="BB36" i="41"/>
  <c r="BA36" i="41"/>
  <c r="AZ36" i="41"/>
  <c r="AY36" i="41"/>
  <c r="AX36" i="41"/>
  <c r="AW36" i="41"/>
  <c r="AV36" i="41"/>
  <c r="AU36" i="41"/>
  <c r="AT36" i="41"/>
  <c r="AS36" i="41"/>
  <c r="AR36" i="41"/>
  <c r="AQ36" i="41"/>
  <c r="AP36" i="41"/>
  <c r="AO36" i="41"/>
  <c r="AN36" i="41"/>
  <c r="BF35" i="41"/>
  <c r="BE35" i="41"/>
  <c r="BD35" i="41"/>
  <c r="BC35" i="41"/>
  <c r="BB35" i="41"/>
  <c r="BA35" i="41"/>
  <c r="AZ35" i="41"/>
  <c r="AY35" i="41"/>
  <c r="AX35" i="41"/>
  <c r="AW35" i="41"/>
  <c r="AV35" i="41"/>
  <c r="AU35" i="41"/>
  <c r="AT35" i="41"/>
  <c r="AS35" i="41"/>
  <c r="AR35" i="41"/>
  <c r="AQ35" i="41"/>
  <c r="AP35" i="41"/>
  <c r="AO35" i="41"/>
  <c r="AN35" i="41"/>
  <c r="BF34" i="41"/>
  <c r="BE34" i="41"/>
  <c r="BD34" i="41"/>
  <c r="BC34" i="41"/>
  <c r="BB34" i="41"/>
  <c r="BA34" i="41"/>
  <c r="AZ34" i="41"/>
  <c r="AY34" i="41"/>
  <c r="AX34" i="41"/>
  <c r="AW34" i="41"/>
  <c r="AV34" i="41"/>
  <c r="AU34" i="41"/>
  <c r="AT34" i="41"/>
  <c r="AS34" i="41"/>
  <c r="AR34" i="41"/>
  <c r="AQ34" i="41"/>
  <c r="AP34" i="41"/>
  <c r="AO34" i="41"/>
  <c r="AN34" i="41"/>
  <c r="BF33" i="41"/>
  <c r="BE33" i="41"/>
  <c r="BD33" i="41"/>
  <c r="BC33" i="41"/>
  <c r="BB33" i="41"/>
  <c r="BA33" i="41"/>
  <c r="AZ33" i="41"/>
  <c r="AY33" i="41"/>
  <c r="AX33" i="41"/>
  <c r="AW33" i="41"/>
  <c r="AV33" i="41"/>
  <c r="AU33" i="41"/>
  <c r="AT33" i="41"/>
  <c r="AS33" i="41"/>
  <c r="AR33" i="41"/>
  <c r="AQ33" i="41"/>
  <c r="AP33" i="41"/>
  <c r="AO33" i="41"/>
  <c r="AN33" i="41"/>
  <c r="BF32" i="41"/>
  <c r="BE32" i="41"/>
  <c r="BD32" i="41"/>
  <c r="BC32" i="41"/>
  <c r="BB32" i="41"/>
  <c r="BA32" i="41"/>
  <c r="AZ32" i="41"/>
  <c r="AY32" i="41"/>
  <c r="AX32" i="41"/>
  <c r="AW32" i="41"/>
  <c r="AV32" i="41"/>
  <c r="AU32" i="41"/>
  <c r="AT32" i="41"/>
  <c r="AS32" i="41"/>
  <c r="AR32" i="41"/>
  <c r="AQ32" i="41"/>
  <c r="AP32" i="41"/>
  <c r="AO32" i="41"/>
  <c r="AN32" i="41"/>
  <c r="BF31" i="41"/>
  <c r="BE31" i="41"/>
  <c r="BD31" i="41"/>
  <c r="BC31" i="41"/>
  <c r="BB31" i="41"/>
  <c r="BA31" i="41"/>
  <c r="AZ31" i="41"/>
  <c r="AY31" i="41"/>
  <c r="AX31" i="41"/>
  <c r="AW31" i="41"/>
  <c r="AV31" i="41"/>
  <c r="AU31" i="41"/>
  <c r="AT31" i="41"/>
  <c r="AS31" i="41"/>
  <c r="AR31" i="41"/>
  <c r="AQ31" i="41"/>
  <c r="AP31" i="41"/>
  <c r="AO31" i="41"/>
  <c r="AN31" i="41"/>
  <c r="BF30" i="41"/>
  <c r="BE30" i="41"/>
  <c r="BD30" i="41"/>
  <c r="BC30" i="41"/>
  <c r="BB30" i="41"/>
  <c r="BA30" i="41"/>
  <c r="AZ30" i="41"/>
  <c r="AY30" i="41"/>
  <c r="AX30" i="41"/>
  <c r="AW30" i="41"/>
  <c r="AV30" i="41"/>
  <c r="AU30" i="41"/>
  <c r="AT30" i="41"/>
  <c r="AS30" i="41"/>
  <c r="AR30" i="41"/>
  <c r="AQ30" i="41"/>
  <c r="AP30" i="41"/>
  <c r="AO30" i="41"/>
  <c r="AN30" i="41"/>
  <c r="BF29" i="41"/>
  <c r="BE29" i="41"/>
  <c r="BD29" i="41"/>
  <c r="BC29" i="41"/>
  <c r="BB29" i="41"/>
  <c r="BA29" i="41"/>
  <c r="AZ29" i="41"/>
  <c r="AY29" i="41"/>
  <c r="AX29" i="41"/>
  <c r="AW29" i="41"/>
  <c r="AV29" i="41"/>
  <c r="AU29" i="41"/>
  <c r="AT29" i="41"/>
  <c r="AS29" i="41"/>
  <c r="AR29" i="41"/>
  <c r="AQ29" i="41"/>
  <c r="AP29" i="41"/>
  <c r="AO29" i="41"/>
  <c r="AN29" i="41"/>
  <c r="BF28" i="41"/>
  <c r="BE28" i="41"/>
  <c r="BD28" i="41"/>
  <c r="BC28" i="41"/>
  <c r="BB28" i="41"/>
  <c r="BA28" i="41"/>
  <c r="AZ28" i="41"/>
  <c r="AY28" i="41"/>
  <c r="AX28" i="41"/>
  <c r="AW28" i="41"/>
  <c r="AV28" i="41"/>
  <c r="AU28" i="41"/>
  <c r="AT28" i="41"/>
  <c r="AS28" i="41"/>
  <c r="AR28" i="41"/>
  <c r="AQ28" i="41"/>
  <c r="AP28" i="41"/>
  <c r="AO28" i="41"/>
  <c r="AN28" i="41"/>
  <c r="BF27" i="41"/>
  <c r="BE27" i="41"/>
  <c r="BD27" i="41"/>
  <c r="BC27" i="41"/>
  <c r="BB27" i="41"/>
  <c r="BA27" i="41"/>
  <c r="AZ27" i="41"/>
  <c r="AY27" i="41"/>
  <c r="AX27" i="41"/>
  <c r="AW27" i="41"/>
  <c r="AV27" i="41"/>
  <c r="AU27" i="41"/>
  <c r="AT27" i="41"/>
  <c r="AS27" i="41"/>
  <c r="AR27" i="41"/>
  <c r="AQ27" i="41"/>
  <c r="AP27" i="41"/>
  <c r="AO27" i="41"/>
  <c r="AN27" i="41"/>
  <c r="BF26" i="41"/>
  <c r="BE26" i="41"/>
  <c r="BD26" i="41"/>
  <c r="BC26" i="41"/>
  <c r="BB26" i="41"/>
  <c r="BA26" i="41"/>
  <c r="AZ26" i="41"/>
  <c r="AY26" i="41"/>
  <c r="AX26" i="41"/>
  <c r="AW26" i="41"/>
  <c r="AV26" i="41"/>
  <c r="AU26" i="41"/>
  <c r="AT26" i="41"/>
  <c r="AS26" i="41"/>
  <c r="AR26" i="41"/>
  <c r="AQ26" i="41"/>
  <c r="AP26" i="41"/>
  <c r="AO26" i="41"/>
  <c r="AN26" i="41"/>
  <c r="BF25" i="41"/>
  <c r="BE25" i="41"/>
  <c r="BD25" i="41"/>
  <c r="BC25" i="41"/>
  <c r="BB25" i="41"/>
  <c r="BA25" i="41"/>
  <c r="AZ25" i="41"/>
  <c r="AY25" i="41"/>
  <c r="AX25" i="41"/>
  <c r="AW25" i="41"/>
  <c r="AV25" i="41"/>
  <c r="AU25" i="41"/>
  <c r="AT25" i="41"/>
  <c r="AS25" i="41"/>
  <c r="AR25" i="41"/>
  <c r="AQ25" i="41"/>
  <c r="AP25" i="41"/>
  <c r="AO25" i="41"/>
  <c r="AN25" i="41"/>
  <c r="BF24" i="41"/>
  <c r="BE24" i="41"/>
  <c r="BD24" i="41"/>
  <c r="BC24" i="41"/>
  <c r="BB24" i="41"/>
  <c r="BA24" i="41"/>
  <c r="AZ24" i="41"/>
  <c r="AY24" i="41"/>
  <c r="AX24" i="41"/>
  <c r="AW24" i="41"/>
  <c r="AV24" i="41"/>
  <c r="AU24" i="41"/>
  <c r="AT24" i="41"/>
  <c r="AS24" i="41"/>
  <c r="AR24" i="41"/>
  <c r="AQ24" i="41"/>
  <c r="AP24" i="41"/>
  <c r="AO24" i="41"/>
  <c r="AN24" i="41"/>
  <c r="BF23" i="41"/>
  <c r="BE23" i="41"/>
  <c r="BD23" i="41"/>
  <c r="BC23" i="41"/>
  <c r="BB23" i="41"/>
  <c r="BA23" i="41"/>
  <c r="AZ23" i="41"/>
  <c r="AY23" i="41"/>
  <c r="AX23" i="41"/>
  <c r="AW23" i="41"/>
  <c r="AV23" i="41"/>
  <c r="AU23" i="41"/>
  <c r="AT23" i="41"/>
  <c r="AS23" i="41"/>
  <c r="AR23" i="41"/>
  <c r="AQ23" i="41"/>
  <c r="AP23" i="41"/>
  <c r="AO23" i="41"/>
  <c r="AN23" i="41"/>
  <c r="BF22" i="41"/>
  <c r="BE22" i="41"/>
  <c r="BD22" i="41"/>
  <c r="BC22" i="41"/>
  <c r="BB22" i="41"/>
  <c r="BA22" i="41"/>
  <c r="AZ22" i="41"/>
  <c r="AY22" i="41"/>
  <c r="AX22" i="41"/>
  <c r="AW22" i="41"/>
  <c r="AV22" i="41"/>
  <c r="AU22" i="41"/>
  <c r="AT22" i="41"/>
  <c r="AS22" i="41"/>
  <c r="AR22" i="41"/>
  <c r="AQ22" i="41"/>
  <c r="AP22" i="41"/>
  <c r="AO22" i="41"/>
  <c r="AN22" i="41"/>
  <c r="BF21" i="41"/>
  <c r="BE21" i="41"/>
  <c r="BD21" i="41"/>
  <c r="BC21" i="41"/>
  <c r="BB21" i="41"/>
  <c r="BA21" i="41"/>
  <c r="AZ21" i="41"/>
  <c r="AY21" i="41"/>
  <c r="AX21" i="41"/>
  <c r="AW21" i="41"/>
  <c r="AV21" i="41"/>
  <c r="AU21" i="41"/>
  <c r="AT21" i="41"/>
  <c r="AS21" i="41"/>
  <c r="AR21" i="41"/>
  <c r="AQ21" i="41"/>
  <c r="AP21" i="41"/>
  <c r="AO21" i="41"/>
  <c r="AN21" i="41"/>
  <c r="BF20" i="41"/>
  <c r="BE20" i="41"/>
  <c r="BD20" i="41"/>
  <c r="BC20" i="41"/>
  <c r="BB20" i="41"/>
  <c r="BA20" i="41"/>
  <c r="AZ20" i="41"/>
  <c r="AY20" i="41"/>
  <c r="AX20" i="41"/>
  <c r="AW20" i="41"/>
  <c r="AV20" i="41"/>
  <c r="AU20" i="41"/>
  <c r="AT20" i="41"/>
  <c r="AS20" i="41"/>
  <c r="AR20" i="41"/>
  <c r="AQ20" i="41"/>
  <c r="AP20" i="41"/>
  <c r="AO20" i="41"/>
  <c r="AN20" i="41"/>
  <c r="BF19" i="41"/>
  <c r="BE19" i="41"/>
  <c r="BD19" i="41"/>
  <c r="BC19" i="41"/>
  <c r="BB19" i="41"/>
  <c r="BA19" i="41"/>
  <c r="AZ19" i="41"/>
  <c r="AY19" i="41"/>
  <c r="AX19" i="41"/>
  <c r="AW19" i="41"/>
  <c r="AV19" i="41"/>
  <c r="AU19" i="41"/>
  <c r="AT19" i="41"/>
  <c r="AS19" i="41"/>
  <c r="AR19" i="41"/>
  <c r="AQ19" i="41"/>
  <c r="AP19" i="41"/>
  <c r="AO19" i="41"/>
  <c r="AN19" i="41"/>
  <c r="BF18" i="41"/>
  <c r="BE18" i="41"/>
  <c r="BD18" i="41"/>
  <c r="BC18" i="41"/>
  <c r="BB18" i="41"/>
  <c r="BA18" i="41"/>
  <c r="AZ18" i="41"/>
  <c r="AY18" i="41"/>
  <c r="AX18" i="41"/>
  <c r="AW18" i="41"/>
  <c r="AV18" i="41"/>
  <c r="AU18" i="41"/>
  <c r="AT18" i="41"/>
  <c r="AS18" i="41"/>
  <c r="AR18" i="41"/>
  <c r="AQ18" i="41"/>
  <c r="AP18" i="41"/>
  <c r="AO18" i="41"/>
  <c r="AN18" i="41"/>
  <c r="BF17" i="41"/>
  <c r="BE17" i="41"/>
  <c r="BD17" i="41"/>
  <c r="BC17" i="41"/>
  <c r="BB17" i="41"/>
  <c r="BA17" i="41"/>
  <c r="AZ17" i="41"/>
  <c r="AY17" i="41"/>
  <c r="AX17" i="41"/>
  <c r="AW17" i="41"/>
  <c r="AV17" i="41"/>
  <c r="AU17" i="41"/>
  <c r="AT17" i="41"/>
  <c r="AS17" i="41"/>
  <c r="AR17" i="41"/>
  <c r="AQ17" i="41"/>
  <c r="AP17" i="41"/>
  <c r="AO17" i="41"/>
  <c r="AN17" i="41"/>
  <c r="BF16" i="41"/>
  <c r="BE16" i="41"/>
  <c r="BD16" i="41"/>
  <c r="BC16" i="41"/>
  <c r="BB16" i="41"/>
  <c r="BA16" i="41"/>
  <c r="AZ16" i="41"/>
  <c r="AY16" i="41"/>
  <c r="AX16" i="41"/>
  <c r="AW16" i="41"/>
  <c r="AV16" i="41"/>
  <c r="AU16" i="41"/>
  <c r="AT16" i="41"/>
  <c r="AS16" i="41"/>
  <c r="AR16" i="41"/>
  <c r="AQ16" i="41"/>
  <c r="AP16" i="41"/>
  <c r="AO16" i="41"/>
  <c r="AN16" i="41"/>
  <c r="BF15" i="41"/>
  <c r="BE15" i="41"/>
  <c r="BD15" i="41"/>
  <c r="BC15" i="41"/>
  <c r="BB15" i="41"/>
  <c r="BA15" i="41"/>
  <c r="AZ15" i="41"/>
  <c r="AY15" i="41"/>
  <c r="AX15" i="41"/>
  <c r="AW15" i="41"/>
  <c r="AV15" i="41"/>
  <c r="AU15" i="41"/>
  <c r="AT15" i="41"/>
  <c r="AS15" i="41"/>
  <c r="AR15" i="41"/>
  <c r="AQ15" i="41"/>
  <c r="AP15" i="41"/>
  <c r="AO15" i="41"/>
  <c r="AN15" i="41"/>
  <c r="R15" i="41"/>
  <c r="R16" i="41" s="1"/>
  <c r="R17" i="41" s="1"/>
  <c r="R18" i="41" s="1"/>
  <c r="R19" i="41" s="1"/>
  <c r="R20" i="41" s="1"/>
  <c r="R21" i="41" s="1"/>
  <c r="R22" i="41" s="1"/>
  <c r="R23" i="41" s="1"/>
  <c r="R24" i="41" s="1"/>
  <c r="R25" i="41" s="1"/>
  <c r="R26" i="41" s="1"/>
  <c r="R27" i="41" s="1"/>
  <c r="R28" i="41" s="1"/>
  <c r="R29" i="41" s="1"/>
  <c r="R30" i="41" s="1"/>
  <c r="R31" i="41" s="1"/>
  <c r="R32" i="41" s="1"/>
  <c r="R33" i="41" s="1"/>
  <c r="R34" i="41" s="1"/>
  <c r="R35" i="41" s="1"/>
  <c r="R36" i="41" s="1"/>
  <c r="R37" i="41" s="1"/>
  <c r="L6" i="41" s="1"/>
  <c r="BF14" i="41"/>
  <c r="BE14" i="41"/>
  <c r="BD14" i="41"/>
  <c r="BC14" i="41"/>
  <c r="BB14" i="41"/>
  <c r="BA14" i="41"/>
  <c r="AZ14" i="41"/>
  <c r="AY14" i="41"/>
  <c r="AX14" i="41"/>
  <c r="AW14" i="41"/>
  <c r="AV14" i="41"/>
  <c r="AU14" i="41"/>
  <c r="AT14" i="41"/>
  <c r="AS14" i="41"/>
  <c r="AR14" i="41"/>
  <c r="AQ14" i="41"/>
  <c r="AP14" i="41"/>
  <c r="AO14" i="41"/>
  <c r="AN14" i="41"/>
  <c r="S14" i="41"/>
  <c r="S15" i="41" s="1"/>
  <c r="S16" i="41" s="1"/>
  <c r="S17" i="41" s="1"/>
  <c r="S18" i="41" s="1"/>
  <c r="S19" i="41" s="1"/>
  <c r="S20" i="41" s="1"/>
  <c r="S21" i="41" s="1"/>
  <c r="S22" i="41" s="1"/>
  <c r="S23" i="41" s="1"/>
  <c r="S24" i="41" s="1"/>
  <c r="S25" i="41" s="1"/>
  <c r="S26" i="41" s="1"/>
  <c r="S27" i="41" s="1"/>
  <c r="S28" i="41" s="1"/>
  <c r="S29" i="41" s="1"/>
  <c r="S30" i="41" s="1"/>
  <c r="S31" i="41" s="1"/>
  <c r="S32" i="41" s="1"/>
  <c r="S33" i="41" s="1"/>
  <c r="S34" i="41" s="1"/>
  <c r="S35" i="41" s="1"/>
  <c r="S36" i="41" s="1"/>
  <c r="S37" i="41" s="1"/>
  <c r="L7" i="41" s="1"/>
  <c r="E8" i="41"/>
  <c r="E7" i="41"/>
  <c r="E6" i="41"/>
  <c r="P5" i="41"/>
  <c r="L5" i="41"/>
  <c r="B15" i="41" s="1"/>
  <c r="E5" i="41"/>
  <c r="B33" i="58" l="1"/>
  <c r="AI32" i="58"/>
  <c r="B32" i="57"/>
  <c r="AI31" i="57"/>
  <c r="B30" i="56"/>
  <c r="AI29" i="56"/>
  <c r="B30" i="55"/>
  <c r="AI29" i="55"/>
  <c r="B29" i="54"/>
  <c r="AI28" i="54"/>
  <c r="B27" i="53"/>
  <c r="AI26" i="53"/>
  <c r="B27" i="52"/>
  <c r="AI26" i="52"/>
  <c r="B26" i="51"/>
  <c r="AI25" i="51"/>
  <c r="B25" i="50"/>
  <c r="AI24" i="50"/>
  <c r="B24" i="49"/>
  <c r="AI23" i="49"/>
  <c r="B22" i="48"/>
  <c r="AI21" i="48"/>
  <c r="B22" i="47"/>
  <c r="AI21" i="47"/>
  <c r="B21" i="46"/>
  <c r="AI20" i="46"/>
  <c r="B20" i="45"/>
  <c r="AI19" i="45"/>
  <c r="B19" i="44"/>
  <c r="AI18" i="44"/>
  <c r="B18" i="43"/>
  <c r="AI17" i="43"/>
  <c r="B17" i="42"/>
  <c r="AI16" i="42"/>
  <c r="AI15" i="41"/>
  <c r="B16" i="41"/>
  <c r="N6" i="41"/>
  <c r="N5" i="41"/>
  <c r="R5" i="41"/>
  <c r="AI14" i="41"/>
  <c r="BF37" i="40"/>
  <c r="BE37" i="40"/>
  <c r="BD37" i="40"/>
  <c r="BC37" i="40"/>
  <c r="BB37" i="40"/>
  <c r="BA37" i="40"/>
  <c r="AZ37" i="40"/>
  <c r="AY37" i="40"/>
  <c r="AX37" i="40"/>
  <c r="AW37" i="40"/>
  <c r="AV37" i="40"/>
  <c r="AU37" i="40"/>
  <c r="AT37" i="40"/>
  <c r="AS37" i="40"/>
  <c r="AR37" i="40"/>
  <c r="AQ37" i="40"/>
  <c r="AP37" i="40"/>
  <c r="AO37" i="40"/>
  <c r="AN37" i="40"/>
  <c r="BF36" i="40"/>
  <c r="BE36" i="40"/>
  <c r="BD36" i="40"/>
  <c r="BC36" i="40"/>
  <c r="BB36" i="40"/>
  <c r="BA36" i="40"/>
  <c r="AZ36" i="40"/>
  <c r="AY36" i="40"/>
  <c r="AX36" i="40"/>
  <c r="AW36" i="40"/>
  <c r="AV36" i="40"/>
  <c r="AU36" i="40"/>
  <c r="AT36" i="40"/>
  <c r="AS36" i="40"/>
  <c r="AR36" i="40"/>
  <c r="AQ36" i="40"/>
  <c r="AP36" i="40"/>
  <c r="AO36" i="40"/>
  <c r="AN36" i="40"/>
  <c r="BF35" i="40"/>
  <c r="BE35" i="40"/>
  <c r="BD35" i="40"/>
  <c r="BC35" i="40"/>
  <c r="BB35" i="40"/>
  <c r="BA35" i="40"/>
  <c r="AZ35" i="40"/>
  <c r="AY35" i="40"/>
  <c r="AX35" i="40"/>
  <c r="AW35" i="40"/>
  <c r="AV35" i="40"/>
  <c r="AU35" i="40"/>
  <c r="AT35" i="40"/>
  <c r="AS35" i="40"/>
  <c r="AR35" i="40"/>
  <c r="AQ35" i="40"/>
  <c r="AP35" i="40"/>
  <c r="AO35" i="40"/>
  <c r="AN35" i="40"/>
  <c r="BF34" i="40"/>
  <c r="BE34" i="40"/>
  <c r="BD34" i="40"/>
  <c r="BC34" i="40"/>
  <c r="BB34" i="40"/>
  <c r="BA34" i="40"/>
  <c r="AZ34" i="40"/>
  <c r="AY34" i="40"/>
  <c r="AX34" i="40"/>
  <c r="AW34" i="40"/>
  <c r="AV34" i="40"/>
  <c r="AU34" i="40"/>
  <c r="AT34" i="40"/>
  <c r="AS34" i="40"/>
  <c r="AR34" i="40"/>
  <c r="AQ34" i="40"/>
  <c r="AP34" i="40"/>
  <c r="AO34" i="40"/>
  <c r="AN34" i="40"/>
  <c r="BF33" i="40"/>
  <c r="BE33" i="40"/>
  <c r="BD33" i="40"/>
  <c r="BC33" i="40"/>
  <c r="BB33" i="40"/>
  <c r="BA33" i="40"/>
  <c r="AZ33" i="40"/>
  <c r="AY33" i="40"/>
  <c r="AX33" i="40"/>
  <c r="AW33" i="40"/>
  <c r="AV33" i="40"/>
  <c r="AU33" i="40"/>
  <c r="AT33" i="40"/>
  <c r="AS33" i="40"/>
  <c r="AR33" i="40"/>
  <c r="AQ33" i="40"/>
  <c r="AP33" i="40"/>
  <c r="AO33" i="40"/>
  <c r="AN33" i="40"/>
  <c r="BF32" i="40"/>
  <c r="BE32" i="40"/>
  <c r="BD32" i="40"/>
  <c r="BC32" i="40"/>
  <c r="BB32" i="40"/>
  <c r="BA32" i="40"/>
  <c r="AZ32" i="40"/>
  <c r="AY32" i="40"/>
  <c r="AX32" i="40"/>
  <c r="AW32" i="40"/>
  <c r="AV32" i="40"/>
  <c r="AU32" i="40"/>
  <c r="AT32" i="40"/>
  <c r="AS32" i="40"/>
  <c r="AR32" i="40"/>
  <c r="AQ32" i="40"/>
  <c r="AP32" i="40"/>
  <c r="AO32" i="40"/>
  <c r="AN32" i="40"/>
  <c r="BF31" i="40"/>
  <c r="BE31" i="40"/>
  <c r="BD31" i="40"/>
  <c r="BC31" i="40"/>
  <c r="BB31" i="40"/>
  <c r="BA31" i="40"/>
  <c r="AZ31" i="40"/>
  <c r="AY31" i="40"/>
  <c r="AX31" i="40"/>
  <c r="AW31" i="40"/>
  <c r="AV31" i="40"/>
  <c r="AU31" i="40"/>
  <c r="AT31" i="40"/>
  <c r="AS31" i="40"/>
  <c r="AR31" i="40"/>
  <c r="AQ31" i="40"/>
  <c r="AP31" i="40"/>
  <c r="AO31" i="40"/>
  <c r="AN31" i="40"/>
  <c r="BF30" i="40"/>
  <c r="BE30" i="40"/>
  <c r="BD30" i="40"/>
  <c r="BC30" i="40"/>
  <c r="BB30" i="40"/>
  <c r="BA30" i="40"/>
  <c r="AZ30" i="40"/>
  <c r="AY30" i="40"/>
  <c r="AX30" i="40"/>
  <c r="AW30" i="40"/>
  <c r="AV30" i="40"/>
  <c r="AU30" i="40"/>
  <c r="AT30" i="40"/>
  <c r="AS30" i="40"/>
  <c r="AR30" i="40"/>
  <c r="AQ30" i="40"/>
  <c r="AP30" i="40"/>
  <c r="AO30" i="40"/>
  <c r="AN30" i="40"/>
  <c r="BF29" i="40"/>
  <c r="BE29" i="40"/>
  <c r="BD29" i="40"/>
  <c r="BC29" i="40"/>
  <c r="BB29" i="40"/>
  <c r="BA29" i="40"/>
  <c r="AZ29" i="40"/>
  <c r="AY29" i="40"/>
  <c r="AX29" i="40"/>
  <c r="AW29" i="40"/>
  <c r="AV29" i="40"/>
  <c r="AU29" i="40"/>
  <c r="AT29" i="40"/>
  <c r="AS29" i="40"/>
  <c r="AR29" i="40"/>
  <c r="AQ29" i="40"/>
  <c r="AP29" i="40"/>
  <c r="AO29" i="40"/>
  <c r="AN29" i="40"/>
  <c r="BF28" i="40"/>
  <c r="BE28" i="40"/>
  <c r="BD28" i="40"/>
  <c r="BC28" i="40"/>
  <c r="BB28" i="40"/>
  <c r="BA28" i="40"/>
  <c r="AZ28" i="40"/>
  <c r="AY28" i="40"/>
  <c r="AX28" i="40"/>
  <c r="AW28" i="40"/>
  <c r="AV28" i="40"/>
  <c r="AU28" i="40"/>
  <c r="AT28" i="40"/>
  <c r="AS28" i="40"/>
  <c r="AR28" i="40"/>
  <c r="AQ28" i="40"/>
  <c r="AP28" i="40"/>
  <c r="AO28" i="40"/>
  <c r="AN28" i="40"/>
  <c r="BF27" i="40"/>
  <c r="BE27" i="40"/>
  <c r="BD27" i="40"/>
  <c r="BC27" i="40"/>
  <c r="BB27" i="40"/>
  <c r="BA27" i="40"/>
  <c r="AZ27" i="40"/>
  <c r="AY27" i="40"/>
  <c r="AX27" i="40"/>
  <c r="AW27" i="40"/>
  <c r="AV27" i="40"/>
  <c r="AU27" i="40"/>
  <c r="AT27" i="40"/>
  <c r="AS27" i="40"/>
  <c r="AR27" i="40"/>
  <c r="AQ27" i="40"/>
  <c r="AP27" i="40"/>
  <c r="AO27" i="40"/>
  <c r="AN27" i="40"/>
  <c r="BF26" i="40"/>
  <c r="BE26" i="40"/>
  <c r="BD26" i="40"/>
  <c r="BC26" i="40"/>
  <c r="BB26" i="40"/>
  <c r="BA26" i="40"/>
  <c r="AZ26" i="40"/>
  <c r="AY26" i="40"/>
  <c r="AX26" i="40"/>
  <c r="AW26" i="40"/>
  <c r="AV26" i="40"/>
  <c r="AU26" i="40"/>
  <c r="AT26" i="40"/>
  <c r="AS26" i="40"/>
  <c r="AR26" i="40"/>
  <c r="AQ26" i="40"/>
  <c r="AP26" i="40"/>
  <c r="AO26" i="40"/>
  <c r="AN26" i="40"/>
  <c r="BF25" i="40"/>
  <c r="BE25" i="40"/>
  <c r="BD25" i="40"/>
  <c r="BC25" i="40"/>
  <c r="BB25" i="40"/>
  <c r="BA25" i="40"/>
  <c r="AZ25" i="40"/>
  <c r="AY25" i="40"/>
  <c r="AX25" i="40"/>
  <c r="AW25" i="40"/>
  <c r="AV25" i="40"/>
  <c r="AU25" i="40"/>
  <c r="AT25" i="40"/>
  <c r="AS25" i="40"/>
  <c r="AR25" i="40"/>
  <c r="AQ25" i="40"/>
  <c r="AP25" i="40"/>
  <c r="AO25" i="40"/>
  <c r="AN25" i="40"/>
  <c r="BF24" i="40"/>
  <c r="BE24" i="40"/>
  <c r="BD24" i="40"/>
  <c r="BC24" i="40"/>
  <c r="BB24" i="40"/>
  <c r="BA24" i="40"/>
  <c r="AZ24" i="40"/>
  <c r="AY24" i="40"/>
  <c r="AX24" i="40"/>
  <c r="AW24" i="40"/>
  <c r="AV24" i="40"/>
  <c r="AU24" i="40"/>
  <c r="AT24" i="40"/>
  <c r="AS24" i="40"/>
  <c r="AR24" i="40"/>
  <c r="AQ24" i="40"/>
  <c r="AP24" i="40"/>
  <c r="AO24" i="40"/>
  <c r="AN24" i="40"/>
  <c r="BF23" i="40"/>
  <c r="BE23" i="40"/>
  <c r="BD23" i="40"/>
  <c r="BC23" i="40"/>
  <c r="BB23" i="40"/>
  <c r="BA23" i="40"/>
  <c r="AZ23" i="40"/>
  <c r="AY23" i="40"/>
  <c r="AX23" i="40"/>
  <c r="AW23" i="40"/>
  <c r="AV23" i="40"/>
  <c r="AU23" i="40"/>
  <c r="AT23" i="40"/>
  <c r="AS23" i="40"/>
  <c r="AR23" i="40"/>
  <c r="AQ23" i="40"/>
  <c r="AP23" i="40"/>
  <c r="AO23" i="40"/>
  <c r="AN23" i="40"/>
  <c r="BF22" i="40"/>
  <c r="BE22" i="40"/>
  <c r="BD22" i="40"/>
  <c r="BC22" i="40"/>
  <c r="BB22" i="40"/>
  <c r="BA22" i="40"/>
  <c r="AZ22" i="40"/>
  <c r="AY22" i="40"/>
  <c r="AX22" i="40"/>
  <c r="AW22" i="40"/>
  <c r="AV22" i="40"/>
  <c r="AU22" i="40"/>
  <c r="AT22" i="40"/>
  <c r="AS22" i="40"/>
  <c r="AR22" i="40"/>
  <c r="AQ22" i="40"/>
  <c r="AP22" i="40"/>
  <c r="AO22" i="40"/>
  <c r="AN22" i="40"/>
  <c r="BF21" i="40"/>
  <c r="BE21" i="40"/>
  <c r="BD21" i="40"/>
  <c r="BC21" i="40"/>
  <c r="BB21" i="40"/>
  <c r="BA21" i="40"/>
  <c r="AZ21" i="40"/>
  <c r="AY21" i="40"/>
  <c r="AX21" i="40"/>
  <c r="AW21" i="40"/>
  <c r="AV21" i="40"/>
  <c r="AU21" i="40"/>
  <c r="AT21" i="40"/>
  <c r="AS21" i="40"/>
  <c r="AR21" i="40"/>
  <c r="AQ21" i="40"/>
  <c r="AP21" i="40"/>
  <c r="AO21" i="40"/>
  <c r="AN21" i="40"/>
  <c r="BF20" i="40"/>
  <c r="BE20" i="40"/>
  <c r="BD20" i="40"/>
  <c r="BC20" i="40"/>
  <c r="BB20" i="40"/>
  <c r="BA20" i="40"/>
  <c r="AZ20" i="40"/>
  <c r="AY20" i="40"/>
  <c r="AX20" i="40"/>
  <c r="AW20" i="40"/>
  <c r="AV20" i="40"/>
  <c r="AU20" i="40"/>
  <c r="AT20" i="40"/>
  <c r="AS20" i="40"/>
  <c r="AR20" i="40"/>
  <c r="AQ20" i="40"/>
  <c r="AP20" i="40"/>
  <c r="AO20" i="40"/>
  <c r="AN20" i="40"/>
  <c r="BF19" i="40"/>
  <c r="BE19" i="40"/>
  <c r="BD19" i="40"/>
  <c r="BC19" i="40"/>
  <c r="BB19" i="40"/>
  <c r="BA19" i="40"/>
  <c r="AZ19" i="40"/>
  <c r="AY19" i="40"/>
  <c r="AX19" i="40"/>
  <c r="AW19" i="40"/>
  <c r="AV19" i="40"/>
  <c r="AU19" i="40"/>
  <c r="AT19" i="40"/>
  <c r="AS19" i="40"/>
  <c r="AR19" i="40"/>
  <c r="AQ19" i="40"/>
  <c r="AP19" i="40"/>
  <c r="AO19" i="40"/>
  <c r="AN19" i="40"/>
  <c r="BF18" i="40"/>
  <c r="BE18" i="40"/>
  <c r="BD18" i="40"/>
  <c r="BC18" i="40"/>
  <c r="BB18" i="40"/>
  <c r="BA18" i="40"/>
  <c r="AZ18" i="40"/>
  <c r="AY18" i="40"/>
  <c r="AX18" i="40"/>
  <c r="AW18" i="40"/>
  <c r="AV18" i="40"/>
  <c r="AU18" i="40"/>
  <c r="AT18" i="40"/>
  <c r="AS18" i="40"/>
  <c r="AR18" i="40"/>
  <c r="AQ18" i="40"/>
  <c r="AP18" i="40"/>
  <c r="AO18" i="40"/>
  <c r="AN18" i="40"/>
  <c r="BF17" i="40"/>
  <c r="BE17" i="40"/>
  <c r="BD17" i="40"/>
  <c r="BC17" i="40"/>
  <c r="BB17" i="40"/>
  <c r="BA17" i="40"/>
  <c r="AZ17" i="40"/>
  <c r="AY17" i="40"/>
  <c r="AX17" i="40"/>
  <c r="AW17" i="40"/>
  <c r="AV17" i="40"/>
  <c r="AU17" i="40"/>
  <c r="AT17" i="40"/>
  <c r="AS17" i="40"/>
  <c r="AR17" i="40"/>
  <c r="AQ17" i="40"/>
  <c r="AP17" i="40"/>
  <c r="AO17" i="40"/>
  <c r="AN17" i="40"/>
  <c r="BF16" i="40"/>
  <c r="BE16" i="40"/>
  <c r="BD16" i="40"/>
  <c r="BC16" i="40"/>
  <c r="BB16" i="40"/>
  <c r="BA16" i="40"/>
  <c r="AZ16" i="40"/>
  <c r="AY16" i="40"/>
  <c r="AX16" i="40"/>
  <c r="AW16" i="40"/>
  <c r="AV16" i="40"/>
  <c r="AU16" i="40"/>
  <c r="AT16" i="40"/>
  <c r="AS16" i="40"/>
  <c r="AR16" i="40"/>
  <c r="AQ16" i="40"/>
  <c r="AP16" i="40"/>
  <c r="AO16" i="40"/>
  <c r="AN16" i="40"/>
  <c r="BF15" i="40"/>
  <c r="BE15" i="40"/>
  <c r="BD15" i="40"/>
  <c r="BC15" i="40"/>
  <c r="BB15" i="40"/>
  <c r="BA15" i="40"/>
  <c r="AZ15" i="40"/>
  <c r="AY15" i="40"/>
  <c r="AX15" i="40"/>
  <c r="AW15" i="40"/>
  <c r="AV15" i="40"/>
  <c r="AU15" i="40"/>
  <c r="AT15" i="40"/>
  <c r="AS15" i="40"/>
  <c r="AR15" i="40"/>
  <c r="AQ15" i="40"/>
  <c r="AP15" i="40"/>
  <c r="AO15" i="40"/>
  <c r="AN15" i="40"/>
  <c r="BF14" i="40"/>
  <c r="BE14" i="40"/>
  <c r="BD14" i="40"/>
  <c r="BC14" i="40"/>
  <c r="BB14" i="40"/>
  <c r="BA14" i="40"/>
  <c r="AZ14" i="40"/>
  <c r="AY14" i="40"/>
  <c r="AX14" i="40"/>
  <c r="AW14" i="40"/>
  <c r="AV14" i="40"/>
  <c r="AU14" i="40"/>
  <c r="AT14" i="40"/>
  <c r="AS14" i="40"/>
  <c r="AR14" i="40"/>
  <c r="AQ14" i="40"/>
  <c r="AP14" i="40"/>
  <c r="AO14" i="40"/>
  <c r="AN14" i="40"/>
  <c r="S14" i="40"/>
  <c r="S15" i="40" s="1"/>
  <c r="S16" i="40" s="1"/>
  <c r="S17" i="40" s="1"/>
  <c r="S18" i="40" s="1"/>
  <c r="S19" i="40" s="1"/>
  <c r="S20" i="40" s="1"/>
  <c r="S21" i="40" s="1"/>
  <c r="S22" i="40" s="1"/>
  <c r="S23" i="40" s="1"/>
  <c r="S24" i="40" s="1"/>
  <c r="S25" i="40" s="1"/>
  <c r="S26" i="40" s="1"/>
  <c r="S27" i="40" s="1"/>
  <c r="S28" i="40" s="1"/>
  <c r="S29" i="40" s="1"/>
  <c r="S30" i="40" s="1"/>
  <c r="S31" i="40" s="1"/>
  <c r="S32" i="40" s="1"/>
  <c r="S33" i="40" s="1"/>
  <c r="S34" i="40" s="1"/>
  <c r="S35" i="40" s="1"/>
  <c r="S36" i="40" s="1"/>
  <c r="S37" i="40" s="1"/>
  <c r="L7" i="40" s="1"/>
  <c r="R15" i="40"/>
  <c r="R16" i="40" s="1"/>
  <c r="R17" i="40" s="1"/>
  <c r="R18" i="40" s="1"/>
  <c r="R19" i="40" s="1"/>
  <c r="R20" i="40" s="1"/>
  <c r="R21" i="40" s="1"/>
  <c r="R22" i="40" s="1"/>
  <c r="R23" i="40" s="1"/>
  <c r="R24" i="40" s="1"/>
  <c r="R25" i="40" s="1"/>
  <c r="R26" i="40" s="1"/>
  <c r="R27" i="40" s="1"/>
  <c r="R28" i="40" s="1"/>
  <c r="R29" i="40" s="1"/>
  <c r="R30" i="40" s="1"/>
  <c r="R31" i="40" s="1"/>
  <c r="R32" i="40" s="1"/>
  <c r="R33" i="40" s="1"/>
  <c r="R34" i="40" s="1"/>
  <c r="R35" i="40" s="1"/>
  <c r="R36" i="40" s="1"/>
  <c r="R37" i="40" s="1"/>
  <c r="L6" i="40" s="1"/>
  <c r="E8" i="40"/>
  <c r="E7" i="40"/>
  <c r="E6" i="40"/>
  <c r="P5" i="40"/>
  <c r="L5" i="40"/>
  <c r="B15" i="40" s="1"/>
  <c r="E5" i="40"/>
  <c r="B34" i="58" l="1"/>
  <c r="AI33" i="58"/>
  <c r="B33" i="57"/>
  <c r="AI32" i="57"/>
  <c r="B31" i="56"/>
  <c r="AI30" i="56"/>
  <c r="B31" i="55"/>
  <c r="AI30" i="55"/>
  <c r="B30" i="54"/>
  <c r="AI29" i="54"/>
  <c r="B28" i="53"/>
  <c r="AI27" i="53"/>
  <c r="B28" i="52"/>
  <c r="AI27" i="52"/>
  <c r="B27" i="51"/>
  <c r="AI26" i="51"/>
  <c r="B26" i="50"/>
  <c r="AI25" i="50"/>
  <c r="B25" i="49"/>
  <c r="AI24" i="49"/>
  <c r="B23" i="48"/>
  <c r="AI22" i="48"/>
  <c r="B23" i="47"/>
  <c r="AI22" i="47"/>
  <c r="B22" i="46"/>
  <c r="AI21" i="46"/>
  <c r="B21" i="45"/>
  <c r="AI20" i="45"/>
  <c r="B20" i="44"/>
  <c r="AI19" i="44"/>
  <c r="B19" i="43"/>
  <c r="AI18" i="43"/>
  <c r="B18" i="42"/>
  <c r="AI17" i="42"/>
  <c r="B17" i="41"/>
  <c r="AI16" i="41"/>
  <c r="B16" i="40"/>
  <c r="AI15" i="40"/>
  <c r="N5" i="40"/>
  <c r="R5" i="40"/>
  <c r="N6" i="40"/>
  <c r="AI14" i="40"/>
  <c r="B35" i="58" l="1"/>
  <c r="AI34" i="58"/>
  <c r="B34" i="57"/>
  <c r="AI33" i="57"/>
  <c r="B32" i="56"/>
  <c r="AI31" i="56"/>
  <c r="B32" i="55"/>
  <c r="AI31" i="55"/>
  <c r="B31" i="54"/>
  <c r="AI30" i="54"/>
  <c r="B29" i="53"/>
  <c r="AI28" i="53"/>
  <c r="B29" i="52"/>
  <c r="AI28" i="52"/>
  <c r="B28" i="51"/>
  <c r="AI27" i="51"/>
  <c r="B27" i="50"/>
  <c r="AI26" i="50"/>
  <c r="B26" i="49"/>
  <c r="AI25" i="49"/>
  <c r="B24" i="48"/>
  <c r="AI23" i="48"/>
  <c r="B24" i="47"/>
  <c r="AI23" i="47"/>
  <c r="B23" i="46"/>
  <c r="AI22" i="46"/>
  <c r="B22" i="45"/>
  <c r="AI21" i="45"/>
  <c r="B21" i="44"/>
  <c r="AI20" i="44"/>
  <c r="B20" i="43"/>
  <c r="AI19" i="43"/>
  <c r="B19" i="42"/>
  <c r="AI18" i="42"/>
  <c r="B18" i="41"/>
  <c r="AI17" i="41"/>
  <c r="B17" i="40"/>
  <c r="AI16" i="40"/>
  <c r="B36" i="58" l="1"/>
  <c r="AI35" i="58"/>
  <c r="B35" i="57"/>
  <c r="AI34" i="57"/>
  <c r="B33" i="56"/>
  <c r="AI32" i="56"/>
  <c r="B33" i="55"/>
  <c r="AI32" i="55"/>
  <c r="B32" i="54"/>
  <c r="AI31" i="54"/>
  <c r="B30" i="53"/>
  <c r="AI29" i="53"/>
  <c r="B30" i="52"/>
  <c r="AI29" i="52"/>
  <c r="B29" i="51"/>
  <c r="AI28" i="51"/>
  <c r="B28" i="50"/>
  <c r="AI27" i="50"/>
  <c r="B27" i="49"/>
  <c r="AI26" i="49"/>
  <c r="B25" i="48"/>
  <c r="AI24" i="48"/>
  <c r="B25" i="47"/>
  <c r="AI24" i="47"/>
  <c r="B24" i="46"/>
  <c r="AI23" i="46"/>
  <c r="B23" i="45"/>
  <c r="AI22" i="45"/>
  <c r="B22" i="44"/>
  <c r="AI21" i="44"/>
  <c r="B21" i="43"/>
  <c r="AI20" i="43"/>
  <c r="B20" i="42"/>
  <c r="AI19" i="42"/>
  <c r="B19" i="41"/>
  <c r="AI18" i="41"/>
  <c r="B18" i="40"/>
  <c r="AI17" i="40"/>
  <c r="B37" i="58" l="1"/>
  <c r="AI37" i="58" s="1"/>
  <c r="AI36" i="58"/>
  <c r="B36" i="57"/>
  <c r="AI35" i="57"/>
  <c r="B34" i="56"/>
  <c r="AI33" i="56"/>
  <c r="B34" i="55"/>
  <c r="AI33" i="55"/>
  <c r="B33" i="54"/>
  <c r="AI32" i="54"/>
  <c r="B31" i="53"/>
  <c r="AI30" i="53"/>
  <c r="B31" i="52"/>
  <c r="AI30" i="52"/>
  <c r="B30" i="51"/>
  <c r="AI29" i="51"/>
  <c r="B29" i="50"/>
  <c r="AI28" i="50"/>
  <c r="B28" i="49"/>
  <c r="AI27" i="49"/>
  <c r="B26" i="48"/>
  <c r="AI25" i="48"/>
  <c r="B26" i="47"/>
  <c r="AI25" i="47"/>
  <c r="B25" i="46"/>
  <c r="AI24" i="46"/>
  <c r="B24" i="45"/>
  <c r="AI23" i="45"/>
  <c r="B23" i="44"/>
  <c r="AI22" i="44"/>
  <c r="B22" i="43"/>
  <c r="AI21" i="43"/>
  <c r="B21" i="42"/>
  <c r="AI20" i="42"/>
  <c r="B20" i="41"/>
  <c r="AI19" i="41"/>
  <c r="B19" i="40"/>
  <c r="AI18" i="40"/>
  <c r="B37" i="57" l="1"/>
  <c r="AI37" i="57" s="1"/>
  <c r="AI36" i="57"/>
  <c r="B35" i="56"/>
  <c r="AI34" i="56"/>
  <c r="B35" i="55"/>
  <c r="AI34" i="55"/>
  <c r="B34" i="54"/>
  <c r="AI33" i="54"/>
  <c r="B32" i="53"/>
  <c r="AI31" i="53"/>
  <c r="B32" i="52"/>
  <c r="AI31" i="52"/>
  <c r="B31" i="51"/>
  <c r="AI30" i="51"/>
  <c r="B30" i="50"/>
  <c r="AI29" i="50"/>
  <c r="B29" i="49"/>
  <c r="AI28" i="49"/>
  <c r="B27" i="48"/>
  <c r="AI26" i="48"/>
  <c r="B27" i="47"/>
  <c r="AI26" i="47"/>
  <c r="B26" i="46"/>
  <c r="AI25" i="46"/>
  <c r="B25" i="45"/>
  <c r="AI24" i="45"/>
  <c r="B24" i="44"/>
  <c r="AI23" i="44"/>
  <c r="B23" i="43"/>
  <c r="AI22" i="43"/>
  <c r="B22" i="42"/>
  <c r="AI21" i="42"/>
  <c r="B21" i="41"/>
  <c r="AI20" i="41"/>
  <c r="B20" i="40"/>
  <c r="AI19" i="40"/>
  <c r="B36" i="56" l="1"/>
  <c r="AI35" i="56"/>
  <c r="B36" i="55"/>
  <c r="AI35" i="55"/>
  <c r="B35" i="54"/>
  <c r="AI34" i="54"/>
  <c r="B33" i="53"/>
  <c r="AI32" i="53"/>
  <c r="B33" i="52"/>
  <c r="AI32" i="52"/>
  <c r="B32" i="51"/>
  <c r="AI31" i="51"/>
  <c r="B31" i="50"/>
  <c r="AI30" i="50"/>
  <c r="B30" i="49"/>
  <c r="AI29" i="49"/>
  <c r="B28" i="48"/>
  <c r="AI27" i="48"/>
  <c r="B28" i="47"/>
  <c r="AI27" i="47"/>
  <c r="B27" i="46"/>
  <c r="AI26" i="46"/>
  <c r="B26" i="45"/>
  <c r="AI25" i="45"/>
  <c r="B25" i="44"/>
  <c r="AI24" i="44"/>
  <c r="B24" i="43"/>
  <c r="AI23" i="43"/>
  <c r="B23" i="42"/>
  <c r="AI22" i="42"/>
  <c r="B22" i="41"/>
  <c r="AI21" i="41"/>
  <c r="B21" i="40"/>
  <c r="AI20" i="40"/>
  <c r="B37" i="56" l="1"/>
  <c r="AI37" i="56" s="1"/>
  <c r="AI36" i="56"/>
  <c r="B37" i="55"/>
  <c r="AI37" i="55" s="1"/>
  <c r="AI36" i="55"/>
  <c r="B36" i="54"/>
  <c r="AI35" i="54"/>
  <c r="B34" i="53"/>
  <c r="AI33" i="53"/>
  <c r="B34" i="52"/>
  <c r="AI33" i="52"/>
  <c r="B33" i="51"/>
  <c r="AI32" i="51"/>
  <c r="B32" i="50"/>
  <c r="AI31" i="50"/>
  <c r="B31" i="49"/>
  <c r="AI30" i="49"/>
  <c r="B29" i="48"/>
  <c r="AI28" i="48"/>
  <c r="B29" i="47"/>
  <c r="AI28" i="47"/>
  <c r="B28" i="46"/>
  <c r="AI27" i="46"/>
  <c r="B27" i="45"/>
  <c r="AI26" i="45"/>
  <c r="B26" i="44"/>
  <c r="AI25" i="44"/>
  <c r="B25" i="43"/>
  <c r="AI24" i="43"/>
  <c r="B24" i="42"/>
  <c r="AI23" i="42"/>
  <c r="B23" i="41"/>
  <c r="AI22" i="41"/>
  <c r="B22" i="40"/>
  <c r="AI21" i="40"/>
  <c r="B37" i="54" l="1"/>
  <c r="AI37" i="54" s="1"/>
  <c r="AI36" i="54"/>
  <c r="B35" i="53"/>
  <c r="AI34" i="53"/>
  <c r="B35" i="52"/>
  <c r="AI34" i="52"/>
  <c r="B34" i="51"/>
  <c r="AI33" i="51"/>
  <c r="B33" i="50"/>
  <c r="AI32" i="50"/>
  <c r="B32" i="49"/>
  <c r="AI31" i="49"/>
  <c r="B30" i="48"/>
  <c r="AI29" i="48"/>
  <c r="B30" i="47"/>
  <c r="AI29" i="47"/>
  <c r="B29" i="46"/>
  <c r="AI28" i="46"/>
  <c r="B28" i="45"/>
  <c r="AI27" i="45"/>
  <c r="B27" i="44"/>
  <c r="AI26" i="44"/>
  <c r="B26" i="43"/>
  <c r="AI25" i="43"/>
  <c r="B25" i="42"/>
  <c r="AI24" i="42"/>
  <c r="B24" i="41"/>
  <c r="AI23" i="41"/>
  <c r="B23" i="40"/>
  <c r="AI22" i="40"/>
  <c r="B36" i="53" l="1"/>
  <c r="AI35" i="53"/>
  <c r="B36" i="52"/>
  <c r="AI35" i="52"/>
  <c r="B35" i="51"/>
  <c r="AI34" i="51"/>
  <c r="B34" i="50"/>
  <c r="AI33" i="50"/>
  <c r="B33" i="49"/>
  <c r="AI32" i="49"/>
  <c r="B31" i="48"/>
  <c r="AI30" i="48"/>
  <c r="B31" i="47"/>
  <c r="AI30" i="47"/>
  <c r="B30" i="46"/>
  <c r="AI29" i="46"/>
  <c r="B29" i="45"/>
  <c r="AI28" i="45"/>
  <c r="B28" i="44"/>
  <c r="AI27" i="44"/>
  <c r="B27" i="43"/>
  <c r="AI26" i="43"/>
  <c r="B26" i="42"/>
  <c r="AI25" i="42"/>
  <c r="B25" i="41"/>
  <c r="AI24" i="41"/>
  <c r="B24" i="40"/>
  <c r="AI23" i="40"/>
  <c r="B37" i="53" l="1"/>
  <c r="AI37" i="53" s="1"/>
  <c r="AI36" i="53"/>
  <c r="B37" i="52"/>
  <c r="AI37" i="52" s="1"/>
  <c r="AI36" i="52"/>
  <c r="B36" i="51"/>
  <c r="AI35" i="51"/>
  <c r="B35" i="50"/>
  <c r="AI34" i="50"/>
  <c r="B34" i="49"/>
  <c r="AI33" i="49"/>
  <c r="B32" i="48"/>
  <c r="AI31" i="48"/>
  <c r="B32" i="47"/>
  <c r="AI31" i="47"/>
  <c r="B31" i="46"/>
  <c r="AI30" i="46"/>
  <c r="B30" i="45"/>
  <c r="AI29" i="45"/>
  <c r="B29" i="44"/>
  <c r="AI28" i="44"/>
  <c r="B28" i="43"/>
  <c r="AI27" i="43"/>
  <c r="B27" i="42"/>
  <c r="AI26" i="42"/>
  <c r="B26" i="41"/>
  <c r="AI25" i="41"/>
  <c r="B25" i="40"/>
  <c r="AI24" i="40"/>
  <c r="B37" i="51" l="1"/>
  <c r="AI37" i="51" s="1"/>
  <c r="AI36" i="51"/>
  <c r="B36" i="50"/>
  <c r="AI35" i="50"/>
  <c r="B35" i="49"/>
  <c r="AI34" i="49"/>
  <c r="B33" i="48"/>
  <c r="AI32" i="48"/>
  <c r="B33" i="47"/>
  <c r="AI32" i="47"/>
  <c r="B32" i="46"/>
  <c r="AI31" i="46"/>
  <c r="B31" i="45"/>
  <c r="AI30" i="45"/>
  <c r="B30" i="44"/>
  <c r="AI29" i="44"/>
  <c r="B29" i="43"/>
  <c r="AI28" i="43"/>
  <c r="B28" i="42"/>
  <c r="AI27" i="42"/>
  <c r="B27" i="41"/>
  <c r="AI26" i="41"/>
  <c r="B26" i="40"/>
  <c r="AI25" i="40"/>
  <c r="B37" i="50" l="1"/>
  <c r="AI37" i="50" s="1"/>
  <c r="AI36" i="50"/>
  <c r="B36" i="49"/>
  <c r="AI35" i="49"/>
  <c r="B34" i="48"/>
  <c r="AI33" i="48"/>
  <c r="B34" i="47"/>
  <c r="AI33" i="47"/>
  <c r="B33" i="46"/>
  <c r="AI32" i="46"/>
  <c r="B32" i="45"/>
  <c r="AI31" i="45"/>
  <c r="B31" i="44"/>
  <c r="AI30" i="44"/>
  <c r="B30" i="43"/>
  <c r="AI29" i="43"/>
  <c r="B29" i="42"/>
  <c r="AI28" i="42"/>
  <c r="B28" i="41"/>
  <c r="AI27" i="41"/>
  <c r="B27" i="40"/>
  <c r="AI26" i="40"/>
  <c r="B37" i="49" l="1"/>
  <c r="AI37" i="49" s="1"/>
  <c r="AI36" i="49"/>
  <c r="B35" i="48"/>
  <c r="AI34" i="48"/>
  <c r="B35" i="47"/>
  <c r="AI34" i="47"/>
  <c r="B34" i="46"/>
  <c r="AI33" i="46"/>
  <c r="B33" i="45"/>
  <c r="AI32" i="45"/>
  <c r="B32" i="44"/>
  <c r="AI31" i="44"/>
  <c r="B31" i="43"/>
  <c r="AI30" i="43"/>
  <c r="B30" i="42"/>
  <c r="AI29" i="42"/>
  <c r="B29" i="41"/>
  <c r="AI28" i="41"/>
  <c r="B28" i="40"/>
  <c r="AI27" i="40"/>
  <c r="B36" i="48" l="1"/>
  <c r="AI35" i="48"/>
  <c r="B36" i="47"/>
  <c r="AI35" i="47"/>
  <c r="B35" i="46"/>
  <c r="AI34" i="46"/>
  <c r="B34" i="45"/>
  <c r="AI33" i="45"/>
  <c r="B33" i="44"/>
  <c r="AI32" i="44"/>
  <c r="B32" i="43"/>
  <c r="AI31" i="43"/>
  <c r="B31" i="42"/>
  <c r="AI30" i="42"/>
  <c r="B30" i="41"/>
  <c r="AI29" i="41"/>
  <c r="B29" i="40"/>
  <c r="AI28" i="40"/>
  <c r="B37" i="48" l="1"/>
  <c r="AI37" i="48" s="1"/>
  <c r="AI36" i="48"/>
  <c r="B37" i="47"/>
  <c r="AI37" i="47" s="1"/>
  <c r="AI36" i="47"/>
  <c r="B36" i="46"/>
  <c r="AI35" i="46"/>
  <c r="B35" i="45"/>
  <c r="AI34" i="45"/>
  <c r="B34" i="44"/>
  <c r="AI33" i="44"/>
  <c r="B33" i="43"/>
  <c r="AI32" i="43"/>
  <c r="B32" i="42"/>
  <c r="AI31" i="42"/>
  <c r="B31" i="41"/>
  <c r="AI30" i="41"/>
  <c r="B30" i="40"/>
  <c r="AI29" i="40"/>
  <c r="B37" i="46" l="1"/>
  <c r="AI37" i="46" s="1"/>
  <c r="AI36" i="46"/>
  <c r="B36" i="45"/>
  <c r="AI35" i="45"/>
  <c r="B35" i="44"/>
  <c r="AI34" i="44"/>
  <c r="B34" i="43"/>
  <c r="AI33" i="43"/>
  <c r="B33" i="42"/>
  <c r="AI32" i="42"/>
  <c r="B32" i="41"/>
  <c r="AI31" i="41"/>
  <c r="B31" i="40"/>
  <c r="AI30" i="40"/>
  <c r="B37" i="45" l="1"/>
  <c r="AI37" i="45" s="1"/>
  <c r="AI36" i="45"/>
  <c r="B36" i="44"/>
  <c r="AI35" i="44"/>
  <c r="B35" i="43"/>
  <c r="AI34" i="43"/>
  <c r="B34" i="42"/>
  <c r="AI33" i="42"/>
  <c r="B33" i="41"/>
  <c r="AI32" i="41"/>
  <c r="B32" i="40"/>
  <c r="AI31" i="40"/>
  <c r="B37" i="44" l="1"/>
  <c r="AI37" i="44" s="1"/>
  <c r="AI36" i="44"/>
  <c r="B36" i="43"/>
  <c r="AI35" i="43"/>
  <c r="B35" i="42"/>
  <c r="AI34" i="42"/>
  <c r="B34" i="41"/>
  <c r="AI33" i="41"/>
  <c r="B33" i="40"/>
  <c r="AI32" i="40"/>
  <c r="B37" i="43" l="1"/>
  <c r="AI37" i="43" s="1"/>
  <c r="AI36" i="43"/>
  <c r="B36" i="42"/>
  <c r="AI35" i="42"/>
  <c r="B35" i="41"/>
  <c r="AI34" i="41"/>
  <c r="B34" i="40"/>
  <c r="AI33" i="40"/>
  <c r="B37" i="42" l="1"/>
  <c r="AI37" i="42" s="1"/>
  <c r="AI36" i="42"/>
  <c r="B36" i="41"/>
  <c r="AI35" i="41"/>
  <c r="B35" i="40"/>
  <c r="AI34" i="40"/>
  <c r="B37" i="41" l="1"/>
  <c r="AI37" i="41" s="1"/>
  <c r="AI36" i="41"/>
  <c r="B36" i="40"/>
  <c r="AI35" i="40"/>
  <c r="B37" i="40" l="1"/>
  <c r="AI37" i="40" s="1"/>
  <c r="AI36" i="40"/>
  <c r="BF37" i="39" l="1"/>
  <c r="BE37" i="39"/>
  <c r="BD37" i="39"/>
  <c r="BC37" i="39"/>
  <c r="BB37" i="39"/>
  <c r="BA37" i="39"/>
  <c r="AZ37" i="39"/>
  <c r="AY37" i="39"/>
  <c r="AX37" i="39"/>
  <c r="AW37" i="39"/>
  <c r="AV37" i="39"/>
  <c r="AU37" i="39"/>
  <c r="AT37" i="39"/>
  <c r="AS37" i="39"/>
  <c r="AR37" i="39"/>
  <c r="AQ37" i="39"/>
  <c r="AP37" i="39"/>
  <c r="AO37" i="39"/>
  <c r="AN37" i="39"/>
  <c r="BF36" i="39"/>
  <c r="BE36" i="39"/>
  <c r="BD36" i="39"/>
  <c r="BC36" i="39"/>
  <c r="BB36" i="39"/>
  <c r="BA36" i="39"/>
  <c r="AZ36" i="39"/>
  <c r="AY36" i="39"/>
  <c r="AX36" i="39"/>
  <c r="AW36" i="39"/>
  <c r="AV36" i="39"/>
  <c r="AU36" i="39"/>
  <c r="AT36" i="39"/>
  <c r="AS36" i="39"/>
  <c r="AR36" i="39"/>
  <c r="AQ36" i="39"/>
  <c r="AP36" i="39"/>
  <c r="AO36" i="39"/>
  <c r="AN36" i="39"/>
  <c r="BF35" i="39"/>
  <c r="BE35" i="39"/>
  <c r="BD35" i="39"/>
  <c r="BC35" i="39"/>
  <c r="BB35" i="39"/>
  <c r="BA35" i="39"/>
  <c r="AZ35" i="39"/>
  <c r="AY35" i="39"/>
  <c r="AX35" i="39"/>
  <c r="AW35" i="39"/>
  <c r="AV35" i="39"/>
  <c r="AU35" i="39"/>
  <c r="AT35" i="39"/>
  <c r="AS35" i="39"/>
  <c r="AR35" i="39"/>
  <c r="AQ35" i="39"/>
  <c r="AP35" i="39"/>
  <c r="AO35" i="39"/>
  <c r="AN35" i="39"/>
  <c r="BF34" i="39"/>
  <c r="BE34" i="39"/>
  <c r="BD34" i="39"/>
  <c r="BC34" i="39"/>
  <c r="BB34" i="39"/>
  <c r="BA34" i="39"/>
  <c r="AZ34" i="39"/>
  <c r="AY34" i="39"/>
  <c r="AX34" i="39"/>
  <c r="AW34" i="39"/>
  <c r="AV34" i="39"/>
  <c r="AU34" i="39"/>
  <c r="AT34" i="39"/>
  <c r="AS34" i="39"/>
  <c r="AR34" i="39"/>
  <c r="AQ34" i="39"/>
  <c r="AP34" i="39"/>
  <c r="AO34" i="39"/>
  <c r="AN34" i="39"/>
  <c r="BF33" i="39"/>
  <c r="BE33" i="39"/>
  <c r="BD33" i="39"/>
  <c r="BC33" i="39"/>
  <c r="BB33" i="39"/>
  <c r="BA33" i="39"/>
  <c r="AZ33" i="39"/>
  <c r="AY33" i="39"/>
  <c r="AX33" i="39"/>
  <c r="AW33" i="39"/>
  <c r="AV33" i="39"/>
  <c r="AU33" i="39"/>
  <c r="AT33" i="39"/>
  <c r="AS33" i="39"/>
  <c r="AR33" i="39"/>
  <c r="AQ33" i="39"/>
  <c r="AP33" i="39"/>
  <c r="AO33" i="39"/>
  <c r="AN33" i="39"/>
  <c r="BF32" i="39"/>
  <c r="BE32" i="39"/>
  <c r="BD32" i="39"/>
  <c r="BC32" i="39"/>
  <c r="BB32" i="39"/>
  <c r="BA32" i="39"/>
  <c r="AZ32" i="39"/>
  <c r="AY32" i="39"/>
  <c r="AX32" i="39"/>
  <c r="AW32" i="39"/>
  <c r="AV32" i="39"/>
  <c r="AU32" i="39"/>
  <c r="AT32" i="39"/>
  <c r="AS32" i="39"/>
  <c r="AR32" i="39"/>
  <c r="AQ32" i="39"/>
  <c r="AP32" i="39"/>
  <c r="AO32" i="39"/>
  <c r="AN32" i="39"/>
  <c r="BF31" i="39"/>
  <c r="BE31" i="39"/>
  <c r="BD31" i="39"/>
  <c r="BC31" i="39"/>
  <c r="BB31" i="39"/>
  <c r="BA31" i="39"/>
  <c r="AZ31" i="39"/>
  <c r="AY31" i="39"/>
  <c r="AX31" i="39"/>
  <c r="AW31" i="39"/>
  <c r="AV31" i="39"/>
  <c r="AU31" i="39"/>
  <c r="AT31" i="39"/>
  <c r="AS31" i="39"/>
  <c r="AR31" i="39"/>
  <c r="AQ31" i="39"/>
  <c r="AP31" i="39"/>
  <c r="AO31" i="39"/>
  <c r="AN31" i="39"/>
  <c r="BF30" i="39"/>
  <c r="BE30" i="39"/>
  <c r="BD30" i="39"/>
  <c r="BC30" i="39"/>
  <c r="BB30" i="39"/>
  <c r="BA30" i="39"/>
  <c r="AZ30" i="39"/>
  <c r="AY30" i="39"/>
  <c r="AX30" i="39"/>
  <c r="AW30" i="39"/>
  <c r="AV30" i="39"/>
  <c r="AU30" i="39"/>
  <c r="AT30" i="39"/>
  <c r="AS30" i="39"/>
  <c r="AR30" i="39"/>
  <c r="AQ30" i="39"/>
  <c r="AP30" i="39"/>
  <c r="AO30" i="39"/>
  <c r="AN30" i="39"/>
  <c r="BF29" i="39"/>
  <c r="BE29" i="39"/>
  <c r="BD29" i="39"/>
  <c r="BC29" i="39"/>
  <c r="BB29" i="39"/>
  <c r="BA29" i="39"/>
  <c r="AZ29" i="39"/>
  <c r="AY29" i="39"/>
  <c r="AX29" i="39"/>
  <c r="AW29" i="39"/>
  <c r="AV29" i="39"/>
  <c r="AU29" i="39"/>
  <c r="AT29" i="39"/>
  <c r="AS29" i="39"/>
  <c r="AR29" i="39"/>
  <c r="AQ29" i="39"/>
  <c r="AP29" i="39"/>
  <c r="AO29" i="39"/>
  <c r="AN29" i="39"/>
  <c r="BF28" i="39"/>
  <c r="BE28" i="39"/>
  <c r="BD28" i="39"/>
  <c r="BC28" i="39"/>
  <c r="BB28" i="39"/>
  <c r="BA28" i="39"/>
  <c r="AZ28" i="39"/>
  <c r="AY28" i="39"/>
  <c r="AX28" i="39"/>
  <c r="AW28" i="39"/>
  <c r="AV28" i="39"/>
  <c r="AU28" i="39"/>
  <c r="AT28" i="39"/>
  <c r="AS28" i="39"/>
  <c r="AR28" i="39"/>
  <c r="AQ28" i="39"/>
  <c r="AP28" i="39"/>
  <c r="AO28" i="39"/>
  <c r="AN28" i="39"/>
  <c r="BF27" i="39"/>
  <c r="BE27" i="39"/>
  <c r="BD27" i="39"/>
  <c r="BC27" i="39"/>
  <c r="BB27" i="39"/>
  <c r="BA27" i="39"/>
  <c r="AZ27" i="39"/>
  <c r="AY27" i="39"/>
  <c r="AX27" i="39"/>
  <c r="AW27" i="39"/>
  <c r="AV27" i="39"/>
  <c r="AU27" i="39"/>
  <c r="AT27" i="39"/>
  <c r="AS27" i="39"/>
  <c r="AR27" i="39"/>
  <c r="AQ27" i="39"/>
  <c r="AP27" i="39"/>
  <c r="AO27" i="39"/>
  <c r="AN27" i="39"/>
  <c r="BF26" i="39"/>
  <c r="BE26" i="39"/>
  <c r="BD26" i="39"/>
  <c r="BC26" i="39"/>
  <c r="BB26" i="39"/>
  <c r="BA26" i="39"/>
  <c r="AZ26" i="39"/>
  <c r="AY26" i="39"/>
  <c r="AX26" i="39"/>
  <c r="AW26" i="39"/>
  <c r="AV26" i="39"/>
  <c r="AU26" i="39"/>
  <c r="AT26" i="39"/>
  <c r="AS26" i="39"/>
  <c r="AR26" i="39"/>
  <c r="AQ26" i="39"/>
  <c r="AP26" i="39"/>
  <c r="AO26" i="39"/>
  <c r="AN26" i="39"/>
  <c r="BF25" i="39"/>
  <c r="BE25" i="39"/>
  <c r="BD25" i="39"/>
  <c r="BC25" i="39"/>
  <c r="BB25" i="39"/>
  <c r="BA25" i="39"/>
  <c r="AZ25" i="39"/>
  <c r="AY25" i="39"/>
  <c r="AX25" i="39"/>
  <c r="AW25" i="39"/>
  <c r="AV25" i="39"/>
  <c r="AU25" i="39"/>
  <c r="AT25" i="39"/>
  <c r="AS25" i="39"/>
  <c r="AR25" i="39"/>
  <c r="AQ25" i="39"/>
  <c r="AP25" i="39"/>
  <c r="AO25" i="39"/>
  <c r="AN25" i="39"/>
  <c r="BF24" i="39"/>
  <c r="BE24" i="39"/>
  <c r="BD24" i="39"/>
  <c r="BC24" i="39"/>
  <c r="BB24" i="39"/>
  <c r="BA24" i="39"/>
  <c r="AZ24" i="39"/>
  <c r="AY24" i="39"/>
  <c r="AX24" i="39"/>
  <c r="AW24" i="39"/>
  <c r="AV24" i="39"/>
  <c r="AU24" i="39"/>
  <c r="AT24" i="39"/>
  <c r="AS24" i="39"/>
  <c r="AR24" i="39"/>
  <c r="AQ24" i="39"/>
  <c r="AP24" i="39"/>
  <c r="AO24" i="39"/>
  <c r="AN24" i="39"/>
  <c r="BF23" i="39"/>
  <c r="BE23" i="39"/>
  <c r="BD23" i="39"/>
  <c r="BC23" i="39"/>
  <c r="BB23" i="39"/>
  <c r="BA23" i="39"/>
  <c r="AZ23" i="39"/>
  <c r="AY23" i="39"/>
  <c r="AX23" i="39"/>
  <c r="AW23" i="39"/>
  <c r="AV23" i="39"/>
  <c r="AU23" i="39"/>
  <c r="AT23" i="39"/>
  <c r="AS23" i="39"/>
  <c r="AR23" i="39"/>
  <c r="AQ23" i="39"/>
  <c r="AP23" i="39"/>
  <c r="AO23" i="39"/>
  <c r="AN23" i="39"/>
  <c r="BF22" i="39"/>
  <c r="BE22" i="39"/>
  <c r="BD22" i="39"/>
  <c r="BC22" i="39"/>
  <c r="BB22" i="39"/>
  <c r="BA22" i="39"/>
  <c r="AZ22" i="39"/>
  <c r="AY22" i="39"/>
  <c r="AX22" i="39"/>
  <c r="AW22" i="39"/>
  <c r="AV22" i="39"/>
  <c r="AU22" i="39"/>
  <c r="AT22" i="39"/>
  <c r="AS22" i="39"/>
  <c r="AR22" i="39"/>
  <c r="AQ22" i="39"/>
  <c r="AP22" i="39"/>
  <c r="AO22" i="39"/>
  <c r="AN22" i="39"/>
  <c r="BF21" i="39"/>
  <c r="BE21" i="39"/>
  <c r="BD21" i="39"/>
  <c r="BC21" i="39"/>
  <c r="BB21" i="39"/>
  <c r="BA21" i="39"/>
  <c r="AZ21" i="39"/>
  <c r="AY21" i="39"/>
  <c r="AX21" i="39"/>
  <c r="AW21" i="39"/>
  <c r="AV21" i="39"/>
  <c r="AU21" i="39"/>
  <c r="AT21" i="39"/>
  <c r="AS21" i="39"/>
  <c r="AR21" i="39"/>
  <c r="AQ21" i="39"/>
  <c r="AP21" i="39"/>
  <c r="AO21" i="39"/>
  <c r="AN21" i="39"/>
  <c r="BF20" i="39"/>
  <c r="BE20" i="39"/>
  <c r="BD20" i="39"/>
  <c r="BC20" i="39"/>
  <c r="BB20" i="39"/>
  <c r="BA20" i="39"/>
  <c r="AZ20" i="39"/>
  <c r="AY20" i="39"/>
  <c r="AX20" i="39"/>
  <c r="AW20" i="39"/>
  <c r="AV20" i="39"/>
  <c r="AU20" i="39"/>
  <c r="AT20" i="39"/>
  <c r="AS20" i="39"/>
  <c r="AR20" i="39"/>
  <c r="AQ20" i="39"/>
  <c r="AP20" i="39"/>
  <c r="AO20" i="39"/>
  <c r="AN20" i="39"/>
  <c r="BF19" i="39"/>
  <c r="BE19" i="39"/>
  <c r="BD19" i="39"/>
  <c r="BC19" i="39"/>
  <c r="BB19" i="39"/>
  <c r="BA19" i="39"/>
  <c r="AZ19" i="39"/>
  <c r="AY19" i="39"/>
  <c r="AX19" i="39"/>
  <c r="AW19" i="39"/>
  <c r="AV19" i="39"/>
  <c r="AU19" i="39"/>
  <c r="AT19" i="39"/>
  <c r="AS19" i="39"/>
  <c r="AR19" i="39"/>
  <c r="AQ19" i="39"/>
  <c r="AP19" i="39"/>
  <c r="AO19" i="39"/>
  <c r="AN19" i="39"/>
  <c r="BF18" i="39"/>
  <c r="BE18" i="39"/>
  <c r="BD18" i="39"/>
  <c r="BC18" i="39"/>
  <c r="BB18" i="39"/>
  <c r="BA18" i="39"/>
  <c r="AZ18" i="39"/>
  <c r="AY18" i="39"/>
  <c r="AX18" i="39"/>
  <c r="AW18" i="39"/>
  <c r="AV18" i="39"/>
  <c r="AU18" i="39"/>
  <c r="AT18" i="39"/>
  <c r="AS18" i="39"/>
  <c r="AR18" i="39"/>
  <c r="AQ18" i="39"/>
  <c r="AP18" i="39"/>
  <c r="AO18" i="39"/>
  <c r="AN18" i="39"/>
  <c r="BF17" i="39"/>
  <c r="BE17" i="39"/>
  <c r="BD17" i="39"/>
  <c r="BC17" i="39"/>
  <c r="BB17" i="39"/>
  <c r="BA17" i="39"/>
  <c r="AZ17" i="39"/>
  <c r="AY17" i="39"/>
  <c r="AX17" i="39"/>
  <c r="AW17" i="39"/>
  <c r="AV17" i="39"/>
  <c r="AU17" i="39"/>
  <c r="AT17" i="39"/>
  <c r="AS17" i="39"/>
  <c r="AR17" i="39"/>
  <c r="AQ17" i="39"/>
  <c r="AP17" i="39"/>
  <c r="AO17" i="39"/>
  <c r="AN17" i="39"/>
  <c r="BF16" i="39"/>
  <c r="BE16" i="39"/>
  <c r="BD16" i="39"/>
  <c r="BC16" i="39"/>
  <c r="BB16" i="39"/>
  <c r="BA16" i="39"/>
  <c r="AZ16" i="39"/>
  <c r="AY16" i="39"/>
  <c r="AX16" i="39"/>
  <c r="AW16" i="39"/>
  <c r="AV16" i="39"/>
  <c r="AU16" i="39"/>
  <c r="AT16" i="39"/>
  <c r="AS16" i="39"/>
  <c r="AR16" i="39"/>
  <c r="AQ16" i="39"/>
  <c r="AP16" i="39"/>
  <c r="AO16" i="39"/>
  <c r="AN16" i="39"/>
  <c r="BF15" i="39"/>
  <c r="BE15" i="39"/>
  <c r="BD15" i="39"/>
  <c r="BC15" i="39"/>
  <c r="BB15" i="39"/>
  <c r="BA15" i="39"/>
  <c r="AZ15" i="39"/>
  <c r="AY15" i="39"/>
  <c r="AX15" i="39"/>
  <c r="AW15" i="39"/>
  <c r="AV15" i="39"/>
  <c r="AU15" i="39"/>
  <c r="AT15" i="39"/>
  <c r="AS15" i="39"/>
  <c r="AR15" i="39"/>
  <c r="AQ15" i="39"/>
  <c r="AP15" i="39"/>
  <c r="AO15" i="39"/>
  <c r="AN15" i="39"/>
  <c r="BF14" i="39"/>
  <c r="BE14" i="39"/>
  <c r="BD14" i="39"/>
  <c r="BC14" i="39"/>
  <c r="BB14" i="39"/>
  <c r="BA14" i="39"/>
  <c r="AZ14" i="39"/>
  <c r="AY14" i="39"/>
  <c r="AX14" i="39"/>
  <c r="AW14" i="39"/>
  <c r="AV14" i="39"/>
  <c r="AU14" i="39"/>
  <c r="AT14" i="39"/>
  <c r="AS14" i="39"/>
  <c r="AR14" i="39"/>
  <c r="AQ14" i="39"/>
  <c r="AP14" i="39"/>
  <c r="AO14" i="39"/>
  <c r="AN14" i="39"/>
  <c r="S14" i="39"/>
  <c r="S15" i="39" s="1"/>
  <c r="S16" i="39" s="1"/>
  <c r="S17" i="39" s="1"/>
  <c r="S18" i="39" s="1"/>
  <c r="S19" i="39" s="1"/>
  <c r="S20" i="39" s="1"/>
  <c r="S21" i="39" s="1"/>
  <c r="S22" i="39" s="1"/>
  <c r="S23" i="39" s="1"/>
  <c r="S24" i="39" s="1"/>
  <c r="S25" i="39" s="1"/>
  <c r="S26" i="39" s="1"/>
  <c r="S27" i="39" s="1"/>
  <c r="S28" i="39" s="1"/>
  <c r="S29" i="39" s="1"/>
  <c r="S30" i="39" s="1"/>
  <c r="S31" i="39" s="1"/>
  <c r="S32" i="39" s="1"/>
  <c r="S33" i="39" s="1"/>
  <c r="S34" i="39" s="1"/>
  <c r="S35" i="39" s="1"/>
  <c r="S36" i="39" s="1"/>
  <c r="S37" i="39" s="1"/>
  <c r="L7" i="39" s="1"/>
  <c r="R14" i="39"/>
  <c r="R15" i="39" s="1"/>
  <c r="R16" i="39" s="1"/>
  <c r="R17" i="39" s="1"/>
  <c r="R18" i="39" s="1"/>
  <c r="R19" i="39" s="1"/>
  <c r="R20" i="39" s="1"/>
  <c r="R21" i="39" s="1"/>
  <c r="R22" i="39" s="1"/>
  <c r="R23" i="39" s="1"/>
  <c r="R24" i="39" s="1"/>
  <c r="R25" i="39" s="1"/>
  <c r="R26" i="39" s="1"/>
  <c r="R27" i="39" s="1"/>
  <c r="R28" i="39" s="1"/>
  <c r="R29" i="39" s="1"/>
  <c r="R30" i="39" s="1"/>
  <c r="R31" i="39" s="1"/>
  <c r="R32" i="39" s="1"/>
  <c r="R33" i="39" s="1"/>
  <c r="R34" i="39" s="1"/>
  <c r="R35" i="39" s="1"/>
  <c r="R36" i="39" s="1"/>
  <c r="R37" i="39" s="1"/>
  <c r="L6" i="39" s="1"/>
  <c r="E8" i="39"/>
  <c r="E7" i="39"/>
  <c r="E6" i="39"/>
  <c r="P5" i="39"/>
  <c r="L5" i="39"/>
  <c r="B15" i="39" s="1"/>
  <c r="E5" i="39"/>
  <c r="B16" i="39" l="1"/>
  <c r="AI15" i="39"/>
  <c r="N5" i="39"/>
  <c r="R5" i="39"/>
  <c r="N6" i="39"/>
  <c r="AI14" i="39"/>
  <c r="BF37" i="38"/>
  <c r="BE37" i="38"/>
  <c r="BD37" i="38"/>
  <c r="BC37" i="38"/>
  <c r="BB37" i="38"/>
  <c r="BA37" i="38"/>
  <c r="AZ37" i="38"/>
  <c r="AY37" i="38"/>
  <c r="AX37" i="38"/>
  <c r="AW37" i="38"/>
  <c r="AV37" i="38"/>
  <c r="AU37" i="38"/>
  <c r="AT37" i="38"/>
  <c r="AS37" i="38"/>
  <c r="AR37" i="38"/>
  <c r="AQ37" i="38"/>
  <c r="AP37" i="38"/>
  <c r="AO37" i="38"/>
  <c r="AN37" i="38"/>
  <c r="BF36" i="38"/>
  <c r="BE36" i="38"/>
  <c r="BD36" i="38"/>
  <c r="BC36" i="38"/>
  <c r="BB36" i="38"/>
  <c r="BA36" i="38"/>
  <c r="AZ36" i="38"/>
  <c r="AY36" i="38"/>
  <c r="AX36" i="38"/>
  <c r="AW36" i="38"/>
  <c r="AV36" i="38"/>
  <c r="AU36" i="38"/>
  <c r="AT36" i="38"/>
  <c r="AS36" i="38"/>
  <c r="AR36" i="38"/>
  <c r="AQ36" i="38"/>
  <c r="AP36" i="38"/>
  <c r="AO36" i="38"/>
  <c r="AN36" i="38"/>
  <c r="BF35" i="38"/>
  <c r="BE35" i="38"/>
  <c r="BD35" i="38"/>
  <c r="BC35" i="38"/>
  <c r="BB35" i="38"/>
  <c r="BA35" i="38"/>
  <c r="AZ35" i="38"/>
  <c r="AY35" i="38"/>
  <c r="AX35" i="38"/>
  <c r="AW35" i="38"/>
  <c r="AV35" i="38"/>
  <c r="AU35" i="38"/>
  <c r="AT35" i="38"/>
  <c r="AS35" i="38"/>
  <c r="AR35" i="38"/>
  <c r="AQ35" i="38"/>
  <c r="AP35" i="38"/>
  <c r="AO35" i="38"/>
  <c r="AN35" i="38"/>
  <c r="BF34" i="38"/>
  <c r="BE34" i="38"/>
  <c r="BD34" i="38"/>
  <c r="BC34" i="38"/>
  <c r="BB34" i="38"/>
  <c r="BA34" i="38"/>
  <c r="AZ34" i="38"/>
  <c r="AY34" i="38"/>
  <c r="AX34" i="38"/>
  <c r="AW34" i="38"/>
  <c r="AV34" i="38"/>
  <c r="AU34" i="38"/>
  <c r="AT34" i="38"/>
  <c r="AS34" i="38"/>
  <c r="AR34" i="38"/>
  <c r="AQ34" i="38"/>
  <c r="AP34" i="38"/>
  <c r="AO34" i="38"/>
  <c r="AN34" i="38"/>
  <c r="BF33" i="38"/>
  <c r="BE33" i="38"/>
  <c r="BD33" i="38"/>
  <c r="BC33" i="38"/>
  <c r="BB33" i="38"/>
  <c r="BA33" i="38"/>
  <c r="AZ33" i="38"/>
  <c r="AY33" i="38"/>
  <c r="AX33" i="38"/>
  <c r="AW33" i="38"/>
  <c r="AV33" i="38"/>
  <c r="AU33" i="38"/>
  <c r="AT33" i="38"/>
  <c r="AS33" i="38"/>
  <c r="AR33" i="38"/>
  <c r="AQ33" i="38"/>
  <c r="AP33" i="38"/>
  <c r="AO33" i="38"/>
  <c r="AN33" i="38"/>
  <c r="BF32" i="38"/>
  <c r="BE32" i="38"/>
  <c r="BD32" i="38"/>
  <c r="BC32" i="38"/>
  <c r="BB32" i="38"/>
  <c r="BA32" i="38"/>
  <c r="AZ32" i="38"/>
  <c r="AY32" i="38"/>
  <c r="AX32" i="38"/>
  <c r="AW32" i="38"/>
  <c r="AV32" i="38"/>
  <c r="AU32" i="38"/>
  <c r="AT32" i="38"/>
  <c r="AS32" i="38"/>
  <c r="AR32" i="38"/>
  <c r="AQ32" i="38"/>
  <c r="AP32" i="38"/>
  <c r="AO32" i="38"/>
  <c r="AN32" i="38"/>
  <c r="BF31" i="38"/>
  <c r="BE31" i="38"/>
  <c r="BD31" i="38"/>
  <c r="BC31" i="38"/>
  <c r="BB31" i="38"/>
  <c r="BA31" i="38"/>
  <c r="AZ31" i="38"/>
  <c r="AY31" i="38"/>
  <c r="AX31" i="38"/>
  <c r="AW31" i="38"/>
  <c r="AV31" i="38"/>
  <c r="AU31" i="38"/>
  <c r="AT31" i="38"/>
  <c r="AS31" i="38"/>
  <c r="AR31" i="38"/>
  <c r="AQ31" i="38"/>
  <c r="AP31" i="38"/>
  <c r="AO31" i="38"/>
  <c r="AN31" i="38"/>
  <c r="BF30" i="38"/>
  <c r="BE30" i="38"/>
  <c r="BD30" i="38"/>
  <c r="BC30" i="38"/>
  <c r="BB30" i="38"/>
  <c r="BA30" i="38"/>
  <c r="AZ30" i="38"/>
  <c r="AY30" i="38"/>
  <c r="AX30" i="38"/>
  <c r="AW30" i="38"/>
  <c r="AV30" i="38"/>
  <c r="AU30" i="38"/>
  <c r="AT30" i="38"/>
  <c r="AS30" i="38"/>
  <c r="AR30" i="38"/>
  <c r="AQ30" i="38"/>
  <c r="AP30" i="38"/>
  <c r="AO30" i="38"/>
  <c r="AN30" i="38"/>
  <c r="BF29" i="38"/>
  <c r="BE29" i="38"/>
  <c r="BD29" i="38"/>
  <c r="BC29" i="38"/>
  <c r="BB29" i="38"/>
  <c r="BA29" i="38"/>
  <c r="AZ29" i="38"/>
  <c r="AY29" i="38"/>
  <c r="AX29" i="38"/>
  <c r="AW29" i="38"/>
  <c r="AV29" i="38"/>
  <c r="AU29" i="38"/>
  <c r="AT29" i="38"/>
  <c r="AS29" i="38"/>
  <c r="AR29" i="38"/>
  <c r="AQ29" i="38"/>
  <c r="AP29" i="38"/>
  <c r="AO29" i="38"/>
  <c r="AN29" i="38"/>
  <c r="BF28" i="38"/>
  <c r="BE28" i="38"/>
  <c r="BD28" i="38"/>
  <c r="BC28" i="38"/>
  <c r="BB28" i="38"/>
  <c r="BA28" i="38"/>
  <c r="AZ28" i="38"/>
  <c r="AY28" i="38"/>
  <c r="AX28" i="38"/>
  <c r="AW28" i="38"/>
  <c r="AV28" i="38"/>
  <c r="AU28" i="38"/>
  <c r="AT28" i="38"/>
  <c r="AS28" i="38"/>
  <c r="AR28" i="38"/>
  <c r="AQ28" i="38"/>
  <c r="AP28" i="38"/>
  <c r="AO28" i="38"/>
  <c r="AN28" i="38"/>
  <c r="BF27" i="38"/>
  <c r="BE27" i="38"/>
  <c r="BD27" i="38"/>
  <c r="BC27" i="38"/>
  <c r="BB27" i="38"/>
  <c r="BA27" i="38"/>
  <c r="AZ27" i="38"/>
  <c r="AY27" i="38"/>
  <c r="AX27" i="38"/>
  <c r="AW27" i="38"/>
  <c r="AV27" i="38"/>
  <c r="AU27" i="38"/>
  <c r="AT27" i="38"/>
  <c r="AS27" i="38"/>
  <c r="AR27" i="38"/>
  <c r="AQ27" i="38"/>
  <c r="AP27" i="38"/>
  <c r="AO27" i="38"/>
  <c r="AN27" i="38"/>
  <c r="BF26" i="38"/>
  <c r="BE26" i="38"/>
  <c r="BD26" i="38"/>
  <c r="BC26" i="38"/>
  <c r="BB26" i="38"/>
  <c r="BA26" i="38"/>
  <c r="AZ26" i="38"/>
  <c r="AY26" i="38"/>
  <c r="AX26" i="38"/>
  <c r="AW26" i="38"/>
  <c r="AV26" i="38"/>
  <c r="AU26" i="38"/>
  <c r="AT26" i="38"/>
  <c r="AS26" i="38"/>
  <c r="AR26" i="38"/>
  <c r="AQ26" i="38"/>
  <c r="AP26" i="38"/>
  <c r="AO26" i="38"/>
  <c r="AN26" i="38"/>
  <c r="BF25" i="38"/>
  <c r="BE25" i="38"/>
  <c r="BD25" i="38"/>
  <c r="BC25" i="38"/>
  <c r="BB25" i="38"/>
  <c r="BA25" i="38"/>
  <c r="AZ25" i="38"/>
  <c r="AY25" i="38"/>
  <c r="AX25" i="38"/>
  <c r="AW25" i="38"/>
  <c r="AV25" i="38"/>
  <c r="AU25" i="38"/>
  <c r="AT25" i="38"/>
  <c r="AS25" i="38"/>
  <c r="AR25" i="38"/>
  <c r="AQ25" i="38"/>
  <c r="AP25" i="38"/>
  <c r="AO25" i="38"/>
  <c r="AN25" i="38"/>
  <c r="BF24" i="38"/>
  <c r="BE24" i="38"/>
  <c r="BD24" i="38"/>
  <c r="BC24" i="38"/>
  <c r="BB24" i="38"/>
  <c r="BA24" i="38"/>
  <c r="AZ24" i="38"/>
  <c r="AY24" i="38"/>
  <c r="AX24" i="38"/>
  <c r="AW24" i="38"/>
  <c r="AV24" i="38"/>
  <c r="AU24" i="38"/>
  <c r="AT24" i="38"/>
  <c r="AS24" i="38"/>
  <c r="AR24" i="38"/>
  <c r="AQ24" i="38"/>
  <c r="AP24" i="38"/>
  <c r="AO24" i="38"/>
  <c r="AN24" i="38"/>
  <c r="BF23" i="38"/>
  <c r="BE23" i="38"/>
  <c r="BD23" i="38"/>
  <c r="BC23" i="38"/>
  <c r="BB23" i="38"/>
  <c r="BA23" i="38"/>
  <c r="AZ23" i="38"/>
  <c r="AY23" i="38"/>
  <c r="AX23" i="38"/>
  <c r="AW23" i="38"/>
  <c r="AV23" i="38"/>
  <c r="AU23" i="38"/>
  <c r="AT23" i="38"/>
  <c r="AS23" i="38"/>
  <c r="AR23" i="38"/>
  <c r="AQ23" i="38"/>
  <c r="AP23" i="38"/>
  <c r="AO23" i="38"/>
  <c r="AN23" i="38"/>
  <c r="BF22" i="38"/>
  <c r="BE22" i="38"/>
  <c r="BD22" i="38"/>
  <c r="BC22" i="38"/>
  <c r="BB22" i="38"/>
  <c r="BA22" i="38"/>
  <c r="AZ22" i="38"/>
  <c r="AY22" i="38"/>
  <c r="AX22" i="38"/>
  <c r="AW22" i="38"/>
  <c r="AV22" i="38"/>
  <c r="AU22" i="38"/>
  <c r="AT22" i="38"/>
  <c r="AS22" i="38"/>
  <c r="AR22" i="38"/>
  <c r="AQ22" i="38"/>
  <c r="AP22" i="38"/>
  <c r="AO22" i="38"/>
  <c r="AN22" i="38"/>
  <c r="BF21" i="38"/>
  <c r="BE21" i="38"/>
  <c r="BD21" i="38"/>
  <c r="BC21" i="38"/>
  <c r="BB21" i="38"/>
  <c r="BA21" i="38"/>
  <c r="AZ21" i="38"/>
  <c r="AY21" i="38"/>
  <c r="AX21" i="38"/>
  <c r="AW21" i="38"/>
  <c r="AV21" i="38"/>
  <c r="AU21" i="38"/>
  <c r="AT21" i="38"/>
  <c r="AS21" i="38"/>
  <c r="AR21" i="38"/>
  <c r="AQ21" i="38"/>
  <c r="AP21" i="38"/>
  <c r="AO21" i="38"/>
  <c r="AN21" i="38"/>
  <c r="BF20" i="38"/>
  <c r="BE20" i="38"/>
  <c r="BD20" i="38"/>
  <c r="BC20" i="38"/>
  <c r="BB20" i="38"/>
  <c r="BA20" i="38"/>
  <c r="AZ20" i="38"/>
  <c r="AY20" i="38"/>
  <c r="AX20" i="38"/>
  <c r="AW20" i="38"/>
  <c r="AV20" i="38"/>
  <c r="AU20" i="38"/>
  <c r="AT20" i="38"/>
  <c r="AS20" i="38"/>
  <c r="AR20" i="38"/>
  <c r="AQ20" i="38"/>
  <c r="AP20" i="38"/>
  <c r="AO20" i="38"/>
  <c r="AN20" i="38"/>
  <c r="BF19" i="38"/>
  <c r="BE19" i="38"/>
  <c r="BD19" i="38"/>
  <c r="BC19" i="38"/>
  <c r="BB19" i="38"/>
  <c r="BA19" i="38"/>
  <c r="AZ19" i="38"/>
  <c r="AY19" i="38"/>
  <c r="AX19" i="38"/>
  <c r="AW19" i="38"/>
  <c r="AV19" i="38"/>
  <c r="AU19" i="38"/>
  <c r="AT19" i="38"/>
  <c r="AS19" i="38"/>
  <c r="AR19" i="38"/>
  <c r="AQ19" i="38"/>
  <c r="AP19" i="38"/>
  <c r="AO19" i="38"/>
  <c r="AN19" i="38"/>
  <c r="BF18" i="38"/>
  <c r="BE18" i="38"/>
  <c r="BD18" i="38"/>
  <c r="BC18" i="38"/>
  <c r="BB18" i="38"/>
  <c r="BA18" i="38"/>
  <c r="AZ18" i="38"/>
  <c r="AY18" i="38"/>
  <c r="AX18" i="38"/>
  <c r="AW18" i="38"/>
  <c r="AV18" i="38"/>
  <c r="AU18" i="38"/>
  <c r="AT18" i="38"/>
  <c r="AS18" i="38"/>
  <c r="AR18" i="38"/>
  <c r="AQ18" i="38"/>
  <c r="AP18" i="38"/>
  <c r="AO18" i="38"/>
  <c r="AN18" i="38"/>
  <c r="BF17" i="38"/>
  <c r="BE17" i="38"/>
  <c r="BD17" i="38"/>
  <c r="BC17" i="38"/>
  <c r="BB17" i="38"/>
  <c r="BA17" i="38"/>
  <c r="AZ17" i="38"/>
  <c r="AY17" i="38"/>
  <c r="AX17" i="38"/>
  <c r="AW17" i="38"/>
  <c r="AV17" i="38"/>
  <c r="AU17" i="38"/>
  <c r="AT17" i="38"/>
  <c r="AS17" i="38"/>
  <c r="AR17" i="38"/>
  <c r="AQ17" i="38"/>
  <c r="AP17" i="38"/>
  <c r="AO17" i="38"/>
  <c r="AN17" i="38"/>
  <c r="BF16" i="38"/>
  <c r="BE16" i="38"/>
  <c r="BD16" i="38"/>
  <c r="BC16" i="38"/>
  <c r="BB16" i="38"/>
  <c r="BA16" i="38"/>
  <c r="AZ16" i="38"/>
  <c r="AY16" i="38"/>
  <c r="AX16" i="38"/>
  <c r="AW16" i="38"/>
  <c r="AV16" i="38"/>
  <c r="AU16" i="38"/>
  <c r="AT16" i="38"/>
  <c r="AS16" i="38"/>
  <c r="AR16" i="38"/>
  <c r="AQ16" i="38"/>
  <c r="AP16" i="38"/>
  <c r="AO16" i="38"/>
  <c r="AN16" i="38"/>
  <c r="BF15" i="38"/>
  <c r="BE15" i="38"/>
  <c r="BD15" i="38"/>
  <c r="BC15" i="38"/>
  <c r="BB15" i="38"/>
  <c r="BA15" i="38"/>
  <c r="AZ15" i="38"/>
  <c r="AY15" i="38"/>
  <c r="AX15" i="38"/>
  <c r="AW15" i="38"/>
  <c r="AV15" i="38"/>
  <c r="AU15" i="38"/>
  <c r="AT15" i="38"/>
  <c r="AS15" i="38"/>
  <c r="AR15" i="38"/>
  <c r="AQ15" i="38"/>
  <c r="AP15" i="38"/>
  <c r="AO15" i="38"/>
  <c r="AN15" i="38"/>
  <c r="BF14" i="38"/>
  <c r="BE14" i="38"/>
  <c r="BD14" i="38"/>
  <c r="BC14" i="38"/>
  <c r="BB14" i="38"/>
  <c r="BA14" i="38"/>
  <c r="AZ14" i="38"/>
  <c r="AY14" i="38"/>
  <c r="AX14" i="38"/>
  <c r="AW14" i="38"/>
  <c r="AV14" i="38"/>
  <c r="AU14" i="38"/>
  <c r="AT14" i="38"/>
  <c r="AS14" i="38"/>
  <c r="AR14" i="38"/>
  <c r="AQ14" i="38"/>
  <c r="AP14" i="38"/>
  <c r="AO14" i="38"/>
  <c r="AN14" i="38"/>
  <c r="S14" i="38"/>
  <c r="S15" i="38" s="1"/>
  <c r="S16" i="38" s="1"/>
  <c r="S17" i="38" s="1"/>
  <c r="S18" i="38" s="1"/>
  <c r="S19" i="38" s="1"/>
  <c r="S20" i="38" s="1"/>
  <c r="S21" i="38" s="1"/>
  <c r="S22" i="38" s="1"/>
  <c r="S23" i="38" s="1"/>
  <c r="S24" i="38" s="1"/>
  <c r="S25" i="38" s="1"/>
  <c r="S26" i="38" s="1"/>
  <c r="S27" i="38" s="1"/>
  <c r="S28" i="38" s="1"/>
  <c r="S29" i="38" s="1"/>
  <c r="S30" i="38" s="1"/>
  <c r="S31" i="38" s="1"/>
  <c r="S32" i="38" s="1"/>
  <c r="S33" i="38" s="1"/>
  <c r="S34" i="38" s="1"/>
  <c r="S35" i="38" s="1"/>
  <c r="S36" i="38" s="1"/>
  <c r="S37" i="38" s="1"/>
  <c r="L7" i="38" s="1"/>
  <c r="R14" i="38"/>
  <c r="R15" i="38" s="1"/>
  <c r="R16" i="38" s="1"/>
  <c r="R17" i="38" s="1"/>
  <c r="R18" i="38" s="1"/>
  <c r="R19" i="38" s="1"/>
  <c r="R20" i="38" s="1"/>
  <c r="R21" i="38" s="1"/>
  <c r="R22" i="38" s="1"/>
  <c r="R23" i="38" s="1"/>
  <c r="R24" i="38" s="1"/>
  <c r="R25" i="38" s="1"/>
  <c r="R26" i="38" s="1"/>
  <c r="R27" i="38" s="1"/>
  <c r="R28" i="38" s="1"/>
  <c r="R29" i="38" s="1"/>
  <c r="R30" i="38" s="1"/>
  <c r="R31" i="38" s="1"/>
  <c r="R32" i="38" s="1"/>
  <c r="R33" i="38" s="1"/>
  <c r="R34" i="38" s="1"/>
  <c r="R35" i="38" s="1"/>
  <c r="R36" i="38" s="1"/>
  <c r="R37" i="38" s="1"/>
  <c r="L6" i="38" s="1"/>
  <c r="E8" i="38"/>
  <c r="E7" i="38"/>
  <c r="E6" i="38"/>
  <c r="P5" i="38"/>
  <c r="L5" i="38"/>
  <c r="B15" i="38" s="1"/>
  <c r="E5" i="38"/>
  <c r="B17" i="39" l="1"/>
  <c r="AI16" i="39"/>
  <c r="B16" i="38"/>
  <c r="AI15" i="38"/>
  <c r="N5" i="38"/>
  <c r="R5" i="38"/>
  <c r="N6" i="38"/>
  <c r="AI14" i="38"/>
  <c r="B18" i="39" l="1"/>
  <c r="AI17" i="39"/>
  <c r="B17" i="38"/>
  <c r="AI16" i="38"/>
  <c r="B19" i="39" l="1"/>
  <c r="AI18" i="39"/>
  <c r="B18" i="38"/>
  <c r="AI17" i="38"/>
  <c r="B20" i="39" l="1"/>
  <c r="AI19" i="39"/>
  <c r="B19" i="38"/>
  <c r="AI18" i="38"/>
  <c r="B21" i="39" l="1"/>
  <c r="AI20" i="39"/>
  <c r="B20" i="38"/>
  <c r="AI19" i="38"/>
  <c r="B22" i="39" l="1"/>
  <c r="AI21" i="39"/>
  <c r="B21" i="38"/>
  <c r="AI20" i="38"/>
  <c r="B23" i="39" l="1"/>
  <c r="AI22" i="39"/>
  <c r="B22" i="38"/>
  <c r="AI21" i="38"/>
  <c r="B24" i="39" l="1"/>
  <c r="AI23" i="39"/>
  <c r="B23" i="38"/>
  <c r="AI22" i="38"/>
  <c r="B25" i="39" l="1"/>
  <c r="AI24" i="39"/>
  <c r="B24" i="38"/>
  <c r="AI23" i="38"/>
  <c r="B26" i="39" l="1"/>
  <c r="AI25" i="39"/>
  <c r="B25" i="38"/>
  <c r="AI24" i="38"/>
  <c r="B27" i="39" l="1"/>
  <c r="AI26" i="39"/>
  <c r="B26" i="38"/>
  <c r="AI25" i="38"/>
  <c r="B28" i="39" l="1"/>
  <c r="AI27" i="39"/>
  <c r="B27" i="38"/>
  <c r="AI26" i="38"/>
  <c r="B29" i="39" l="1"/>
  <c r="AI28" i="39"/>
  <c r="B28" i="38"/>
  <c r="AI27" i="38"/>
  <c r="B30" i="39" l="1"/>
  <c r="AI29" i="39"/>
  <c r="B29" i="38"/>
  <c r="AI28" i="38"/>
  <c r="B31" i="39" l="1"/>
  <c r="AI30" i="39"/>
  <c r="B30" i="38"/>
  <c r="AI29" i="38"/>
  <c r="B32" i="39" l="1"/>
  <c r="AI31" i="39"/>
  <c r="B31" i="38"/>
  <c r="AI30" i="38"/>
  <c r="B33" i="39" l="1"/>
  <c r="AI32" i="39"/>
  <c r="B32" i="38"/>
  <c r="AI31" i="38"/>
  <c r="B34" i="39" l="1"/>
  <c r="AI33" i="39"/>
  <c r="B33" i="38"/>
  <c r="AI32" i="38"/>
  <c r="B35" i="39" l="1"/>
  <c r="AI34" i="39"/>
  <c r="B34" i="38"/>
  <c r="AI33" i="38"/>
  <c r="B36" i="39" l="1"/>
  <c r="AI35" i="39"/>
  <c r="B35" i="38"/>
  <c r="AI34" i="38"/>
  <c r="B37" i="39" l="1"/>
  <c r="AI37" i="39" s="1"/>
  <c r="AI36" i="39"/>
  <c r="B36" i="38"/>
  <c r="AI35" i="38"/>
  <c r="B37" i="38" l="1"/>
  <c r="AI37" i="38" s="1"/>
  <c r="AI36" i="38"/>
  <c r="BF37" i="37" l="1"/>
  <c r="BE37" i="37"/>
  <c r="BD37" i="37"/>
  <c r="BC37" i="37"/>
  <c r="BB37" i="37"/>
  <c r="BA37" i="37"/>
  <c r="AZ37" i="37"/>
  <c r="AY37" i="37"/>
  <c r="AX37" i="37"/>
  <c r="AW37" i="37"/>
  <c r="AV37" i="37"/>
  <c r="AU37" i="37"/>
  <c r="AT37" i="37"/>
  <c r="AS37" i="37"/>
  <c r="AR37" i="37"/>
  <c r="AQ37" i="37"/>
  <c r="AP37" i="37"/>
  <c r="AO37" i="37"/>
  <c r="AN37" i="37"/>
  <c r="BF36" i="37"/>
  <c r="BE36" i="37"/>
  <c r="BD36" i="37"/>
  <c r="BC36" i="37"/>
  <c r="BB36" i="37"/>
  <c r="BA36" i="37"/>
  <c r="AZ36" i="37"/>
  <c r="AY36" i="37"/>
  <c r="AX36" i="37"/>
  <c r="AW36" i="37"/>
  <c r="AV36" i="37"/>
  <c r="AU36" i="37"/>
  <c r="AT36" i="37"/>
  <c r="AS36" i="37"/>
  <c r="AR36" i="37"/>
  <c r="AQ36" i="37"/>
  <c r="AP36" i="37"/>
  <c r="AO36" i="37"/>
  <c r="AN36" i="37"/>
  <c r="BF35" i="37"/>
  <c r="BE35" i="37"/>
  <c r="BD35" i="37"/>
  <c r="BC35" i="37"/>
  <c r="BB35" i="37"/>
  <c r="BA35" i="37"/>
  <c r="AZ35" i="37"/>
  <c r="AY35" i="37"/>
  <c r="AX35" i="37"/>
  <c r="AW35" i="37"/>
  <c r="AV35" i="37"/>
  <c r="AU35" i="37"/>
  <c r="AT35" i="37"/>
  <c r="AS35" i="37"/>
  <c r="AR35" i="37"/>
  <c r="AQ35" i="37"/>
  <c r="AP35" i="37"/>
  <c r="AO35" i="37"/>
  <c r="AN35" i="37"/>
  <c r="BF34" i="37"/>
  <c r="BE34" i="37"/>
  <c r="BD34" i="37"/>
  <c r="BC34" i="37"/>
  <c r="BB34" i="37"/>
  <c r="BA34" i="37"/>
  <c r="AZ34" i="37"/>
  <c r="AY34" i="37"/>
  <c r="AX34" i="37"/>
  <c r="AW34" i="37"/>
  <c r="AV34" i="37"/>
  <c r="AU34" i="37"/>
  <c r="AT34" i="37"/>
  <c r="AS34" i="37"/>
  <c r="AR34" i="37"/>
  <c r="AQ34" i="37"/>
  <c r="AP34" i="37"/>
  <c r="AO34" i="37"/>
  <c r="AN34" i="37"/>
  <c r="BF33" i="37"/>
  <c r="BE33" i="37"/>
  <c r="BD33" i="37"/>
  <c r="BC33" i="37"/>
  <c r="BB33" i="37"/>
  <c r="BA33" i="37"/>
  <c r="AZ33" i="37"/>
  <c r="AY33" i="37"/>
  <c r="AX33" i="37"/>
  <c r="AW33" i="37"/>
  <c r="AV33" i="37"/>
  <c r="AU33" i="37"/>
  <c r="AT33" i="37"/>
  <c r="AS33" i="37"/>
  <c r="AR33" i="37"/>
  <c r="AQ33" i="37"/>
  <c r="AP33" i="37"/>
  <c r="AO33" i="37"/>
  <c r="AN33" i="37"/>
  <c r="BF32" i="37"/>
  <c r="BE32" i="37"/>
  <c r="BD32" i="37"/>
  <c r="BC32" i="37"/>
  <c r="BB32" i="37"/>
  <c r="BA32" i="37"/>
  <c r="AZ32" i="37"/>
  <c r="AY32" i="37"/>
  <c r="AX32" i="37"/>
  <c r="AW32" i="37"/>
  <c r="AV32" i="37"/>
  <c r="AU32" i="37"/>
  <c r="AT32" i="37"/>
  <c r="AS32" i="37"/>
  <c r="AR32" i="37"/>
  <c r="AQ32" i="37"/>
  <c r="AP32" i="37"/>
  <c r="AO32" i="37"/>
  <c r="AN32" i="37"/>
  <c r="BF31" i="37"/>
  <c r="BE31" i="37"/>
  <c r="BD31" i="37"/>
  <c r="BC31" i="37"/>
  <c r="BB31" i="37"/>
  <c r="BA31" i="37"/>
  <c r="AZ31" i="37"/>
  <c r="AY31" i="37"/>
  <c r="AX31" i="37"/>
  <c r="AW31" i="37"/>
  <c r="AV31" i="37"/>
  <c r="AU31" i="37"/>
  <c r="AT31" i="37"/>
  <c r="AS31" i="37"/>
  <c r="AR31" i="37"/>
  <c r="AQ31" i="37"/>
  <c r="AP31" i="37"/>
  <c r="AO31" i="37"/>
  <c r="AN31" i="37"/>
  <c r="BF30" i="37"/>
  <c r="BE30" i="37"/>
  <c r="BD30" i="37"/>
  <c r="BC30" i="37"/>
  <c r="BB30" i="37"/>
  <c r="BA30" i="37"/>
  <c r="AZ30" i="37"/>
  <c r="AY30" i="37"/>
  <c r="AX30" i="37"/>
  <c r="AW30" i="37"/>
  <c r="AV30" i="37"/>
  <c r="AU30" i="37"/>
  <c r="AT30" i="37"/>
  <c r="AS30" i="37"/>
  <c r="AR30" i="37"/>
  <c r="AQ30" i="37"/>
  <c r="AP30" i="37"/>
  <c r="AO30" i="37"/>
  <c r="AN30" i="37"/>
  <c r="BF29" i="37"/>
  <c r="BE29" i="37"/>
  <c r="BD29" i="37"/>
  <c r="BC29" i="37"/>
  <c r="BB29" i="37"/>
  <c r="BA29" i="37"/>
  <c r="AZ29" i="37"/>
  <c r="AY29" i="37"/>
  <c r="AX29" i="37"/>
  <c r="AW29" i="37"/>
  <c r="AV29" i="37"/>
  <c r="AU29" i="37"/>
  <c r="AT29" i="37"/>
  <c r="AS29" i="37"/>
  <c r="AR29" i="37"/>
  <c r="AQ29" i="37"/>
  <c r="AP29" i="37"/>
  <c r="AO29" i="37"/>
  <c r="AN29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BF27" i="37"/>
  <c r="BE27" i="37"/>
  <c r="BD27" i="37"/>
  <c r="BC27" i="37"/>
  <c r="BB27" i="37"/>
  <c r="BA27" i="37"/>
  <c r="AZ27" i="37"/>
  <c r="AY27" i="37"/>
  <c r="AX27" i="37"/>
  <c r="AW27" i="37"/>
  <c r="AV27" i="37"/>
  <c r="AU27" i="37"/>
  <c r="AT27" i="37"/>
  <c r="AS27" i="37"/>
  <c r="AR27" i="37"/>
  <c r="AQ27" i="37"/>
  <c r="AP27" i="37"/>
  <c r="AO27" i="37"/>
  <c r="AN27" i="37"/>
  <c r="BF26" i="37"/>
  <c r="BE26" i="37"/>
  <c r="BD26" i="37"/>
  <c r="BC26" i="37"/>
  <c r="BB26" i="37"/>
  <c r="BA26" i="37"/>
  <c r="AZ26" i="37"/>
  <c r="AY26" i="37"/>
  <c r="AX26" i="37"/>
  <c r="AW26" i="37"/>
  <c r="AV26" i="37"/>
  <c r="AU26" i="37"/>
  <c r="AT26" i="37"/>
  <c r="AS26" i="37"/>
  <c r="AR26" i="37"/>
  <c r="AQ26" i="37"/>
  <c r="AP26" i="37"/>
  <c r="AO26" i="37"/>
  <c r="AN26" i="37"/>
  <c r="BF25" i="37"/>
  <c r="BE25" i="37"/>
  <c r="BD25" i="37"/>
  <c r="BC25" i="37"/>
  <c r="BB25" i="37"/>
  <c r="BA25" i="37"/>
  <c r="AZ25" i="37"/>
  <c r="AY25" i="37"/>
  <c r="AX25" i="37"/>
  <c r="AW25" i="37"/>
  <c r="AV25" i="37"/>
  <c r="AU25" i="37"/>
  <c r="AT25" i="37"/>
  <c r="AS25" i="37"/>
  <c r="AR25" i="37"/>
  <c r="AQ25" i="37"/>
  <c r="AP25" i="37"/>
  <c r="AO25" i="37"/>
  <c r="AN25" i="37"/>
  <c r="BF24" i="37"/>
  <c r="BE24" i="37"/>
  <c r="BD24" i="37"/>
  <c r="BC24" i="37"/>
  <c r="BB24" i="37"/>
  <c r="BA24" i="37"/>
  <c r="AZ24" i="37"/>
  <c r="AY24" i="37"/>
  <c r="AX24" i="37"/>
  <c r="AW24" i="37"/>
  <c r="AV24" i="37"/>
  <c r="AU24" i="37"/>
  <c r="AT24" i="37"/>
  <c r="AS24" i="37"/>
  <c r="AR24" i="37"/>
  <c r="AQ24" i="37"/>
  <c r="AP24" i="37"/>
  <c r="AO24" i="37"/>
  <c r="AN24" i="37"/>
  <c r="BF23" i="37"/>
  <c r="BE23" i="37"/>
  <c r="BD23" i="37"/>
  <c r="BC23" i="37"/>
  <c r="BB23" i="37"/>
  <c r="BA23" i="37"/>
  <c r="AZ23" i="37"/>
  <c r="AY23" i="37"/>
  <c r="AX23" i="37"/>
  <c r="AW23" i="37"/>
  <c r="AV23" i="37"/>
  <c r="AU23" i="37"/>
  <c r="AT23" i="37"/>
  <c r="AS23" i="37"/>
  <c r="AR23" i="37"/>
  <c r="AQ23" i="37"/>
  <c r="AP23" i="37"/>
  <c r="AO23" i="37"/>
  <c r="AN23" i="37"/>
  <c r="BF22" i="37"/>
  <c r="BE22" i="37"/>
  <c r="BD22" i="37"/>
  <c r="BC22" i="37"/>
  <c r="BB22" i="37"/>
  <c r="BA22" i="37"/>
  <c r="AZ22" i="37"/>
  <c r="AY22" i="37"/>
  <c r="AX22" i="37"/>
  <c r="AW22" i="37"/>
  <c r="AV22" i="37"/>
  <c r="AU22" i="37"/>
  <c r="AT22" i="37"/>
  <c r="AS22" i="37"/>
  <c r="AR22" i="37"/>
  <c r="AQ22" i="37"/>
  <c r="AP22" i="37"/>
  <c r="AO22" i="37"/>
  <c r="AN22" i="37"/>
  <c r="BF21" i="37"/>
  <c r="BE21" i="37"/>
  <c r="BD21" i="37"/>
  <c r="BC21" i="37"/>
  <c r="BB21" i="37"/>
  <c r="BA21" i="37"/>
  <c r="AZ21" i="37"/>
  <c r="AY21" i="37"/>
  <c r="AX21" i="37"/>
  <c r="AW21" i="37"/>
  <c r="AV21" i="37"/>
  <c r="AU21" i="37"/>
  <c r="AT21" i="37"/>
  <c r="AS21" i="37"/>
  <c r="AR21" i="37"/>
  <c r="AQ21" i="37"/>
  <c r="AP21" i="37"/>
  <c r="AO21" i="37"/>
  <c r="AN21" i="37"/>
  <c r="BF20" i="37"/>
  <c r="BE20" i="37"/>
  <c r="BD20" i="37"/>
  <c r="BC20" i="37"/>
  <c r="BB20" i="37"/>
  <c r="BA20" i="37"/>
  <c r="AZ20" i="37"/>
  <c r="AY20" i="37"/>
  <c r="AX20" i="37"/>
  <c r="AW20" i="37"/>
  <c r="AV20" i="37"/>
  <c r="AU20" i="37"/>
  <c r="AT20" i="37"/>
  <c r="AS20" i="37"/>
  <c r="AR20" i="37"/>
  <c r="AQ20" i="37"/>
  <c r="AP20" i="37"/>
  <c r="AO20" i="37"/>
  <c r="AN20" i="37"/>
  <c r="BF19" i="37"/>
  <c r="BE19" i="37"/>
  <c r="BD19" i="37"/>
  <c r="BC19" i="37"/>
  <c r="BB19" i="37"/>
  <c r="BA19" i="37"/>
  <c r="AZ19" i="37"/>
  <c r="AY19" i="37"/>
  <c r="AX19" i="37"/>
  <c r="AW19" i="37"/>
  <c r="AV19" i="37"/>
  <c r="AU19" i="37"/>
  <c r="AT19" i="37"/>
  <c r="AS19" i="37"/>
  <c r="AR19" i="37"/>
  <c r="AQ19" i="37"/>
  <c r="AP19" i="37"/>
  <c r="AO19" i="37"/>
  <c r="AN19" i="37"/>
  <c r="BF18" i="37"/>
  <c r="BE18" i="37"/>
  <c r="BD18" i="37"/>
  <c r="BC18" i="37"/>
  <c r="BB18" i="37"/>
  <c r="BA18" i="37"/>
  <c r="AZ18" i="37"/>
  <c r="AY18" i="37"/>
  <c r="AX18" i="37"/>
  <c r="AW18" i="37"/>
  <c r="AV18" i="37"/>
  <c r="AU18" i="37"/>
  <c r="AT18" i="37"/>
  <c r="AS18" i="37"/>
  <c r="AR18" i="37"/>
  <c r="AQ18" i="37"/>
  <c r="AP18" i="37"/>
  <c r="AO18" i="37"/>
  <c r="AN18" i="37"/>
  <c r="BF17" i="37"/>
  <c r="BE17" i="37"/>
  <c r="BD17" i="37"/>
  <c r="BC17" i="37"/>
  <c r="BB17" i="37"/>
  <c r="BA17" i="37"/>
  <c r="AZ17" i="37"/>
  <c r="AY17" i="37"/>
  <c r="AX17" i="37"/>
  <c r="AW17" i="37"/>
  <c r="AV17" i="37"/>
  <c r="AU17" i="37"/>
  <c r="AT17" i="37"/>
  <c r="AS17" i="37"/>
  <c r="AR17" i="37"/>
  <c r="AQ17" i="37"/>
  <c r="AP17" i="37"/>
  <c r="AO17" i="37"/>
  <c r="AN17" i="37"/>
  <c r="BF16" i="37"/>
  <c r="BE16" i="37"/>
  <c r="BD16" i="37"/>
  <c r="BC16" i="37"/>
  <c r="BB16" i="37"/>
  <c r="BA16" i="37"/>
  <c r="AZ16" i="37"/>
  <c r="AY16" i="37"/>
  <c r="AX16" i="37"/>
  <c r="AW16" i="37"/>
  <c r="AV16" i="37"/>
  <c r="AU16" i="37"/>
  <c r="AT16" i="37"/>
  <c r="AS16" i="37"/>
  <c r="AR16" i="37"/>
  <c r="AQ16" i="37"/>
  <c r="AP16" i="37"/>
  <c r="AO16" i="37"/>
  <c r="AN16" i="37"/>
  <c r="BF15" i="37"/>
  <c r="BE15" i="37"/>
  <c r="BD15" i="37"/>
  <c r="BC15" i="37"/>
  <c r="BB15" i="37"/>
  <c r="BA15" i="37"/>
  <c r="AZ15" i="37"/>
  <c r="AY15" i="37"/>
  <c r="AX15" i="37"/>
  <c r="AW15" i="37"/>
  <c r="AV15" i="37"/>
  <c r="AU15" i="37"/>
  <c r="AT15" i="37"/>
  <c r="AS15" i="37"/>
  <c r="AR15" i="37"/>
  <c r="AQ15" i="37"/>
  <c r="AP15" i="37"/>
  <c r="AO15" i="37"/>
  <c r="AN15" i="37"/>
  <c r="BF14" i="37"/>
  <c r="BE14" i="37"/>
  <c r="BD14" i="37"/>
  <c r="BC14" i="37"/>
  <c r="BB14" i="37"/>
  <c r="BA14" i="37"/>
  <c r="AZ14" i="37"/>
  <c r="AY14" i="37"/>
  <c r="AX14" i="37"/>
  <c r="AW14" i="37"/>
  <c r="AV14" i="37"/>
  <c r="AU14" i="37"/>
  <c r="AT14" i="37"/>
  <c r="AS14" i="37"/>
  <c r="AR14" i="37"/>
  <c r="AQ14" i="37"/>
  <c r="AP14" i="37"/>
  <c r="AO14" i="37"/>
  <c r="AN14" i="37"/>
  <c r="S14" i="37"/>
  <c r="S15" i="37" s="1"/>
  <c r="S16" i="37" s="1"/>
  <c r="S17" i="37" s="1"/>
  <c r="S18" i="37" s="1"/>
  <c r="S19" i="37" s="1"/>
  <c r="S20" i="37" s="1"/>
  <c r="S21" i="37" s="1"/>
  <c r="S22" i="37" s="1"/>
  <c r="S23" i="37" s="1"/>
  <c r="S24" i="37" s="1"/>
  <c r="S25" i="37" s="1"/>
  <c r="S26" i="37" s="1"/>
  <c r="S27" i="37" s="1"/>
  <c r="S28" i="37" s="1"/>
  <c r="S29" i="37" s="1"/>
  <c r="S30" i="37" s="1"/>
  <c r="S31" i="37" s="1"/>
  <c r="S32" i="37" s="1"/>
  <c r="S33" i="37" s="1"/>
  <c r="S34" i="37" s="1"/>
  <c r="S35" i="37" s="1"/>
  <c r="S36" i="37" s="1"/>
  <c r="S37" i="37" s="1"/>
  <c r="L7" i="37" s="1"/>
  <c r="R14" i="37"/>
  <c r="R15" i="37" s="1"/>
  <c r="R16" i="37" s="1"/>
  <c r="R17" i="37" s="1"/>
  <c r="R18" i="37" s="1"/>
  <c r="R19" i="37" s="1"/>
  <c r="R20" i="37" s="1"/>
  <c r="R21" i="37" s="1"/>
  <c r="R22" i="37" s="1"/>
  <c r="R23" i="37" s="1"/>
  <c r="R24" i="37" s="1"/>
  <c r="R25" i="37" s="1"/>
  <c r="R26" i="37" s="1"/>
  <c r="R27" i="37" s="1"/>
  <c r="R28" i="37" s="1"/>
  <c r="R29" i="37" s="1"/>
  <c r="R30" i="37" s="1"/>
  <c r="R31" i="37" s="1"/>
  <c r="R32" i="37" s="1"/>
  <c r="R33" i="37" s="1"/>
  <c r="R34" i="37" s="1"/>
  <c r="R35" i="37" s="1"/>
  <c r="R36" i="37" s="1"/>
  <c r="R37" i="37" s="1"/>
  <c r="L6" i="37" s="1"/>
  <c r="E8" i="37"/>
  <c r="E7" i="37"/>
  <c r="E6" i="37"/>
  <c r="P5" i="37"/>
  <c r="L5" i="37"/>
  <c r="B15" i="37" s="1"/>
  <c r="E5" i="37"/>
  <c r="B16" i="37" l="1"/>
  <c r="AI15" i="37"/>
  <c r="N5" i="37"/>
  <c r="R5" i="37"/>
  <c r="N6" i="37"/>
  <c r="AI14" i="37"/>
  <c r="BF37" i="36"/>
  <c r="BE37" i="36"/>
  <c r="BD37" i="36"/>
  <c r="BC37" i="36"/>
  <c r="BB37" i="36"/>
  <c r="BA37" i="36"/>
  <c r="AZ37" i="36"/>
  <c r="AY37" i="36"/>
  <c r="AX37" i="36"/>
  <c r="AW37" i="36"/>
  <c r="AV37" i="36"/>
  <c r="AU37" i="36"/>
  <c r="AT37" i="36"/>
  <c r="AS37" i="36"/>
  <c r="AR37" i="36"/>
  <c r="AQ37" i="36"/>
  <c r="AP37" i="36"/>
  <c r="AO37" i="36"/>
  <c r="AN37" i="36"/>
  <c r="BF36" i="36"/>
  <c r="BE36" i="36"/>
  <c r="BD36" i="36"/>
  <c r="BC36" i="36"/>
  <c r="BB36" i="36"/>
  <c r="BA36" i="36"/>
  <c r="AZ36" i="36"/>
  <c r="AY36" i="36"/>
  <c r="AX36" i="36"/>
  <c r="AW36" i="36"/>
  <c r="AV36" i="36"/>
  <c r="AU36" i="36"/>
  <c r="AT36" i="36"/>
  <c r="AS36" i="36"/>
  <c r="AR36" i="36"/>
  <c r="AQ36" i="36"/>
  <c r="AP36" i="36"/>
  <c r="AO36" i="36"/>
  <c r="AN36" i="36"/>
  <c r="BF35" i="36"/>
  <c r="BE35" i="36"/>
  <c r="BD35" i="36"/>
  <c r="BC35" i="36"/>
  <c r="BB35" i="36"/>
  <c r="BA35" i="36"/>
  <c r="AZ35" i="36"/>
  <c r="AY35" i="36"/>
  <c r="AX35" i="36"/>
  <c r="AW35" i="36"/>
  <c r="AV35" i="36"/>
  <c r="AU35" i="36"/>
  <c r="AT35" i="36"/>
  <c r="AS35" i="36"/>
  <c r="AR35" i="36"/>
  <c r="AQ35" i="36"/>
  <c r="AP35" i="36"/>
  <c r="AO35" i="36"/>
  <c r="AN35" i="36"/>
  <c r="BF34" i="36"/>
  <c r="BE34" i="36"/>
  <c r="BD34" i="36"/>
  <c r="BC34" i="36"/>
  <c r="BB34" i="36"/>
  <c r="BA34" i="36"/>
  <c r="AZ34" i="36"/>
  <c r="AY34" i="36"/>
  <c r="AX34" i="36"/>
  <c r="AW34" i="36"/>
  <c r="AV34" i="36"/>
  <c r="AU34" i="36"/>
  <c r="AT34" i="36"/>
  <c r="AS34" i="36"/>
  <c r="AR34" i="36"/>
  <c r="AQ34" i="36"/>
  <c r="AP34" i="36"/>
  <c r="AO34" i="36"/>
  <c r="AN34" i="36"/>
  <c r="BF33" i="36"/>
  <c r="BE33" i="36"/>
  <c r="BD33" i="36"/>
  <c r="BC33" i="36"/>
  <c r="BB33" i="36"/>
  <c r="BA33" i="36"/>
  <c r="AZ33" i="36"/>
  <c r="AY33" i="36"/>
  <c r="AX33" i="36"/>
  <c r="AW33" i="36"/>
  <c r="AV33" i="36"/>
  <c r="AU33" i="36"/>
  <c r="AT33" i="36"/>
  <c r="AS33" i="36"/>
  <c r="AR33" i="36"/>
  <c r="AQ33" i="36"/>
  <c r="AP33" i="36"/>
  <c r="AO33" i="36"/>
  <c r="AN33" i="36"/>
  <c r="BF32" i="36"/>
  <c r="BE32" i="36"/>
  <c r="BD32" i="36"/>
  <c r="BC32" i="36"/>
  <c r="BB32" i="36"/>
  <c r="BA32" i="36"/>
  <c r="AZ32" i="36"/>
  <c r="AY32" i="36"/>
  <c r="AX32" i="36"/>
  <c r="AW32" i="36"/>
  <c r="AV32" i="36"/>
  <c r="AU32" i="36"/>
  <c r="AT32" i="36"/>
  <c r="AS32" i="36"/>
  <c r="AR32" i="36"/>
  <c r="AQ32" i="36"/>
  <c r="AP32" i="36"/>
  <c r="AO32" i="36"/>
  <c r="AN32" i="36"/>
  <c r="BF31" i="36"/>
  <c r="BE31" i="36"/>
  <c r="BD31" i="36"/>
  <c r="BC31" i="36"/>
  <c r="BB31" i="36"/>
  <c r="BA31" i="36"/>
  <c r="AZ31" i="36"/>
  <c r="AY31" i="36"/>
  <c r="AX31" i="36"/>
  <c r="AW31" i="36"/>
  <c r="AV31" i="36"/>
  <c r="AU31" i="36"/>
  <c r="AT31" i="36"/>
  <c r="AS31" i="36"/>
  <c r="AR31" i="36"/>
  <c r="AQ31" i="36"/>
  <c r="AP31" i="36"/>
  <c r="AO31" i="36"/>
  <c r="AN31" i="36"/>
  <c r="BF30" i="36"/>
  <c r="BE30" i="36"/>
  <c r="BD30" i="36"/>
  <c r="BC30" i="36"/>
  <c r="BB30" i="36"/>
  <c r="BA30" i="36"/>
  <c r="AZ30" i="36"/>
  <c r="AY30" i="36"/>
  <c r="AX30" i="36"/>
  <c r="AW30" i="36"/>
  <c r="AV30" i="36"/>
  <c r="AU30" i="36"/>
  <c r="AT30" i="36"/>
  <c r="AS30" i="36"/>
  <c r="AR30" i="36"/>
  <c r="AQ30" i="36"/>
  <c r="AP30" i="36"/>
  <c r="AO30" i="36"/>
  <c r="AN30" i="36"/>
  <c r="BF29" i="36"/>
  <c r="BE29" i="36"/>
  <c r="BD29" i="36"/>
  <c r="BC29" i="36"/>
  <c r="BB29" i="36"/>
  <c r="BA29" i="36"/>
  <c r="AZ29" i="36"/>
  <c r="AY29" i="36"/>
  <c r="AX29" i="36"/>
  <c r="AW29" i="36"/>
  <c r="AV29" i="36"/>
  <c r="AU29" i="36"/>
  <c r="AT29" i="36"/>
  <c r="AS29" i="36"/>
  <c r="AR29" i="36"/>
  <c r="AQ29" i="36"/>
  <c r="AP29" i="36"/>
  <c r="AO29" i="36"/>
  <c r="AN29" i="36"/>
  <c r="BF28" i="36"/>
  <c r="BE28" i="36"/>
  <c r="BD28" i="36"/>
  <c r="BC28" i="36"/>
  <c r="BB28" i="36"/>
  <c r="BA28" i="36"/>
  <c r="AZ28" i="36"/>
  <c r="AY28" i="36"/>
  <c r="AX28" i="36"/>
  <c r="AW28" i="36"/>
  <c r="AV28" i="36"/>
  <c r="AU28" i="36"/>
  <c r="AT28" i="36"/>
  <c r="AS28" i="36"/>
  <c r="AR28" i="36"/>
  <c r="AQ28" i="36"/>
  <c r="AP28" i="36"/>
  <c r="AO28" i="36"/>
  <c r="AN28" i="36"/>
  <c r="BF27" i="36"/>
  <c r="BE27" i="36"/>
  <c r="BD27" i="36"/>
  <c r="BC27" i="36"/>
  <c r="BB27" i="36"/>
  <c r="BA27" i="36"/>
  <c r="AZ27" i="36"/>
  <c r="AY27" i="36"/>
  <c r="AX27" i="36"/>
  <c r="AW27" i="36"/>
  <c r="AV27" i="36"/>
  <c r="AU27" i="36"/>
  <c r="AT27" i="36"/>
  <c r="AS27" i="36"/>
  <c r="AR27" i="36"/>
  <c r="AQ27" i="36"/>
  <c r="AP27" i="36"/>
  <c r="AO27" i="36"/>
  <c r="AN27" i="36"/>
  <c r="BF26" i="36"/>
  <c r="BE26" i="36"/>
  <c r="BD26" i="36"/>
  <c r="BC26" i="36"/>
  <c r="BB26" i="36"/>
  <c r="BA26" i="36"/>
  <c r="AZ26" i="36"/>
  <c r="AY26" i="36"/>
  <c r="AX26" i="36"/>
  <c r="AW26" i="36"/>
  <c r="AV26" i="36"/>
  <c r="AU26" i="36"/>
  <c r="AT26" i="36"/>
  <c r="AS26" i="36"/>
  <c r="AR26" i="36"/>
  <c r="AQ26" i="36"/>
  <c r="AP26" i="36"/>
  <c r="AO26" i="36"/>
  <c r="AN26" i="36"/>
  <c r="BF25" i="36"/>
  <c r="BE25" i="36"/>
  <c r="BD25" i="36"/>
  <c r="BC25" i="36"/>
  <c r="BB25" i="36"/>
  <c r="BA25" i="36"/>
  <c r="AZ25" i="36"/>
  <c r="AY25" i="36"/>
  <c r="AX25" i="36"/>
  <c r="AW25" i="36"/>
  <c r="AV25" i="36"/>
  <c r="AU25" i="36"/>
  <c r="AT25" i="36"/>
  <c r="AS25" i="36"/>
  <c r="AR25" i="36"/>
  <c r="AQ25" i="36"/>
  <c r="AP25" i="36"/>
  <c r="AO25" i="36"/>
  <c r="AN25" i="36"/>
  <c r="BF24" i="36"/>
  <c r="BE24" i="36"/>
  <c r="BD24" i="36"/>
  <c r="BC24" i="36"/>
  <c r="BB24" i="36"/>
  <c r="BA24" i="36"/>
  <c r="AZ24" i="36"/>
  <c r="AY24" i="36"/>
  <c r="AX24" i="36"/>
  <c r="AW24" i="36"/>
  <c r="AV24" i="36"/>
  <c r="AU24" i="36"/>
  <c r="AT24" i="36"/>
  <c r="AS24" i="36"/>
  <c r="AR24" i="36"/>
  <c r="AQ24" i="36"/>
  <c r="AP24" i="36"/>
  <c r="AO24" i="36"/>
  <c r="AN24" i="36"/>
  <c r="BF23" i="36"/>
  <c r="BE23" i="36"/>
  <c r="BD23" i="36"/>
  <c r="BC23" i="36"/>
  <c r="BB23" i="36"/>
  <c r="BA23" i="36"/>
  <c r="AZ23" i="36"/>
  <c r="AY23" i="36"/>
  <c r="AX23" i="36"/>
  <c r="AW23" i="36"/>
  <c r="AV23" i="36"/>
  <c r="AU23" i="36"/>
  <c r="AT23" i="36"/>
  <c r="AS23" i="36"/>
  <c r="AR23" i="36"/>
  <c r="AQ23" i="36"/>
  <c r="AP23" i="36"/>
  <c r="AO23" i="36"/>
  <c r="AN23" i="36"/>
  <c r="BF22" i="36"/>
  <c r="BE22" i="36"/>
  <c r="BD22" i="36"/>
  <c r="BC22" i="36"/>
  <c r="BB22" i="36"/>
  <c r="BA22" i="36"/>
  <c r="AZ22" i="36"/>
  <c r="AY22" i="36"/>
  <c r="AX22" i="36"/>
  <c r="AW22" i="36"/>
  <c r="AV22" i="36"/>
  <c r="AU22" i="36"/>
  <c r="AT22" i="36"/>
  <c r="AS22" i="36"/>
  <c r="AR22" i="36"/>
  <c r="AQ22" i="36"/>
  <c r="AP22" i="36"/>
  <c r="AO22" i="36"/>
  <c r="AN22" i="36"/>
  <c r="BF21" i="36"/>
  <c r="BE21" i="36"/>
  <c r="BD21" i="36"/>
  <c r="BC21" i="36"/>
  <c r="BB21" i="36"/>
  <c r="BA21" i="36"/>
  <c r="AZ21" i="36"/>
  <c r="AY21" i="36"/>
  <c r="AX21" i="36"/>
  <c r="AW21" i="36"/>
  <c r="AV21" i="36"/>
  <c r="AU21" i="36"/>
  <c r="AT21" i="36"/>
  <c r="AS21" i="36"/>
  <c r="AR21" i="36"/>
  <c r="AQ21" i="36"/>
  <c r="AP21" i="36"/>
  <c r="AO21" i="36"/>
  <c r="AN21" i="36"/>
  <c r="BF20" i="36"/>
  <c r="BE20" i="36"/>
  <c r="BD20" i="36"/>
  <c r="BC20" i="36"/>
  <c r="BB20" i="36"/>
  <c r="BA20" i="36"/>
  <c r="AZ20" i="36"/>
  <c r="AY20" i="36"/>
  <c r="AX20" i="36"/>
  <c r="AW20" i="36"/>
  <c r="AV20" i="36"/>
  <c r="AU20" i="36"/>
  <c r="AT20" i="36"/>
  <c r="AS20" i="36"/>
  <c r="AR20" i="36"/>
  <c r="AQ20" i="36"/>
  <c r="AP20" i="36"/>
  <c r="AO20" i="36"/>
  <c r="AN20" i="36"/>
  <c r="BF19" i="36"/>
  <c r="BE19" i="36"/>
  <c r="BD19" i="36"/>
  <c r="BC19" i="36"/>
  <c r="BB19" i="36"/>
  <c r="BA19" i="36"/>
  <c r="AZ19" i="36"/>
  <c r="AY19" i="36"/>
  <c r="AX19" i="36"/>
  <c r="AW19" i="36"/>
  <c r="AV19" i="36"/>
  <c r="AU19" i="36"/>
  <c r="AT19" i="36"/>
  <c r="AS19" i="36"/>
  <c r="AR19" i="36"/>
  <c r="AQ19" i="36"/>
  <c r="AP19" i="36"/>
  <c r="AO19" i="36"/>
  <c r="AN19" i="36"/>
  <c r="BF18" i="36"/>
  <c r="BE18" i="36"/>
  <c r="BD18" i="36"/>
  <c r="BC18" i="36"/>
  <c r="BB18" i="36"/>
  <c r="BA18" i="36"/>
  <c r="AZ18" i="36"/>
  <c r="AY18" i="36"/>
  <c r="AX18" i="36"/>
  <c r="AW18" i="36"/>
  <c r="AV18" i="36"/>
  <c r="AU18" i="36"/>
  <c r="AT18" i="36"/>
  <c r="AS18" i="36"/>
  <c r="AR18" i="36"/>
  <c r="AQ18" i="36"/>
  <c r="AP18" i="36"/>
  <c r="AO18" i="36"/>
  <c r="AN18" i="36"/>
  <c r="BF17" i="36"/>
  <c r="BE17" i="36"/>
  <c r="BD17" i="36"/>
  <c r="BC17" i="36"/>
  <c r="BB17" i="36"/>
  <c r="BA17" i="36"/>
  <c r="AZ17" i="36"/>
  <c r="AY17" i="36"/>
  <c r="AX17" i="36"/>
  <c r="AW17" i="36"/>
  <c r="AV17" i="36"/>
  <c r="AU17" i="36"/>
  <c r="AT17" i="36"/>
  <c r="AS17" i="36"/>
  <c r="AR17" i="36"/>
  <c r="AQ17" i="36"/>
  <c r="AP17" i="36"/>
  <c r="AO17" i="36"/>
  <c r="AN17" i="36"/>
  <c r="BF16" i="36"/>
  <c r="BE16" i="36"/>
  <c r="BD16" i="36"/>
  <c r="BC16" i="36"/>
  <c r="BB16" i="36"/>
  <c r="BA16" i="36"/>
  <c r="AZ16" i="36"/>
  <c r="AY16" i="36"/>
  <c r="AX16" i="36"/>
  <c r="AW16" i="36"/>
  <c r="AV16" i="36"/>
  <c r="AU16" i="36"/>
  <c r="AT16" i="36"/>
  <c r="AS16" i="36"/>
  <c r="AR16" i="36"/>
  <c r="AQ16" i="36"/>
  <c r="AP16" i="36"/>
  <c r="AO16" i="36"/>
  <c r="AN16" i="36"/>
  <c r="BF15" i="36"/>
  <c r="BE15" i="36"/>
  <c r="BD15" i="36"/>
  <c r="BC15" i="36"/>
  <c r="BB15" i="36"/>
  <c r="BA15" i="36"/>
  <c r="AZ15" i="36"/>
  <c r="AY15" i="36"/>
  <c r="AX15" i="36"/>
  <c r="AW15" i="36"/>
  <c r="AV15" i="36"/>
  <c r="AU15" i="36"/>
  <c r="AT15" i="36"/>
  <c r="AS15" i="36"/>
  <c r="AR15" i="36"/>
  <c r="AQ15" i="36"/>
  <c r="AP15" i="36"/>
  <c r="AO15" i="36"/>
  <c r="AN15" i="36"/>
  <c r="BF14" i="36"/>
  <c r="BE14" i="36"/>
  <c r="BD14" i="36"/>
  <c r="BC14" i="36"/>
  <c r="BB14" i="36"/>
  <c r="BA14" i="36"/>
  <c r="AZ14" i="36"/>
  <c r="AY14" i="36"/>
  <c r="AX14" i="36"/>
  <c r="AW14" i="36"/>
  <c r="AV14" i="36"/>
  <c r="AU14" i="36"/>
  <c r="AT14" i="36"/>
  <c r="AS14" i="36"/>
  <c r="AR14" i="36"/>
  <c r="AQ14" i="36"/>
  <c r="AP14" i="36"/>
  <c r="AO14" i="36"/>
  <c r="AN14" i="36"/>
  <c r="S14" i="36"/>
  <c r="S15" i="36" s="1"/>
  <c r="S16" i="36" s="1"/>
  <c r="S17" i="36" s="1"/>
  <c r="S18" i="36" s="1"/>
  <c r="S19" i="36" s="1"/>
  <c r="S20" i="36" s="1"/>
  <c r="S21" i="36" s="1"/>
  <c r="S22" i="36" s="1"/>
  <c r="S23" i="36" s="1"/>
  <c r="S24" i="36" s="1"/>
  <c r="S25" i="36" s="1"/>
  <c r="S26" i="36" s="1"/>
  <c r="S27" i="36" s="1"/>
  <c r="S28" i="36" s="1"/>
  <c r="S29" i="36" s="1"/>
  <c r="S30" i="36" s="1"/>
  <c r="S31" i="36" s="1"/>
  <c r="S32" i="36" s="1"/>
  <c r="S33" i="36" s="1"/>
  <c r="S34" i="36" s="1"/>
  <c r="S35" i="36" s="1"/>
  <c r="S36" i="36" s="1"/>
  <c r="S37" i="36" s="1"/>
  <c r="L7" i="36" s="1"/>
  <c r="R14" i="36"/>
  <c r="R15" i="36" s="1"/>
  <c r="R16" i="36" s="1"/>
  <c r="R17" i="36" s="1"/>
  <c r="R18" i="36" s="1"/>
  <c r="R19" i="36" s="1"/>
  <c r="R20" i="36" s="1"/>
  <c r="R21" i="36" s="1"/>
  <c r="R22" i="36" s="1"/>
  <c r="R23" i="36" s="1"/>
  <c r="R24" i="36" s="1"/>
  <c r="R25" i="36" s="1"/>
  <c r="R26" i="36" s="1"/>
  <c r="R27" i="36" s="1"/>
  <c r="R28" i="36" s="1"/>
  <c r="R29" i="36" s="1"/>
  <c r="R30" i="36" s="1"/>
  <c r="R31" i="36" s="1"/>
  <c r="R32" i="36" s="1"/>
  <c r="R33" i="36" s="1"/>
  <c r="R34" i="36" s="1"/>
  <c r="R35" i="36" s="1"/>
  <c r="R36" i="36" s="1"/>
  <c r="R37" i="36" s="1"/>
  <c r="L6" i="36" s="1"/>
  <c r="E8" i="36"/>
  <c r="E7" i="36"/>
  <c r="E6" i="36"/>
  <c r="P5" i="36"/>
  <c r="L5" i="36"/>
  <c r="B15" i="36" s="1"/>
  <c r="B16" i="36" s="1"/>
  <c r="E5" i="36"/>
  <c r="B17" i="37" l="1"/>
  <c r="AI16" i="37"/>
  <c r="N5" i="36"/>
  <c r="R5" i="36"/>
  <c r="B17" i="36"/>
  <c r="AI16" i="36"/>
  <c r="AI15" i="36"/>
  <c r="N6" i="36"/>
  <c r="AI14" i="36"/>
  <c r="BF37" i="35"/>
  <c r="BE37" i="35"/>
  <c r="BD37" i="35"/>
  <c r="BC37" i="35"/>
  <c r="BB37" i="35"/>
  <c r="BA37" i="35"/>
  <c r="AZ37" i="35"/>
  <c r="AY37" i="35"/>
  <c r="AX37" i="35"/>
  <c r="AW37" i="35"/>
  <c r="AV37" i="35"/>
  <c r="AU37" i="35"/>
  <c r="AT37" i="35"/>
  <c r="AS37" i="35"/>
  <c r="AR37" i="35"/>
  <c r="AQ37" i="35"/>
  <c r="AP37" i="35"/>
  <c r="AO37" i="35"/>
  <c r="AN37" i="35"/>
  <c r="BF36" i="35"/>
  <c r="BE36" i="35"/>
  <c r="BD36" i="35"/>
  <c r="BC36" i="35"/>
  <c r="BB36" i="35"/>
  <c r="BA36" i="35"/>
  <c r="AZ36" i="35"/>
  <c r="AY36" i="35"/>
  <c r="AX36" i="35"/>
  <c r="AW36" i="35"/>
  <c r="AV36" i="35"/>
  <c r="AU36" i="35"/>
  <c r="AT36" i="35"/>
  <c r="AS36" i="35"/>
  <c r="AR36" i="35"/>
  <c r="AQ36" i="35"/>
  <c r="AP36" i="35"/>
  <c r="AO36" i="35"/>
  <c r="AN36" i="35"/>
  <c r="BF35" i="35"/>
  <c r="BE35" i="35"/>
  <c r="BD35" i="35"/>
  <c r="BC35" i="35"/>
  <c r="BB35" i="35"/>
  <c r="BA35" i="35"/>
  <c r="AZ35" i="35"/>
  <c r="AY35" i="35"/>
  <c r="AX35" i="35"/>
  <c r="AW35" i="35"/>
  <c r="AV35" i="35"/>
  <c r="AU35" i="35"/>
  <c r="AT35" i="35"/>
  <c r="AS35" i="35"/>
  <c r="AR35" i="35"/>
  <c r="AQ35" i="35"/>
  <c r="AP35" i="35"/>
  <c r="AO35" i="35"/>
  <c r="AN35" i="35"/>
  <c r="BF34" i="35"/>
  <c r="BE34" i="35"/>
  <c r="BD34" i="35"/>
  <c r="BC34" i="35"/>
  <c r="BB34" i="35"/>
  <c r="BA34" i="35"/>
  <c r="AZ34" i="35"/>
  <c r="AY34" i="35"/>
  <c r="AX34" i="35"/>
  <c r="AW34" i="35"/>
  <c r="AV34" i="35"/>
  <c r="AU34" i="35"/>
  <c r="AT34" i="35"/>
  <c r="AS34" i="35"/>
  <c r="AR34" i="35"/>
  <c r="AQ34" i="35"/>
  <c r="AP34" i="35"/>
  <c r="AO34" i="35"/>
  <c r="AN34" i="35"/>
  <c r="BF33" i="35"/>
  <c r="BE33" i="35"/>
  <c r="BD33" i="35"/>
  <c r="BC33" i="35"/>
  <c r="BB33" i="35"/>
  <c r="BA33" i="35"/>
  <c r="AZ33" i="35"/>
  <c r="AY33" i="35"/>
  <c r="AX33" i="35"/>
  <c r="AW33" i="35"/>
  <c r="AV33" i="35"/>
  <c r="AU33" i="35"/>
  <c r="AT33" i="35"/>
  <c r="AS33" i="35"/>
  <c r="AR33" i="35"/>
  <c r="AQ33" i="35"/>
  <c r="AP33" i="35"/>
  <c r="AO33" i="35"/>
  <c r="AN33" i="35"/>
  <c r="BF32" i="35"/>
  <c r="BE32" i="35"/>
  <c r="BD32" i="35"/>
  <c r="BC32" i="35"/>
  <c r="BB32" i="35"/>
  <c r="BA32" i="35"/>
  <c r="AZ32" i="35"/>
  <c r="AY32" i="35"/>
  <c r="AX32" i="35"/>
  <c r="AW32" i="35"/>
  <c r="AV32" i="35"/>
  <c r="AU32" i="35"/>
  <c r="AT32" i="35"/>
  <c r="AS32" i="35"/>
  <c r="AR32" i="35"/>
  <c r="AQ32" i="35"/>
  <c r="AP32" i="35"/>
  <c r="AO32" i="35"/>
  <c r="AN32" i="35"/>
  <c r="BF31" i="35"/>
  <c r="BE31" i="35"/>
  <c r="BD31" i="35"/>
  <c r="BC31" i="35"/>
  <c r="BB31" i="35"/>
  <c r="BA31" i="35"/>
  <c r="AZ31" i="35"/>
  <c r="AY31" i="35"/>
  <c r="AX31" i="35"/>
  <c r="AW31" i="35"/>
  <c r="AV31" i="35"/>
  <c r="AU31" i="35"/>
  <c r="AT31" i="35"/>
  <c r="AS31" i="35"/>
  <c r="AR31" i="35"/>
  <c r="AQ31" i="35"/>
  <c r="AP31" i="35"/>
  <c r="AO31" i="35"/>
  <c r="AN31" i="35"/>
  <c r="BF30" i="35"/>
  <c r="BE30" i="35"/>
  <c r="BD30" i="35"/>
  <c r="BC30" i="35"/>
  <c r="BB30" i="35"/>
  <c r="BA30" i="35"/>
  <c r="AZ30" i="35"/>
  <c r="AY30" i="35"/>
  <c r="AX30" i="35"/>
  <c r="AW30" i="35"/>
  <c r="AV30" i="35"/>
  <c r="AU30" i="35"/>
  <c r="AT30" i="35"/>
  <c r="AS30" i="35"/>
  <c r="AR30" i="35"/>
  <c r="AQ30" i="35"/>
  <c r="AP30" i="35"/>
  <c r="AO30" i="35"/>
  <c r="AN30" i="35"/>
  <c r="BF29" i="35"/>
  <c r="BE29" i="35"/>
  <c r="BD29" i="35"/>
  <c r="BC29" i="35"/>
  <c r="BB29" i="35"/>
  <c r="BA29" i="35"/>
  <c r="AZ29" i="35"/>
  <c r="AY29" i="35"/>
  <c r="AX29" i="35"/>
  <c r="AW29" i="35"/>
  <c r="AV29" i="35"/>
  <c r="AU29" i="35"/>
  <c r="AT29" i="35"/>
  <c r="AS29" i="35"/>
  <c r="AR29" i="35"/>
  <c r="AQ29" i="35"/>
  <c r="AP29" i="35"/>
  <c r="AO29" i="35"/>
  <c r="AN29" i="35"/>
  <c r="BF28" i="35"/>
  <c r="BE28" i="35"/>
  <c r="BD28" i="35"/>
  <c r="BC28" i="35"/>
  <c r="BB28" i="35"/>
  <c r="BA28" i="35"/>
  <c r="AZ28" i="35"/>
  <c r="AY28" i="35"/>
  <c r="AX28" i="35"/>
  <c r="AW28" i="35"/>
  <c r="AV28" i="35"/>
  <c r="AU28" i="35"/>
  <c r="AT28" i="35"/>
  <c r="AS28" i="35"/>
  <c r="AR28" i="35"/>
  <c r="AQ28" i="35"/>
  <c r="AP28" i="35"/>
  <c r="AO28" i="35"/>
  <c r="AN28" i="35"/>
  <c r="BF27" i="35"/>
  <c r="BE27" i="35"/>
  <c r="BD27" i="35"/>
  <c r="BC27" i="35"/>
  <c r="BB27" i="35"/>
  <c r="BA27" i="35"/>
  <c r="AZ27" i="35"/>
  <c r="AY27" i="35"/>
  <c r="AX27" i="35"/>
  <c r="AW27" i="35"/>
  <c r="AV27" i="35"/>
  <c r="AU27" i="35"/>
  <c r="AT27" i="35"/>
  <c r="AS27" i="35"/>
  <c r="AR27" i="35"/>
  <c r="AQ27" i="35"/>
  <c r="AP27" i="35"/>
  <c r="AO27" i="35"/>
  <c r="AN27" i="35"/>
  <c r="BF26" i="35"/>
  <c r="BE26" i="35"/>
  <c r="BD26" i="35"/>
  <c r="BC26" i="35"/>
  <c r="BB26" i="35"/>
  <c r="BA26" i="35"/>
  <c r="AZ26" i="35"/>
  <c r="AY26" i="35"/>
  <c r="AX26" i="35"/>
  <c r="AW26" i="35"/>
  <c r="AV26" i="35"/>
  <c r="AU26" i="35"/>
  <c r="AT26" i="35"/>
  <c r="AS26" i="35"/>
  <c r="AR26" i="35"/>
  <c r="AQ26" i="35"/>
  <c r="AP26" i="35"/>
  <c r="AO26" i="35"/>
  <c r="AN26" i="35"/>
  <c r="BF25" i="35"/>
  <c r="BE25" i="35"/>
  <c r="BD25" i="35"/>
  <c r="BC25" i="35"/>
  <c r="BB25" i="35"/>
  <c r="BA25" i="35"/>
  <c r="AZ25" i="35"/>
  <c r="AY25" i="35"/>
  <c r="AX25" i="35"/>
  <c r="AW25" i="35"/>
  <c r="AV25" i="35"/>
  <c r="AU25" i="35"/>
  <c r="AT25" i="35"/>
  <c r="AS25" i="35"/>
  <c r="AR25" i="35"/>
  <c r="AQ25" i="35"/>
  <c r="AP25" i="35"/>
  <c r="AO25" i="35"/>
  <c r="AN25" i="35"/>
  <c r="BF24" i="35"/>
  <c r="BE24" i="35"/>
  <c r="BD24" i="35"/>
  <c r="BC24" i="35"/>
  <c r="BB24" i="35"/>
  <c r="BA24" i="35"/>
  <c r="AZ24" i="35"/>
  <c r="AY24" i="35"/>
  <c r="AX24" i="35"/>
  <c r="AW24" i="35"/>
  <c r="AV24" i="35"/>
  <c r="AU24" i="35"/>
  <c r="AT24" i="35"/>
  <c r="AS24" i="35"/>
  <c r="AR24" i="35"/>
  <c r="AQ24" i="35"/>
  <c r="AP24" i="35"/>
  <c r="AO24" i="35"/>
  <c r="AN24" i="35"/>
  <c r="BF23" i="35"/>
  <c r="BE23" i="35"/>
  <c r="BD23" i="35"/>
  <c r="BC23" i="35"/>
  <c r="BB23" i="35"/>
  <c r="BA23" i="35"/>
  <c r="AZ23" i="35"/>
  <c r="AY23" i="35"/>
  <c r="AX23" i="35"/>
  <c r="AW23" i="35"/>
  <c r="AV23" i="35"/>
  <c r="AU23" i="35"/>
  <c r="AT23" i="35"/>
  <c r="AS23" i="35"/>
  <c r="AR23" i="35"/>
  <c r="AQ23" i="35"/>
  <c r="AP23" i="35"/>
  <c r="AO23" i="35"/>
  <c r="AN23" i="35"/>
  <c r="BF22" i="35"/>
  <c r="BE22" i="35"/>
  <c r="BD22" i="35"/>
  <c r="BC22" i="35"/>
  <c r="BB22" i="35"/>
  <c r="BA22" i="35"/>
  <c r="AZ22" i="35"/>
  <c r="AY22" i="35"/>
  <c r="AX22" i="35"/>
  <c r="AW22" i="35"/>
  <c r="AV22" i="35"/>
  <c r="AU22" i="35"/>
  <c r="AT22" i="35"/>
  <c r="AS22" i="35"/>
  <c r="AR22" i="35"/>
  <c r="AQ22" i="35"/>
  <c r="AP22" i="35"/>
  <c r="AO22" i="35"/>
  <c r="AN22" i="35"/>
  <c r="BF21" i="35"/>
  <c r="BE21" i="35"/>
  <c r="BD21" i="35"/>
  <c r="BC21" i="35"/>
  <c r="BB21" i="35"/>
  <c r="BA21" i="35"/>
  <c r="AZ21" i="35"/>
  <c r="AY21" i="35"/>
  <c r="AX21" i="35"/>
  <c r="AW21" i="35"/>
  <c r="AV21" i="35"/>
  <c r="AU21" i="35"/>
  <c r="AT21" i="35"/>
  <c r="AS21" i="35"/>
  <c r="AR21" i="35"/>
  <c r="AQ21" i="35"/>
  <c r="AP21" i="35"/>
  <c r="AO21" i="35"/>
  <c r="AN21" i="35"/>
  <c r="BF20" i="35"/>
  <c r="BE20" i="35"/>
  <c r="BD20" i="35"/>
  <c r="BC20" i="35"/>
  <c r="BB20" i="35"/>
  <c r="BA20" i="35"/>
  <c r="AZ20" i="35"/>
  <c r="AY20" i="35"/>
  <c r="AX20" i="35"/>
  <c r="AW20" i="35"/>
  <c r="AV20" i="35"/>
  <c r="AU20" i="35"/>
  <c r="AT20" i="35"/>
  <c r="AS20" i="35"/>
  <c r="AR20" i="35"/>
  <c r="AQ20" i="35"/>
  <c r="AP20" i="35"/>
  <c r="AO20" i="35"/>
  <c r="AN20" i="35"/>
  <c r="BF19" i="35"/>
  <c r="BE19" i="35"/>
  <c r="BD19" i="35"/>
  <c r="BC19" i="35"/>
  <c r="BB19" i="35"/>
  <c r="BA19" i="35"/>
  <c r="AZ19" i="35"/>
  <c r="AY19" i="35"/>
  <c r="AX19" i="35"/>
  <c r="AW19" i="35"/>
  <c r="AV19" i="35"/>
  <c r="AU19" i="35"/>
  <c r="AT19" i="35"/>
  <c r="AS19" i="35"/>
  <c r="AR19" i="35"/>
  <c r="AQ19" i="35"/>
  <c r="AP19" i="35"/>
  <c r="AO19" i="35"/>
  <c r="AN19" i="35"/>
  <c r="BF18" i="35"/>
  <c r="BE18" i="35"/>
  <c r="BD18" i="35"/>
  <c r="BC18" i="35"/>
  <c r="BB18" i="35"/>
  <c r="BA18" i="35"/>
  <c r="AZ18" i="35"/>
  <c r="AY18" i="35"/>
  <c r="AX18" i="35"/>
  <c r="AW18" i="35"/>
  <c r="AV18" i="35"/>
  <c r="AU18" i="35"/>
  <c r="AT18" i="35"/>
  <c r="AS18" i="35"/>
  <c r="AR18" i="35"/>
  <c r="AQ18" i="35"/>
  <c r="AP18" i="35"/>
  <c r="AO18" i="35"/>
  <c r="AN18" i="35"/>
  <c r="BF17" i="35"/>
  <c r="BE17" i="35"/>
  <c r="BD17" i="35"/>
  <c r="BC17" i="35"/>
  <c r="BB17" i="35"/>
  <c r="BA17" i="35"/>
  <c r="AZ17" i="35"/>
  <c r="AY17" i="35"/>
  <c r="AX17" i="35"/>
  <c r="AW17" i="35"/>
  <c r="AV17" i="35"/>
  <c r="AU17" i="35"/>
  <c r="AT17" i="35"/>
  <c r="AS17" i="35"/>
  <c r="AR17" i="35"/>
  <c r="AQ17" i="35"/>
  <c r="AP17" i="35"/>
  <c r="AO17" i="35"/>
  <c r="AN17" i="35"/>
  <c r="BF16" i="35"/>
  <c r="BE16" i="35"/>
  <c r="BD16" i="35"/>
  <c r="BC16" i="35"/>
  <c r="BB16" i="35"/>
  <c r="BA16" i="35"/>
  <c r="AZ16" i="35"/>
  <c r="AY16" i="35"/>
  <c r="AX16" i="35"/>
  <c r="AW16" i="35"/>
  <c r="AV16" i="35"/>
  <c r="AU16" i="35"/>
  <c r="AT16" i="35"/>
  <c r="AS16" i="35"/>
  <c r="AR16" i="35"/>
  <c r="AQ16" i="35"/>
  <c r="AP16" i="35"/>
  <c r="AO16" i="35"/>
  <c r="AN16" i="35"/>
  <c r="BF15" i="35"/>
  <c r="BE15" i="35"/>
  <c r="BD15" i="35"/>
  <c r="BC15" i="35"/>
  <c r="BB15" i="35"/>
  <c r="BA15" i="35"/>
  <c r="AZ15" i="35"/>
  <c r="AY15" i="35"/>
  <c r="AX15" i="35"/>
  <c r="AW15" i="35"/>
  <c r="AV15" i="35"/>
  <c r="AU15" i="35"/>
  <c r="AT15" i="35"/>
  <c r="AS15" i="35"/>
  <c r="AR15" i="35"/>
  <c r="AQ15" i="35"/>
  <c r="AP15" i="35"/>
  <c r="AO15" i="35"/>
  <c r="AN15" i="35"/>
  <c r="BF14" i="35"/>
  <c r="BE14" i="35"/>
  <c r="BD14" i="35"/>
  <c r="BC14" i="35"/>
  <c r="BB14" i="35"/>
  <c r="BA14" i="35"/>
  <c r="AZ14" i="35"/>
  <c r="AY14" i="35"/>
  <c r="AX14" i="35"/>
  <c r="AW14" i="35"/>
  <c r="AV14" i="35"/>
  <c r="AU14" i="35"/>
  <c r="AT14" i="35"/>
  <c r="AS14" i="35"/>
  <c r="AR14" i="35"/>
  <c r="AQ14" i="35"/>
  <c r="AP14" i="35"/>
  <c r="AO14" i="35"/>
  <c r="AN14" i="35"/>
  <c r="S14" i="35"/>
  <c r="S15" i="35" s="1"/>
  <c r="S16" i="35" s="1"/>
  <c r="S17" i="35" s="1"/>
  <c r="S18" i="35" s="1"/>
  <c r="S19" i="35" s="1"/>
  <c r="S20" i="35" s="1"/>
  <c r="S21" i="35" s="1"/>
  <c r="S22" i="35" s="1"/>
  <c r="S23" i="35" s="1"/>
  <c r="S24" i="35" s="1"/>
  <c r="S25" i="35" s="1"/>
  <c r="S26" i="35" s="1"/>
  <c r="S27" i="35" s="1"/>
  <c r="S28" i="35" s="1"/>
  <c r="S29" i="35" s="1"/>
  <c r="S30" i="35" s="1"/>
  <c r="S31" i="35" s="1"/>
  <c r="S32" i="35" s="1"/>
  <c r="S33" i="35" s="1"/>
  <c r="S34" i="35" s="1"/>
  <c r="S35" i="35" s="1"/>
  <c r="S36" i="35" s="1"/>
  <c r="S37" i="35" s="1"/>
  <c r="L7" i="35" s="1"/>
  <c r="R14" i="35"/>
  <c r="R15" i="35" s="1"/>
  <c r="R16" i="35" s="1"/>
  <c r="R17" i="35" s="1"/>
  <c r="R18" i="35" s="1"/>
  <c r="R19" i="35" s="1"/>
  <c r="R20" i="35" s="1"/>
  <c r="R21" i="35" s="1"/>
  <c r="R22" i="35" s="1"/>
  <c r="R23" i="35" s="1"/>
  <c r="R24" i="35" s="1"/>
  <c r="R25" i="35" s="1"/>
  <c r="R26" i="35" s="1"/>
  <c r="R27" i="35" s="1"/>
  <c r="R28" i="35" s="1"/>
  <c r="R29" i="35" s="1"/>
  <c r="R30" i="35" s="1"/>
  <c r="R31" i="35" s="1"/>
  <c r="R32" i="35" s="1"/>
  <c r="R33" i="35" s="1"/>
  <c r="R34" i="35" s="1"/>
  <c r="R35" i="35" s="1"/>
  <c r="R36" i="35" s="1"/>
  <c r="R37" i="35" s="1"/>
  <c r="L6" i="35" s="1"/>
  <c r="E8" i="35"/>
  <c r="E7" i="35"/>
  <c r="E6" i="35"/>
  <c r="P5" i="35"/>
  <c r="L5" i="35"/>
  <c r="B15" i="35" s="1"/>
  <c r="E5" i="35"/>
  <c r="B18" i="37" l="1"/>
  <c r="AI17" i="37"/>
  <c r="B18" i="36"/>
  <c r="AI17" i="36"/>
  <c r="B16" i="35"/>
  <c r="AI15" i="35"/>
  <c r="N5" i="35"/>
  <c r="R5" i="35"/>
  <c r="N6" i="35"/>
  <c r="AI14" i="35"/>
  <c r="BF37" i="34"/>
  <c r="BE37" i="34"/>
  <c r="BD37" i="34"/>
  <c r="BC37" i="34"/>
  <c r="BB37" i="34"/>
  <c r="BA37" i="34"/>
  <c r="AZ37" i="34"/>
  <c r="AY37" i="34"/>
  <c r="AX37" i="34"/>
  <c r="AW37" i="34"/>
  <c r="AV37" i="34"/>
  <c r="AU37" i="34"/>
  <c r="AT37" i="34"/>
  <c r="AS37" i="34"/>
  <c r="AR37" i="34"/>
  <c r="AQ37" i="34"/>
  <c r="AP37" i="34"/>
  <c r="AO37" i="34"/>
  <c r="AN37" i="34"/>
  <c r="BF36" i="34"/>
  <c r="BE36" i="34"/>
  <c r="BD36" i="34"/>
  <c r="BC36" i="34"/>
  <c r="BB36" i="34"/>
  <c r="BA36" i="34"/>
  <c r="AZ36" i="34"/>
  <c r="AY36" i="34"/>
  <c r="AX36" i="34"/>
  <c r="AW36" i="34"/>
  <c r="AV36" i="34"/>
  <c r="AU36" i="34"/>
  <c r="AT36" i="34"/>
  <c r="AS36" i="34"/>
  <c r="AR36" i="34"/>
  <c r="AQ36" i="34"/>
  <c r="AP36" i="34"/>
  <c r="AO36" i="34"/>
  <c r="AN36" i="34"/>
  <c r="BF35" i="34"/>
  <c r="BE35" i="34"/>
  <c r="BD35" i="34"/>
  <c r="BC35" i="34"/>
  <c r="BB35" i="34"/>
  <c r="BA35" i="34"/>
  <c r="AZ35" i="34"/>
  <c r="AY35" i="34"/>
  <c r="AX35" i="34"/>
  <c r="AW35" i="34"/>
  <c r="AV35" i="34"/>
  <c r="AU35" i="34"/>
  <c r="AT35" i="34"/>
  <c r="AS35" i="34"/>
  <c r="AR35" i="34"/>
  <c r="AQ35" i="34"/>
  <c r="AP35" i="34"/>
  <c r="AO35" i="34"/>
  <c r="AN35" i="34"/>
  <c r="BF34" i="34"/>
  <c r="BE34" i="34"/>
  <c r="BD34" i="34"/>
  <c r="BC34" i="34"/>
  <c r="BB34" i="34"/>
  <c r="BA34" i="34"/>
  <c r="AZ34" i="34"/>
  <c r="AY34" i="34"/>
  <c r="AX34" i="34"/>
  <c r="AW34" i="34"/>
  <c r="AV34" i="34"/>
  <c r="AU34" i="34"/>
  <c r="AT34" i="34"/>
  <c r="AS34" i="34"/>
  <c r="AR34" i="34"/>
  <c r="AQ34" i="34"/>
  <c r="AP34" i="34"/>
  <c r="AO34" i="34"/>
  <c r="AN34" i="34"/>
  <c r="BF33" i="34"/>
  <c r="BE33" i="34"/>
  <c r="BD33" i="34"/>
  <c r="BC33" i="34"/>
  <c r="BB33" i="34"/>
  <c r="BA33" i="34"/>
  <c r="AZ33" i="34"/>
  <c r="AY33" i="34"/>
  <c r="AX33" i="34"/>
  <c r="AW33" i="34"/>
  <c r="AV33" i="34"/>
  <c r="AU33" i="34"/>
  <c r="AT33" i="34"/>
  <c r="AS33" i="34"/>
  <c r="AR33" i="34"/>
  <c r="AQ33" i="34"/>
  <c r="AP33" i="34"/>
  <c r="AO33" i="34"/>
  <c r="AN33" i="34"/>
  <c r="BF32" i="34"/>
  <c r="BE32" i="34"/>
  <c r="BD32" i="34"/>
  <c r="BC32" i="34"/>
  <c r="BB32" i="34"/>
  <c r="BA32" i="34"/>
  <c r="AZ32" i="34"/>
  <c r="AY32" i="34"/>
  <c r="AX32" i="34"/>
  <c r="AW32" i="34"/>
  <c r="AV32" i="34"/>
  <c r="AU32" i="34"/>
  <c r="AT32" i="34"/>
  <c r="AS32" i="34"/>
  <c r="AR32" i="34"/>
  <c r="AQ32" i="34"/>
  <c r="AP32" i="34"/>
  <c r="AO32" i="34"/>
  <c r="AN32" i="34"/>
  <c r="BF31" i="34"/>
  <c r="BE31" i="34"/>
  <c r="BD31" i="34"/>
  <c r="BC31" i="34"/>
  <c r="BB31" i="34"/>
  <c r="BA31" i="34"/>
  <c r="AZ31" i="34"/>
  <c r="AY31" i="34"/>
  <c r="AX31" i="34"/>
  <c r="AW31" i="34"/>
  <c r="AV31" i="34"/>
  <c r="AU31" i="34"/>
  <c r="AT31" i="34"/>
  <c r="AS31" i="34"/>
  <c r="AR31" i="34"/>
  <c r="AQ31" i="34"/>
  <c r="AP31" i="34"/>
  <c r="AO31" i="34"/>
  <c r="AN31" i="34"/>
  <c r="BF30" i="34"/>
  <c r="BE30" i="34"/>
  <c r="BD30" i="34"/>
  <c r="BC30" i="34"/>
  <c r="BB30" i="34"/>
  <c r="BA30" i="34"/>
  <c r="AZ30" i="34"/>
  <c r="AY30" i="34"/>
  <c r="AX30" i="34"/>
  <c r="AW30" i="34"/>
  <c r="AV30" i="34"/>
  <c r="AU30" i="34"/>
  <c r="AT30" i="34"/>
  <c r="AS30" i="34"/>
  <c r="AR30" i="34"/>
  <c r="AQ30" i="34"/>
  <c r="AP30" i="34"/>
  <c r="AO30" i="34"/>
  <c r="AN30" i="34"/>
  <c r="BF29" i="34"/>
  <c r="BE29" i="34"/>
  <c r="BD29" i="34"/>
  <c r="BC29" i="34"/>
  <c r="BB29" i="34"/>
  <c r="BA29" i="34"/>
  <c r="AZ29" i="34"/>
  <c r="AY29" i="34"/>
  <c r="AX29" i="34"/>
  <c r="AW29" i="34"/>
  <c r="AV29" i="34"/>
  <c r="AU29" i="34"/>
  <c r="AT29" i="34"/>
  <c r="AS29" i="34"/>
  <c r="AR29" i="34"/>
  <c r="AQ29" i="34"/>
  <c r="AP29" i="34"/>
  <c r="AO29" i="34"/>
  <c r="AN29" i="34"/>
  <c r="BF28" i="34"/>
  <c r="BE28" i="34"/>
  <c r="BD28" i="34"/>
  <c r="BC28" i="34"/>
  <c r="BB28" i="34"/>
  <c r="BA28" i="34"/>
  <c r="AZ28" i="34"/>
  <c r="AY28" i="34"/>
  <c r="AX28" i="34"/>
  <c r="AW28" i="34"/>
  <c r="AV28" i="34"/>
  <c r="AU28" i="34"/>
  <c r="AT28" i="34"/>
  <c r="AS28" i="34"/>
  <c r="AR28" i="34"/>
  <c r="AQ28" i="34"/>
  <c r="AP28" i="34"/>
  <c r="AO28" i="34"/>
  <c r="AN28" i="34"/>
  <c r="BF27" i="34"/>
  <c r="BE27" i="34"/>
  <c r="BD27" i="34"/>
  <c r="BC27" i="34"/>
  <c r="BB27" i="34"/>
  <c r="BA27" i="34"/>
  <c r="AZ27" i="34"/>
  <c r="AY27" i="34"/>
  <c r="AX27" i="34"/>
  <c r="AW27" i="34"/>
  <c r="AV27" i="34"/>
  <c r="AU27" i="34"/>
  <c r="AT27" i="34"/>
  <c r="AS27" i="34"/>
  <c r="AR27" i="34"/>
  <c r="AQ27" i="34"/>
  <c r="AP27" i="34"/>
  <c r="AO27" i="34"/>
  <c r="AN27" i="34"/>
  <c r="BF26" i="34"/>
  <c r="BE26" i="34"/>
  <c r="BD26" i="34"/>
  <c r="BC26" i="34"/>
  <c r="BB26" i="34"/>
  <c r="BA26" i="34"/>
  <c r="AZ26" i="34"/>
  <c r="AY26" i="34"/>
  <c r="AX26" i="34"/>
  <c r="AW26" i="34"/>
  <c r="AV26" i="34"/>
  <c r="AU26" i="34"/>
  <c r="AT26" i="34"/>
  <c r="AS26" i="34"/>
  <c r="AR26" i="34"/>
  <c r="AQ26" i="34"/>
  <c r="AP26" i="34"/>
  <c r="AO26" i="34"/>
  <c r="AN26" i="34"/>
  <c r="BF25" i="34"/>
  <c r="BE25" i="34"/>
  <c r="BD25" i="34"/>
  <c r="BC25" i="34"/>
  <c r="BB25" i="34"/>
  <c r="BA25" i="34"/>
  <c r="AZ25" i="34"/>
  <c r="AY25" i="34"/>
  <c r="AX25" i="34"/>
  <c r="AW25" i="34"/>
  <c r="AV25" i="34"/>
  <c r="AU25" i="34"/>
  <c r="AT25" i="34"/>
  <c r="AS25" i="34"/>
  <c r="AR25" i="34"/>
  <c r="AQ25" i="34"/>
  <c r="AP25" i="34"/>
  <c r="AO25" i="34"/>
  <c r="AN25" i="34"/>
  <c r="BF24" i="34"/>
  <c r="BE24" i="34"/>
  <c r="BD24" i="34"/>
  <c r="BC24" i="34"/>
  <c r="BB24" i="34"/>
  <c r="BA24" i="34"/>
  <c r="AZ24" i="34"/>
  <c r="AY24" i="34"/>
  <c r="AX24" i="34"/>
  <c r="AW24" i="34"/>
  <c r="AV24" i="34"/>
  <c r="AU24" i="34"/>
  <c r="AT24" i="34"/>
  <c r="AS24" i="34"/>
  <c r="AR24" i="34"/>
  <c r="AQ24" i="34"/>
  <c r="AP24" i="34"/>
  <c r="AO24" i="34"/>
  <c r="AN24" i="34"/>
  <c r="BF23" i="34"/>
  <c r="BE23" i="34"/>
  <c r="BD23" i="34"/>
  <c r="BC23" i="34"/>
  <c r="BB23" i="34"/>
  <c r="BA23" i="34"/>
  <c r="AZ23" i="34"/>
  <c r="AY23" i="34"/>
  <c r="AX23" i="34"/>
  <c r="AW23" i="34"/>
  <c r="AV23" i="34"/>
  <c r="AU23" i="34"/>
  <c r="AT23" i="34"/>
  <c r="AS23" i="34"/>
  <c r="AR23" i="34"/>
  <c r="AQ23" i="34"/>
  <c r="AP23" i="34"/>
  <c r="AO23" i="34"/>
  <c r="AN23" i="34"/>
  <c r="BF22" i="34"/>
  <c r="BE22" i="34"/>
  <c r="BD22" i="34"/>
  <c r="BC22" i="34"/>
  <c r="BB22" i="34"/>
  <c r="BA22" i="34"/>
  <c r="AZ22" i="34"/>
  <c r="AY22" i="34"/>
  <c r="AX22" i="34"/>
  <c r="AW22" i="34"/>
  <c r="AV22" i="34"/>
  <c r="AU22" i="34"/>
  <c r="AT22" i="34"/>
  <c r="AS22" i="34"/>
  <c r="AR22" i="34"/>
  <c r="AQ22" i="34"/>
  <c r="AP22" i="34"/>
  <c r="AO22" i="34"/>
  <c r="AN22" i="34"/>
  <c r="BF21" i="34"/>
  <c r="BE21" i="34"/>
  <c r="BD21" i="34"/>
  <c r="BC21" i="34"/>
  <c r="BB21" i="34"/>
  <c r="BA21" i="34"/>
  <c r="AZ21" i="34"/>
  <c r="AY21" i="34"/>
  <c r="AX21" i="34"/>
  <c r="AW21" i="34"/>
  <c r="AV21" i="34"/>
  <c r="AU21" i="34"/>
  <c r="AT21" i="34"/>
  <c r="AS21" i="34"/>
  <c r="AR21" i="34"/>
  <c r="AQ21" i="34"/>
  <c r="AP21" i="34"/>
  <c r="AO21" i="34"/>
  <c r="AN21" i="34"/>
  <c r="BF20" i="34"/>
  <c r="BE20" i="34"/>
  <c r="BD20" i="34"/>
  <c r="BC20" i="34"/>
  <c r="BB20" i="34"/>
  <c r="BA20" i="34"/>
  <c r="AZ20" i="34"/>
  <c r="AY20" i="34"/>
  <c r="AX20" i="34"/>
  <c r="AW20" i="34"/>
  <c r="AV20" i="34"/>
  <c r="AU20" i="34"/>
  <c r="AT20" i="34"/>
  <c r="AS20" i="34"/>
  <c r="AR20" i="34"/>
  <c r="AQ20" i="34"/>
  <c r="AP20" i="34"/>
  <c r="AO20" i="34"/>
  <c r="AN20" i="34"/>
  <c r="BF19" i="34"/>
  <c r="BE19" i="34"/>
  <c r="BD19" i="34"/>
  <c r="BC19" i="34"/>
  <c r="BB19" i="34"/>
  <c r="BA19" i="34"/>
  <c r="AZ19" i="34"/>
  <c r="AY19" i="34"/>
  <c r="AX19" i="34"/>
  <c r="AW19" i="34"/>
  <c r="AV19" i="34"/>
  <c r="AU19" i="34"/>
  <c r="AT19" i="34"/>
  <c r="AS19" i="34"/>
  <c r="AR19" i="34"/>
  <c r="AQ19" i="34"/>
  <c r="AP19" i="34"/>
  <c r="AO19" i="34"/>
  <c r="AN19" i="34"/>
  <c r="BF18" i="34"/>
  <c r="BE18" i="34"/>
  <c r="BD18" i="34"/>
  <c r="BC18" i="34"/>
  <c r="BB18" i="34"/>
  <c r="BA18" i="34"/>
  <c r="AZ18" i="34"/>
  <c r="AY18" i="34"/>
  <c r="AX18" i="34"/>
  <c r="AW18" i="34"/>
  <c r="AV18" i="34"/>
  <c r="AU18" i="34"/>
  <c r="AT18" i="34"/>
  <c r="AS18" i="34"/>
  <c r="AR18" i="34"/>
  <c r="AQ18" i="34"/>
  <c r="AP18" i="34"/>
  <c r="AO18" i="34"/>
  <c r="AN18" i="34"/>
  <c r="BF17" i="34"/>
  <c r="BE17" i="34"/>
  <c r="BD17" i="34"/>
  <c r="BC17" i="34"/>
  <c r="BB17" i="34"/>
  <c r="BA17" i="34"/>
  <c r="AZ17" i="34"/>
  <c r="AY17" i="34"/>
  <c r="AX17" i="34"/>
  <c r="AW17" i="34"/>
  <c r="AV17" i="34"/>
  <c r="AU17" i="34"/>
  <c r="AT17" i="34"/>
  <c r="AS17" i="34"/>
  <c r="AR17" i="34"/>
  <c r="AQ17" i="34"/>
  <c r="AP17" i="34"/>
  <c r="AO17" i="34"/>
  <c r="AN17" i="34"/>
  <c r="BF16" i="34"/>
  <c r="BE16" i="34"/>
  <c r="BD16" i="34"/>
  <c r="BC16" i="34"/>
  <c r="BB16" i="34"/>
  <c r="BA16" i="34"/>
  <c r="AZ16" i="34"/>
  <c r="AY16" i="34"/>
  <c r="AX16" i="34"/>
  <c r="AW16" i="34"/>
  <c r="AV16" i="34"/>
  <c r="AU16" i="34"/>
  <c r="AT16" i="34"/>
  <c r="AS16" i="34"/>
  <c r="AR16" i="34"/>
  <c r="AQ16" i="34"/>
  <c r="AP16" i="34"/>
  <c r="AO16" i="34"/>
  <c r="AN16" i="34"/>
  <c r="BF15" i="34"/>
  <c r="BE15" i="34"/>
  <c r="BD15" i="34"/>
  <c r="BC15" i="34"/>
  <c r="BB15" i="34"/>
  <c r="BA15" i="34"/>
  <c r="AZ15" i="34"/>
  <c r="AY15" i="34"/>
  <c r="AX15" i="34"/>
  <c r="AW15" i="34"/>
  <c r="AV15" i="34"/>
  <c r="AU15" i="34"/>
  <c r="AT15" i="34"/>
  <c r="AS15" i="34"/>
  <c r="AR15" i="34"/>
  <c r="AQ15" i="34"/>
  <c r="AP15" i="34"/>
  <c r="AO15" i="34"/>
  <c r="AN15" i="34"/>
  <c r="BF14" i="34"/>
  <c r="BE14" i="34"/>
  <c r="BD14" i="34"/>
  <c r="BC14" i="34"/>
  <c r="BB14" i="34"/>
  <c r="BA14" i="34"/>
  <c r="AZ14" i="34"/>
  <c r="AY14" i="34"/>
  <c r="AX14" i="34"/>
  <c r="AW14" i="34"/>
  <c r="AV14" i="34"/>
  <c r="AU14" i="34"/>
  <c r="AT14" i="34"/>
  <c r="AS14" i="34"/>
  <c r="AR14" i="34"/>
  <c r="AQ14" i="34"/>
  <c r="AP14" i="34"/>
  <c r="AO14" i="34"/>
  <c r="AN14" i="34"/>
  <c r="S14" i="34"/>
  <c r="S15" i="34" s="1"/>
  <c r="S16" i="34" s="1"/>
  <c r="S17" i="34" s="1"/>
  <c r="S18" i="34" s="1"/>
  <c r="S19" i="34" s="1"/>
  <c r="S20" i="34" s="1"/>
  <c r="S21" i="34" s="1"/>
  <c r="S22" i="34" s="1"/>
  <c r="S23" i="34" s="1"/>
  <c r="S24" i="34" s="1"/>
  <c r="S25" i="34" s="1"/>
  <c r="S26" i="34" s="1"/>
  <c r="S27" i="34" s="1"/>
  <c r="S28" i="34" s="1"/>
  <c r="S29" i="34" s="1"/>
  <c r="S30" i="34" s="1"/>
  <c r="S31" i="34" s="1"/>
  <c r="S32" i="34" s="1"/>
  <c r="S33" i="34" s="1"/>
  <c r="S34" i="34" s="1"/>
  <c r="S35" i="34" s="1"/>
  <c r="S36" i="34" s="1"/>
  <c r="S37" i="34" s="1"/>
  <c r="L7" i="34" s="1"/>
  <c r="R14" i="34"/>
  <c r="R15" i="34" s="1"/>
  <c r="R16" i="34" s="1"/>
  <c r="R17" i="34" s="1"/>
  <c r="R18" i="34" s="1"/>
  <c r="R19" i="34" s="1"/>
  <c r="R20" i="34" s="1"/>
  <c r="R21" i="34" s="1"/>
  <c r="R22" i="34" s="1"/>
  <c r="R23" i="34" s="1"/>
  <c r="R24" i="34" s="1"/>
  <c r="R25" i="34" s="1"/>
  <c r="R26" i="34" s="1"/>
  <c r="R27" i="34" s="1"/>
  <c r="R28" i="34" s="1"/>
  <c r="R29" i="34" s="1"/>
  <c r="R30" i="34" s="1"/>
  <c r="R31" i="34" s="1"/>
  <c r="R32" i="34" s="1"/>
  <c r="R33" i="34" s="1"/>
  <c r="R34" i="34" s="1"/>
  <c r="R35" i="34" s="1"/>
  <c r="R36" i="34" s="1"/>
  <c r="R37" i="34" s="1"/>
  <c r="L6" i="34" s="1"/>
  <c r="E8" i="34"/>
  <c r="E7" i="34"/>
  <c r="E6" i="34"/>
  <c r="P5" i="34"/>
  <c r="L5" i="34"/>
  <c r="B15" i="34" s="1"/>
  <c r="E5" i="34"/>
  <c r="B19" i="37" l="1"/>
  <c r="AI18" i="37"/>
  <c r="B19" i="36"/>
  <c r="AI18" i="36"/>
  <c r="B17" i="35"/>
  <c r="AI16" i="35"/>
  <c r="B16" i="34"/>
  <c r="AI15" i="34"/>
  <c r="N5" i="34"/>
  <c r="R5" i="34"/>
  <c r="N6" i="34"/>
  <c r="AI14" i="34"/>
  <c r="BF37" i="33"/>
  <c r="BE37" i="33"/>
  <c r="BD37" i="33"/>
  <c r="BC37" i="33"/>
  <c r="BB37" i="33"/>
  <c r="BA37" i="33"/>
  <c r="AZ37" i="33"/>
  <c r="AY37" i="33"/>
  <c r="AX37" i="33"/>
  <c r="AW37" i="33"/>
  <c r="AV37" i="33"/>
  <c r="AU37" i="33"/>
  <c r="AT37" i="33"/>
  <c r="AS37" i="33"/>
  <c r="AR37" i="33"/>
  <c r="AQ37" i="33"/>
  <c r="AP37" i="33"/>
  <c r="AO37" i="33"/>
  <c r="AN37" i="33"/>
  <c r="BF36" i="33"/>
  <c r="BE36" i="33"/>
  <c r="BD36" i="33"/>
  <c r="BC36" i="33"/>
  <c r="BB36" i="33"/>
  <c r="BA36" i="33"/>
  <c r="AZ36" i="33"/>
  <c r="AY36" i="33"/>
  <c r="AX36" i="33"/>
  <c r="AW36" i="33"/>
  <c r="AV36" i="33"/>
  <c r="AU36" i="33"/>
  <c r="AT36" i="33"/>
  <c r="AS36" i="33"/>
  <c r="AR36" i="33"/>
  <c r="AQ36" i="33"/>
  <c r="AP36" i="33"/>
  <c r="AO36" i="33"/>
  <c r="AN36" i="33"/>
  <c r="BF35" i="33"/>
  <c r="BE35" i="33"/>
  <c r="BD35" i="33"/>
  <c r="BC35" i="33"/>
  <c r="BB35" i="33"/>
  <c r="BA35" i="33"/>
  <c r="AZ35" i="33"/>
  <c r="AY35" i="33"/>
  <c r="AX35" i="33"/>
  <c r="AW35" i="33"/>
  <c r="AV35" i="33"/>
  <c r="AU35" i="33"/>
  <c r="AT35" i="33"/>
  <c r="AS35" i="33"/>
  <c r="AR35" i="33"/>
  <c r="AQ35" i="33"/>
  <c r="AP35" i="33"/>
  <c r="AO35" i="33"/>
  <c r="AN35" i="33"/>
  <c r="BF34" i="33"/>
  <c r="BE34" i="33"/>
  <c r="BD34" i="33"/>
  <c r="BC34" i="33"/>
  <c r="BB34" i="33"/>
  <c r="BA34" i="33"/>
  <c r="AZ34" i="33"/>
  <c r="AY34" i="33"/>
  <c r="AX34" i="33"/>
  <c r="AW34" i="33"/>
  <c r="AV34" i="33"/>
  <c r="AU34" i="33"/>
  <c r="AT34" i="33"/>
  <c r="AS34" i="33"/>
  <c r="AR34" i="33"/>
  <c r="AQ34" i="33"/>
  <c r="AP34" i="33"/>
  <c r="AO34" i="33"/>
  <c r="AN34" i="33"/>
  <c r="BF33" i="33"/>
  <c r="BE33" i="33"/>
  <c r="BD33" i="33"/>
  <c r="BC33" i="33"/>
  <c r="BB33" i="33"/>
  <c r="BA33" i="33"/>
  <c r="AZ33" i="33"/>
  <c r="AY33" i="33"/>
  <c r="AX33" i="33"/>
  <c r="AW33" i="33"/>
  <c r="AV33" i="33"/>
  <c r="AU33" i="33"/>
  <c r="AT33" i="33"/>
  <c r="AS33" i="33"/>
  <c r="AR33" i="33"/>
  <c r="AQ33" i="33"/>
  <c r="AP33" i="33"/>
  <c r="AO33" i="33"/>
  <c r="AN33" i="33"/>
  <c r="BF32" i="33"/>
  <c r="BE32" i="33"/>
  <c r="BD32" i="33"/>
  <c r="BC32" i="33"/>
  <c r="BB32" i="33"/>
  <c r="BA32" i="33"/>
  <c r="AZ32" i="33"/>
  <c r="AY32" i="33"/>
  <c r="AX32" i="33"/>
  <c r="AW32" i="33"/>
  <c r="AV32" i="33"/>
  <c r="AU32" i="33"/>
  <c r="AT32" i="33"/>
  <c r="AS32" i="33"/>
  <c r="AR32" i="33"/>
  <c r="AQ32" i="33"/>
  <c r="AP32" i="33"/>
  <c r="AO32" i="33"/>
  <c r="AN32" i="33"/>
  <c r="BF31" i="33"/>
  <c r="BE31" i="33"/>
  <c r="BD31" i="33"/>
  <c r="BC31" i="33"/>
  <c r="BB31" i="33"/>
  <c r="BA31" i="33"/>
  <c r="AZ31" i="33"/>
  <c r="AY31" i="33"/>
  <c r="AX31" i="33"/>
  <c r="AW31" i="33"/>
  <c r="AV31" i="33"/>
  <c r="AU31" i="33"/>
  <c r="AT31" i="33"/>
  <c r="AS31" i="33"/>
  <c r="AR31" i="33"/>
  <c r="AQ31" i="33"/>
  <c r="AP31" i="33"/>
  <c r="AO31" i="33"/>
  <c r="AN31" i="33"/>
  <c r="BF30" i="33"/>
  <c r="BE30" i="33"/>
  <c r="BD30" i="33"/>
  <c r="BC30" i="33"/>
  <c r="BB30" i="33"/>
  <c r="BA30" i="33"/>
  <c r="AZ30" i="33"/>
  <c r="AY30" i="33"/>
  <c r="AX30" i="33"/>
  <c r="AW30" i="33"/>
  <c r="AV30" i="33"/>
  <c r="AU30" i="33"/>
  <c r="AT30" i="33"/>
  <c r="AS30" i="33"/>
  <c r="AR30" i="33"/>
  <c r="AQ30" i="33"/>
  <c r="AP30" i="33"/>
  <c r="AO30" i="33"/>
  <c r="AN30" i="33"/>
  <c r="BF29" i="33"/>
  <c r="BE29" i="33"/>
  <c r="BD29" i="33"/>
  <c r="BC29" i="33"/>
  <c r="BB29" i="33"/>
  <c r="BA29" i="33"/>
  <c r="AZ29" i="33"/>
  <c r="AY29" i="33"/>
  <c r="AX29" i="33"/>
  <c r="AW29" i="33"/>
  <c r="AV29" i="33"/>
  <c r="AU29" i="33"/>
  <c r="AT29" i="33"/>
  <c r="AS29" i="33"/>
  <c r="AR29" i="33"/>
  <c r="AQ29" i="33"/>
  <c r="AP29" i="33"/>
  <c r="AO29" i="33"/>
  <c r="AN29" i="33"/>
  <c r="BF28" i="33"/>
  <c r="BE28" i="33"/>
  <c r="BD28" i="33"/>
  <c r="BC28" i="33"/>
  <c r="BB28" i="33"/>
  <c r="BA28" i="33"/>
  <c r="AZ28" i="33"/>
  <c r="AY28" i="33"/>
  <c r="AX28" i="33"/>
  <c r="AW28" i="33"/>
  <c r="AV28" i="33"/>
  <c r="AU28" i="33"/>
  <c r="AT28" i="33"/>
  <c r="AS28" i="33"/>
  <c r="AR28" i="33"/>
  <c r="AQ28" i="33"/>
  <c r="AP28" i="33"/>
  <c r="AO28" i="33"/>
  <c r="AN28" i="33"/>
  <c r="BF27" i="33"/>
  <c r="BE27" i="33"/>
  <c r="BD27" i="33"/>
  <c r="BC27" i="33"/>
  <c r="BB27" i="33"/>
  <c r="BA27" i="33"/>
  <c r="AZ27" i="33"/>
  <c r="AY27" i="33"/>
  <c r="AX27" i="33"/>
  <c r="AW27" i="33"/>
  <c r="AV27" i="33"/>
  <c r="AU27" i="33"/>
  <c r="AT27" i="33"/>
  <c r="AS27" i="33"/>
  <c r="AR27" i="33"/>
  <c r="AQ27" i="33"/>
  <c r="AP27" i="33"/>
  <c r="AO27" i="33"/>
  <c r="AN27" i="33"/>
  <c r="BF26" i="33"/>
  <c r="BE26" i="33"/>
  <c r="BD26" i="33"/>
  <c r="BC26" i="33"/>
  <c r="BB26" i="33"/>
  <c r="BA26" i="33"/>
  <c r="AZ26" i="33"/>
  <c r="AY26" i="33"/>
  <c r="AX26" i="33"/>
  <c r="AW26" i="33"/>
  <c r="AV26" i="33"/>
  <c r="AU26" i="33"/>
  <c r="AT26" i="33"/>
  <c r="AS26" i="33"/>
  <c r="AR26" i="33"/>
  <c r="AQ26" i="33"/>
  <c r="AP26" i="33"/>
  <c r="AO26" i="33"/>
  <c r="AN26" i="33"/>
  <c r="BF25" i="33"/>
  <c r="BE25" i="33"/>
  <c r="BD25" i="33"/>
  <c r="BC25" i="33"/>
  <c r="BB25" i="33"/>
  <c r="BA25" i="33"/>
  <c r="AZ25" i="33"/>
  <c r="AY25" i="33"/>
  <c r="AX25" i="33"/>
  <c r="AW25" i="33"/>
  <c r="AV25" i="33"/>
  <c r="AU25" i="33"/>
  <c r="AT25" i="33"/>
  <c r="AS25" i="33"/>
  <c r="AR25" i="33"/>
  <c r="AQ25" i="33"/>
  <c r="AP25" i="33"/>
  <c r="AO25" i="33"/>
  <c r="AN25" i="33"/>
  <c r="BF24" i="33"/>
  <c r="BE24" i="33"/>
  <c r="BD24" i="33"/>
  <c r="BC24" i="33"/>
  <c r="BB24" i="33"/>
  <c r="BA24" i="33"/>
  <c r="AZ24" i="33"/>
  <c r="AY24" i="33"/>
  <c r="AX24" i="33"/>
  <c r="AW24" i="33"/>
  <c r="AV24" i="33"/>
  <c r="AU24" i="33"/>
  <c r="AT24" i="33"/>
  <c r="AS24" i="33"/>
  <c r="AR24" i="33"/>
  <c r="AQ24" i="33"/>
  <c r="AP24" i="33"/>
  <c r="AO24" i="33"/>
  <c r="AN24" i="33"/>
  <c r="BF23" i="33"/>
  <c r="BE23" i="33"/>
  <c r="BD23" i="33"/>
  <c r="BC23" i="33"/>
  <c r="BB23" i="33"/>
  <c r="BA23" i="33"/>
  <c r="AZ23" i="33"/>
  <c r="AY23" i="33"/>
  <c r="AX23" i="33"/>
  <c r="AW23" i="33"/>
  <c r="AV23" i="33"/>
  <c r="AU23" i="33"/>
  <c r="AT23" i="33"/>
  <c r="AS23" i="33"/>
  <c r="AR23" i="33"/>
  <c r="AQ23" i="33"/>
  <c r="AP23" i="33"/>
  <c r="AO23" i="33"/>
  <c r="AN23" i="33"/>
  <c r="BF22" i="33"/>
  <c r="BE22" i="33"/>
  <c r="BD22" i="33"/>
  <c r="BC22" i="33"/>
  <c r="BB22" i="33"/>
  <c r="BA22" i="33"/>
  <c r="AZ22" i="33"/>
  <c r="AY22" i="33"/>
  <c r="AX22" i="33"/>
  <c r="AW22" i="33"/>
  <c r="AV22" i="33"/>
  <c r="AU22" i="33"/>
  <c r="AT22" i="33"/>
  <c r="AS22" i="33"/>
  <c r="AR22" i="33"/>
  <c r="AQ22" i="33"/>
  <c r="AP22" i="33"/>
  <c r="AO22" i="33"/>
  <c r="AN22" i="33"/>
  <c r="BF21" i="33"/>
  <c r="BE21" i="33"/>
  <c r="BD21" i="33"/>
  <c r="BC21" i="33"/>
  <c r="BB21" i="33"/>
  <c r="BA21" i="33"/>
  <c r="AZ21" i="33"/>
  <c r="AY21" i="33"/>
  <c r="AX21" i="33"/>
  <c r="AW21" i="33"/>
  <c r="AV21" i="33"/>
  <c r="AU21" i="33"/>
  <c r="AT21" i="33"/>
  <c r="AS21" i="33"/>
  <c r="AR21" i="33"/>
  <c r="AQ21" i="33"/>
  <c r="AP21" i="33"/>
  <c r="AO21" i="33"/>
  <c r="AN21" i="33"/>
  <c r="BF20" i="33"/>
  <c r="BE20" i="33"/>
  <c r="BD20" i="33"/>
  <c r="BC20" i="33"/>
  <c r="BB20" i="33"/>
  <c r="BA20" i="33"/>
  <c r="AZ20" i="33"/>
  <c r="AY20" i="33"/>
  <c r="AX20" i="33"/>
  <c r="AW20" i="33"/>
  <c r="AV20" i="33"/>
  <c r="AU20" i="33"/>
  <c r="AT20" i="33"/>
  <c r="AS20" i="33"/>
  <c r="AR20" i="33"/>
  <c r="AQ20" i="33"/>
  <c r="AP20" i="33"/>
  <c r="AO20" i="33"/>
  <c r="AN20" i="33"/>
  <c r="BF19" i="33"/>
  <c r="BE19" i="33"/>
  <c r="BD19" i="33"/>
  <c r="BC19" i="33"/>
  <c r="BB19" i="33"/>
  <c r="BA19" i="33"/>
  <c r="AZ19" i="33"/>
  <c r="AY19" i="33"/>
  <c r="AX19" i="33"/>
  <c r="AW19" i="33"/>
  <c r="AV19" i="33"/>
  <c r="AU19" i="33"/>
  <c r="AT19" i="33"/>
  <c r="AS19" i="33"/>
  <c r="AR19" i="33"/>
  <c r="AQ19" i="33"/>
  <c r="AP19" i="33"/>
  <c r="AO19" i="33"/>
  <c r="AN19" i="33"/>
  <c r="BF18" i="33"/>
  <c r="BE18" i="33"/>
  <c r="BD18" i="33"/>
  <c r="BC18" i="33"/>
  <c r="BB18" i="33"/>
  <c r="BA18" i="33"/>
  <c r="AZ18" i="33"/>
  <c r="AY18" i="33"/>
  <c r="AX18" i="33"/>
  <c r="AW18" i="33"/>
  <c r="AV18" i="33"/>
  <c r="AU18" i="33"/>
  <c r="AT18" i="33"/>
  <c r="AS18" i="33"/>
  <c r="AR18" i="33"/>
  <c r="AQ18" i="33"/>
  <c r="AP18" i="33"/>
  <c r="AO18" i="33"/>
  <c r="AN18" i="33"/>
  <c r="BF17" i="33"/>
  <c r="BE17" i="33"/>
  <c r="BD17" i="33"/>
  <c r="BC17" i="33"/>
  <c r="BB17" i="33"/>
  <c r="BA17" i="33"/>
  <c r="AZ17" i="33"/>
  <c r="AY17" i="33"/>
  <c r="AX17" i="33"/>
  <c r="AW17" i="33"/>
  <c r="AV17" i="33"/>
  <c r="AU17" i="33"/>
  <c r="AT17" i="33"/>
  <c r="AS17" i="33"/>
  <c r="AR17" i="33"/>
  <c r="AQ17" i="33"/>
  <c r="AP17" i="33"/>
  <c r="AO17" i="33"/>
  <c r="AN17" i="33"/>
  <c r="BF16" i="33"/>
  <c r="BE16" i="33"/>
  <c r="BD16" i="33"/>
  <c r="BC16" i="33"/>
  <c r="BB16" i="33"/>
  <c r="BA16" i="33"/>
  <c r="AZ16" i="33"/>
  <c r="AY16" i="33"/>
  <c r="AX16" i="33"/>
  <c r="AW16" i="33"/>
  <c r="AV16" i="33"/>
  <c r="AU16" i="33"/>
  <c r="AT16" i="33"/>
  <c r="AS16" i="33"/>
  <c r="AR16" i="33"/>
  <c r="AQ16" i="33"/>
  <c r="AP16" i="33"/>
  <c r="AO16" i="33"/>
  <c r="AN16" i="33"/>
  <c r="BF15" i="33"/>
  <c r="BE15" i="33"/>
  <c r="BD15" i="33"/>
  <c r="BC15" i="33"/>
  <c r="BB15" i="33"/>
  <c r="BA15" i="33"/>
  <c r="AZ15" i="33"/>
  <c r="AY15" i="33"/>
  <c r="AX15" i="33"/>
  <c r="AW15" i="33"/>
  <c r="AV15" i="33"/>
  <c r="AU15" i="33"/>
  <c r="AT15" i="33"/>
  <c r="AS15" i="33"/>
  <c r="AR15" i="33"/>
  <c r="AQ15" i="33"/>
  <c r="AP15" i="33"/>
  <c r="AO15" i="33"/>
  <c r="AN15" i="33"/>
  <c r="BF14" i="33"/>
  <c r="BE14" i="33"/>
  <c r="BD14" i="33"/>
  <c r="BC14" i="33"/>
  <c r="BB14" i="33"/>
  <c r="BA14" i="33"/>
  <c r="AZ14" i="33"/>
  <c r="AY14" i="33"/>
  <c r="AX14" i="33"/>
  <c r="AW14" i="33"/>
  <c r="AV14" i="33"/>
  <c r="AU14" i="33"/>
  <c r="AT14" i="33"/>
  <c r="AS14" i="33"/>
  <c r="AR14" i="33"/>
  <c r="AQ14" i="33"/>
  <c r="AP14" i="33"/>
  <c r="AO14" i="33"/>
  <c r="AN14" i="33"/>
  <c r="S14" i="33"/>
  <c r="S15" i="33" s="1"/>
  <c r="S16" i="33" s="1"/>
  <c r="S17" i="33" s="1"/>
  <c r="S18" i="33" s="1"/>
  <c r="S19" i="33" s="1"/>
  <c r="S20" i="33" s="1"/>
  <c r="S21" i="33" s="1"/>
  <c r="S22" i="33" s="1"/>
  <c r="S23" i="33" s="1"/>
  <c r="S24" i="33" s="1"/>
  <c r="S25" i="33" s="1"/>
  <c r="S26" i="33" s="1"/>
  <c r="S27" i="33" s="1"/>
  <c r="S28" i="33" s="1"/>
  <c r="S29" i="33" s="1"/>
  <c r="S30" i="33" s="1"/>
  <c r="S31" i="33" s="1"/>
  <c r="S32" i="33" s="1"/>
  <c r="S33" i="33" s="1"/>
  <c r="S34" i="33" s="1"/>
  <c r="S35" i="33" s="1"/>
  <c r="S36" i="33" s="1"/>
  <c r="S37" i="33" s="1"/>
  <c r="L7" i="33" s="1"/>
  <c r="R14" i="33"/>
  <c r="R15" i="33" s="1"/>
  <c r="R16" i="33" s="1"/>
  <c r="R17" i="33" s="1"/>
  <c r="R18" i="33" s="1"/>
  <c r="R19" i="33" s="1"/>
  <c r="R20" i="33" s="1"/>
  <c r="R21" i="33" s="1"/>
  <c r="R22" i="33" s="1"/>
  <c r="R23" i="33" s="1"/>
  <c r="R24" i="33" s="1"/>
  <c r="R25" i="33" s="1"/>
  <c r="R26" i="33" s="1"/>
  <c r="R27" i="33" s="1"/>
  <c r="R28" i="33" s="1"/>
  <c r="R29" i="33" s="1"/>
  <c r="R30" i="33" s="1"/>
  <c r="R31" i="33" s="1"/>
  <c r="R32" i="33" s="1"/>
  <c r="R33" i="33" s="1"/>
  <c r="R34" i="33" s="1"/>
  <c r="R35" i="33" s="1"/>
  <c r="R36" i="33" s="1"/>
  <c r="R37" i="33" s="1"/>
  <c r="L6" i="33" s="1"/>
  <c r="E8" i="33"/>
  <c r="E7" i="33"/>
  <c r="E6" i="33"/>
  <c r="P5" i="33"/>
  <c r="L5" i="33"/>
  <c r="B15" i="33" s="1"/>
  <c r="E5" i="33"/>
  <c r="B20" i="37" l="1"/>
  <c r="AI19" i="37"/>
  <c r="B20" i="36"/>
  <c r="AI19" i="36"/>
  <c r="B18" i="35"/>
  <c r="AI17" i="35"/>
  <c r="B17" i="34"/>
  <c r="AI16" i="34"/>
  <c r="B16" i="33"/>
  <c r="AI15" i="33"/>
  <c r="N5" i="33"/>
  <c r="R5" i="33"/>
  <c r="N6" i="33"/>
  <c r="AI14" i="33"/>
  <c r="B21" i="37" l="1"/>
  <c r="AI20" i="37"/>
  <c r="B21" i="36"/>
  <c r="AI20" i="36"/>
  <c r="B19" i="35"/>
  <c r="AI18" i="35"/>
  <c r="B18" i="34"/>
  <c r="AI17" i="34"/>
  <c r="B17" i="33"/>
  <c r="AI16" i="33"/>
  <c r="B22" i="37" l="1"/>
  <c r="AI21" i="37"/>
  <c r="B22" i="36"/>
  <c r="AI21" i="36"/>
  <c r="B20" i="35"/>
  <c r="AI19" i="35"/>
  <c r="B19" i="34"/>
  <c r="AI18" i="34"/>
  <c r="B18" i="33"/>
  <c r="AI17" i="33"/>
  <c r="B23" i="37" l="1"/>
  <c r="AI22" i="37"/>
  <c r="B23" i="36"/>
  <c r="AI22" i="36"/>
  <c r="B21" i="35"/>
  <c r="AI20" i="35"/>
  <c r="B20" i="34"/>
  <c r="AI19" i="34"/>
  <c r="B19" i="33"/>
  <c r="AI18" i="33"/>
  <c r="B24" i="37" l="1"/>
  <c r="AI23" i="37"/>
  <c r="B24" i="36"/>
  <c r="AI23" i="36"/>
  <c r="B22" i="35"/>
  <c r="AI21" i="35"/>
  <c r="B21" i="34"/>
  <c r="AI20" i="34"/>
  <c r="B20" i="33"/>
  <c r="AI19" i="33"/>
  <c r="B25" i="37" l="1"/>
  <c r="AI24" i="37"/>
  <c r="B25" i="36"/>
  <c r="AI24" i="36"/>
  <c r="B23" i="35"/>
  <c r="AI22" i="35"/>
  <c r="B22" i="34"/>
  <c r="AI21" i="34"/>
  <c r="B21" i="33"/>
  <c r="AI20" i="33"/>
  <c r="B26" i="37" l="1"/>
  <c r="AI25" i="37"/>
  <c r="B26" i="36"/>
  <c r="AI25" i="36"/>
  <c r="B24" i="35"/>
  <c r="AI23" i="35"/>
  <c r="B23" i="34"/>
  <c r="AI22" i="34"/>
  <c r="B22" i="33"/>
  <c r="AI21" i="33"/>
  <c r="B27" i="37" l="1"/>
  <c r="AI26" i="37"/>
  <c r="B27" i="36"/>
  <c r="AI26" i="36"/>
  <c r="B25" i="35"/>
  <c r="AI24" i="35"/>
  <c r="B24" i="34"/>
  <c r="AI23" i="34"/>
  <c r="B23" i="33"/>
  <c r="AI22" i="33"/>
  <c r="B28" i="37" l="1"/>
  <c r="AI27" i="37"/>
  <c r="B28" i="36"/>
  <c r="AI27" i="36"/>
  <c r="B26" i="35"/>
  <c r="AI25" i="35"/>
  <c r="B25" i="34"/>
  <c r="AI24" i="34"/>
  <c r="B24" i="33"/>
  <c r="AI23" i="33"/>
  <c r="B29" i="37" l="1"/>
  <c r="AI28" i="37"/>
  <c r="B29" i="36"/>
  <c r="AI28" i="36"/>
  <c r="B27" i="35"/>
  <c r="AI26" i="35"/>
  <c r="B26" i="34"/>
  <c r="AI25" i="34"/>
  <c r="B25" i="33"/>
  <c r="AI24" i="33"/>
  <c r="B30" i="37" l="1"/>
  <c r="AI29" i="37"/>
  <c r="B30" i="36"/>
  <c r="AI29" i="36"/>
  <c r="B28" i="35"/>
  <c r="AI27" i="35"/>
  <c r="B27" i="34"/>
  <c r="AI26" i="34"/>
  <c r="B26" i="33"/>
  <c r="AI25" i="33"/>
  <c r="B31" i="37" l="1"/>
  <c r="AI30" i="37"/>
  <c r="B31" i="36"/>
  <c r="AI30" i="36"/>
  <c r="B29" i="35"/>
  <c r="AI28" i="35"/>
  <c r="B28" i="34"/>
  <c r="AI27" i="34"/>
  <c r="B27" i="33"/>
  <c r="AI26" i="33"/>
  <c r="B32" i="37" l="1"/>
  <c r="AI31" i="37"/>
  <c r="B32" i="36"/>
  <c r="AI31" i="36"/>
  <c r="B30" i="35"/>
  <c r="AI29" i="35"/>
  <c r="B29" i="34"/>
  <c r="AI28" i="34"/>
  <c r="B28" i="33"/>
  <c r="AI27" i="33"/>
  <c r="B33" i="37" l="1"/>
  <c r="AI32" i="37"/>
  <c r="B33" i="36"/>
  <c r="AI32" i="36"/>
  <c r="B31" i="35"/>
  <c r="AI30" i="35"/>
  <c r="B30" i="34"/>
  <c r="AI29" i="34"/>
  <c r="B29" i="33"/>
  <c r="AI28" i="33"/>
  <c r="B34" i="37" l="1"/>
  <c r="AI33" i="37"/>
  <c r="B34" i="36"/>
  <c r="AI33" i="36"/>
  <c r="B32" i="35"/>
  <c r="AI31" i="35"/>
  <c r="B31" i="34"/>
  <c r="AI30" i="34"/>
  <c r="B30" i="33"/>
  <c r="AI29" i="33"/>
  <c r="B35" i="37" l="1"/>
  <c r="AI34" i="37"/>
  <c r="B35" i="36"/>
  <c r="AI34" i="36"/>
  <c r="B33" i="35"/>
  <c r="AI32" i="35"/>
  <c r="B32" i="34"/>
  <c r="AI31" i="34"/>
  <c r="B31" i="33"/>
  <c r="AI30" i="33"/>
  <c r="B36" i="37" l="1"/>
  <c r="AI35" i="37"/>
  <c r="B36" i="36"/>
  <c r="AI35" i="36"/>
  <c r="B34" i="35"/>
  <c r="AI33" i="35"/>
  <c r="B33" i="34"/>
  <c r="AI32" i="34"/>
  <c r="B32" i="33"/>
  <c r="AI31" i="33"/>
  <c r="B37" i="37" l="1"/>
  <c r="AI37" i="37" s="1"/>
  <c r="AI36" i="37"/>
  <c r="B37" i="36"/>
  <c r="AI37" i="36" s="1"/>
  <c r="AI36" i="36"/>
  <c r="B35" i="35"/>
  <c r="AI34" i="35"/>
  <c r="B34" i="34"/>
  <c r="AI33" i="34"/>
  <c r="B33" i="33"/>
  <c r="AI32" i="33"/>
  <c r="B36" i="35" l="1"/>
  <c r="AI35" i="35"/>
  <c r="B35" i="34"/>
  <c r="AI34" i="34"/>
  <c r="B34" i="33"/>
  <c r="AI33" i="33"/>
  <c r="B37" i="35" l="1"/>
  <c r="AI37" i="35" s="1"/>
  <c r="AI36" i="35"/>
  <c r="B36" i="34"/>
  <c r="AI35" i="34"/>
  <c r="B35" i="33"/>
  <c r="AI34" i="33"/>
  <c r="B37" i="34" l="1"/>
  <c r="AI37" i="34" s="1"/>
  <c r="AI36" i="34"/>
  <c r="B36" i="33"/>
  <c r="AI35" i="33"/>
  <c r="B37" i="33" l="1"/>
  <c r="AI37" i="33" s="1"/>
  <c r="AI36" i="33"/>
  <c r="BF37" i="32" l="1"/>
  <c r="BE37" i="32"/>
  <c r="BD37" i="32"/>
  <c r="BC37" i="32"/>
  <c r="BB37" i="32"/>
  <c r="BA37" i="32"/>
  <c r="AZ37" i="32"/>
  <c r="AY37" i="32"/>
  <c r="AX37" i="32"/>
  <c r="AW37" i="32"/>
  <c r="AV37" i="32"/>
  <c r="AU37" i="32"/>
  <c r="AT37" i="32"/>
  <c r="AS37" i="32"/>
  <c r="AR37" i="32"/>
  <c r="AQ37" i="32"/>
  <c r="AP37" i="32"/>
  <c r="AO37" i="32"/>
  <c r="AN37" i="32"/>
  <c r="BF36" i="32"/>
  <c r="BE36" i="32"/>
  <c r="BD36" i="32"/>
  <c r="BC36" i="32"/>
  <c r="BB36" i="32"/>
  <c r="BA36" i="32"/>
  <c r="AZ36" i="32"/>
  <c r="AY36" i="32"/>
  <c r="AX36" i="32"/>
  <c r="AW36" i="32"/>
  <c r="AV36" i="32"/>
  <c r="AU36" i="32"/>
  <c r="AT36" i="32"/>
  <c r="AS36" i="32"/>
  <c r="AR36" i="32"/>
  <c r="AQ36" i="32"/>
  <c r="AP36" i="32"/>
  <c r="AO36" i="32"/>
  <c r="AN36" i="32"/>
  <c r="BF35" i="32"/>
  <c r="BE35" i="32"/>
  <c r="BD35" i="32"/>
  <c r="BC35" i="32"/>
  <c r="BB35" i="32"/>
  <c r="BA35" i="32"/>
  <c r="AZ35" i="32"/>
  <c r="AY35" i="32"/>
  <c r="AX35" i="32"/>
  <c r="AW35" i="32"/>
  <c r="AV35" i="32"/>
  <c r="AU35" i="32"/>
  <c r="AT35" i="32"/>
  <c r="AS35" i="32"/>
  <c r="AR35" i="32"/>
  <c r="AQ35" i="32"/>
  <c r="AP35" i="32"/>
  <c r="AO35" i="32"/>
  <c r="AN35" i="32"/>
  <c r="BF34" i="32"/>
  <c r="BE34" i="32"/>
  <c r="BD34" i="32"/>
  <c r="BC34" i="32"/>
  <c r="BB34" i="32"/>
  <c r="BA34" i="32"/>
  <c r="AZ34" i="32"/>
  <c r="AY34" i="32"/>
  <c r="AX34" i="32"/>
  <c r="AW34" i="32"/>
  <c r="AV34" i="32"/>
  <c r="AU34" i="32"/>
  <c r="AT34" i="32"/>
  <c r="AS34" i="32"/>
  <c r="AR34" i="32"/>
  <c r="AQ34" i="32"/>
  <c r="AP34" i="32"/>
  <c r="AO34" i="32"/>
  <c r="AN34" i="32"/>
  <c r="BF33" i="32"/>
  <c r="BE33" i="32"/>
  <c r="BD33" i="32"/>
  <c r="BC33" i="32"/>
  <c r="BB33" i="32"/>
  <c r="BA33" i="32"/>
  <c r="AZ33" i="32"/>
  <c r="AY33" i="32"/>
  <c r="AX33" i="32"/>
  <c r="AW33" i="32"/>
  <c r="AV33" i="32"/>
  <c r="AU33" i="32"/>
  <c r="AT33" i="32"/>
  <c r="AS33" i="32"/>
  <c r="AR33" i="32"/>
  <c r="AQ33" i="32"/>
  <c r="AP33" i="32"/>
  <c r="AO33" i="32"/>
  <c r="AN33" i="32"/>
  <c r="BF32" i="32"/>
  <c r="BE32" i="32"/>
  <c r="BD32" i="32"/>
  <c r="BC32" i="32"/>
  <c r="BB32" i="32"/>
  <c r="BA32" i="32"/>
  <c r="AZ32" i="32"/>
  <c r="AY32" i="32"/>
  <c r="AX32" i="32"/>
  <c r="AW32" i="32"/>
  <c r="AV32" i="32"/>
  <c r="AU32" i="32"/>
  <c r="AT32" i="32"/>
  <c r="AS32" i="32"/>
  <c r="AR32" i="32"/>
  <c r="AQ32" i="32"/>
  <c r="AP32" i="32"/>
  <c r="AO32" i="32"/>
  <c r="AN32" i="32"/>
  <c r="BF31" i="32"/>
  <c r="BE31" i="32"/>
  <c r="BD31" i="32"/>
  <c r="BC31" i="32"/>
  <c r="BB31" i="32"/>
  <c r="BA31" i="32"/>
  <c r="AZ31" i="32"/>
  <c r="AY31" i="32"/>
  <c r="AX31" i="32"/>
  <c r="AW31" i="32"/>
  <c r="AV31" i="32"/>
  <c r="AU31" i="32"/>
  <c r="AT31" i="32"/>
  <c r="AS31" i="32"/>
  <c r="AR31" i="32"/>
  <c r="AQ31" i="32"/>
  <c r="AP31" i="32"/>
  <c r="AO31" i="32"/>
  <c r="AN31" i="32"/>
  <c r="BF30" i="32"/>
  <c r="BE30" i="32"/>
  <c r="BD30" i="32"/>
  <c r="BC30" i="32"/>
  <c r="BB30" i="32"/>
  <c r="BA30" i="32"/>
  <c r="AZ30" i="32"/>
  <c r="AY30" i="32"/>
  <c r="AX30" i="32"/>
  <c r="AW30" i="32"/>
  <c r="AV30" i="32"/>
  <c r="AU30" i="32"/>
  <c r="AT30" i="32"/>
  <c r="AS30" i="32"/>
  <c r="AR30" i="32"/>
  <c r="AQ30" i="32"/>
  <c r="AP30" i="32"/>
  <c r="AO30" i="32"/>
  <c r="AN30" i="32"/>
  <c r="BF29" i="32"/>
  <c r="BE29" i="32"/>
  <c r="BD29" i="32"/>
  <c r="BC29" i="32"/>
  <c r="BB29" i="32"/>
  <c r="BA29" i="32"/>
  <c r="AZ29" i="32"/>
  <c r="AY29" i="32"/>
  <c r="AX29" i="32"/>
  <c r="AW29" i="32"/>
  <c r="AV29" i="32"/>
  <c r="AU29" i="32"/>
  <c r="AT29" i="32"/>
  <c r="AS29" i="32"/>
  <c r="AR29" i="32"/>
  <c r="AQ29" i="32"/>
  <c r="AP29" i="32"/>
  <c r="AO29" i="32"/>
  <c r="AN29" i="32"/>
  <c r="BF28" i="32"/>
  <c r="BE28" i="32"/>
  <c r="BD28" i="32"/>
  <c r="BC28" i="32"/>
  <c r="BB28" i="32"/>
  <c r="BA28" i="32"/>
  <c r="AZ28" i="32"/>
  <c r="AY28" i="32"/>
  <c r="AX28" i="32"/>
  <c r="AW28" i="32"/>
  <c r="AV28" i="32"/>
  <c r="AU28" i="32"/>
  <c r="AT28" i="32"/>
  <c r="AS28" i="32"/>
  <c r="AR28" i="32"/>
  <c r="AQ28" i="32"/>
  <c r="AP28" i="32"/>
  <c r="AO28" i="32"/>
  <c r="AN28" i="32"/>
  <c r="BF27" i="32"/>
  <c r="BE27" i="32"/>
  <c r="BD27" i="32"/>
  <c r="BC27" i="32"/>
  <c r="BB27" i="32"/>
  <c r="BA27" i="32"/>
  <c r="AZ27" i="32"/>
  <c r="AY27" i="32"/>
  <c r="AX27" i="32"/>
  <c r="AW27" i="32"/>
  <c r="AV27" i="32"/>
  <c r="AU27" i="32"/>
  <c r="AT27" i="32"/>
  <c r="AS27" i="32"/>
  <c r="AR27" i="32"/>
  <c r="AQ27" i="32"/>
  <c r="AP27" i="32"/>
  <c r="AO27" i="32"/>
  <c r="AN27" i="32"/>
  <c r="BF26" i="32"/>
  <c r="BE26" i="32"/>
  <c r="BD26" i="32"/>
  <c r="BC26" i="32"/>
  <c r="BB26" i="32"/>
  <c r="BA26" i="32"/>
  <c r="AZ26" i="32"/>
  <c r="AY26" i="32"/>
  <c r="AX26" i="32"/>
  <c r="AW26" i="32"/>
  <c r="AV26" i="32"/>
  <c r="AU26" i="32"/>
  <c r="AT26" i="32"/>
  <c r="AS26" i="32"/>
  <c r="AR26" i="32"/>
  <c r="AQ26" i="32"/>
  <c r="AP26" i="32"/>
  <c r="AO26" i="32"/>
  <c r="AN26" i="32"/>
  <c r="BF25" i="32"/>
  <c r="BE25" i="32"/>
  <c r="BD25" i="32"/>
  <c r="BC25" i="32"/>
  <c r="BB25" i="32"/>
  <c r="BA25" i="32"/>
  <c r="AZ25" i="32"/>
  <c r="AY25" i="32"/>
  <c r="AX25" i="32"/>
  <c r="AW25" i="32"/>
  <c r="AV25" i="32"/>
  <c r="AU25" i="32"/>
  <c r="AT25" i="32"/>
  <c r="AS25" i="32"/>
  <c r="AR25" i="32"/>
  <c r="AQ25" i="32"/>
  <c r="AP25" i="32"/>
  <c r="AO25" i="32"/>
  <c r="AN25" i="32"/>
  <c r="BF24" i="32"/>
  <c r="BE24" i="32"/>
  <c r="BD24" i="32"/>
  <c r="BC24" i="32"/>
  <c r="BB24" i="32"/>
  <c r="BA24" i="32"/>
  <c r="AZ24" i="32"/>
  <c r="AY24" i="32"/>
  <c r="AX24" i="32"/>
  <c r="AW24" i="32"/>
  <c r="AV24" i="32"/>
  <c r="AU24" i="32"/>
  <c r="AT24" i="32"/>
  <c r="AS24" i="32"/>
  <c r="AR24" i="32"/>
  <c r="AQ24" i="32"/>
  <c r="AP24" i="32"/>
  <c r="AO24" i="32"/>
  <c r="AN24" i="32"/>
  <c r="BF23" i="32"/>
  <c r="BE23" i="32"/>
  <c r="BD23" i="32"/>
  <c r="BC23" i="32"/>
  <c r="BB23" i="32"/>
  <c r="BA23" i="32"/>
  <c r="AZ23" i="32"/>
  <c r="AY23" i="32"/>
  <c r="AX23" i="32"/>
  <c r="AW23" i="32"/>
  <c r="AV23" i="32"/>
  <c r="AU23" i="32"/>
  <c r="AT23" i="32"/>
  <c r="AS23" i="32"/>
  <c r="AR23" i="32"/>
  <c r="AQ23" i="32"/>
  <c r="AP23" i="32"/>
  <c r="AO23" i="32"/>
  <c r="AN23" i="32"/>
  <c r="BF22" i="32"/>
  <c r="BE22" i="32"/>
  <c r="BD22" i="32"/>
  <c r="BC22" i="32"/>
  <c r="BB22" i="32"/>
  <c r="BA22" i="32"/>
  <c r="AZ22" i="32"/>
  <c r="AY22" i="32"/>
  <c r="AX22" i="32"/>
  <c r="AW22" i="32"/>
  <c r="AV22" i="32"/>
  <c r="AU22" i="32"/>
  <c r="AT22" i="32"/>
  <c r="AS22" i="32"/>
  <c r="AR22" i="32"/>
  <c r="AQ22" i="32"/>
  <c r="AP22" i="32"/>
  <c r="AO22" i="32"/>
  <c r="AN22" i="32"/>
  <c r="BF21" i="32"/>
  <c r="BE21" i="32"/>
  <c r="BD21" i="32"/>
  <c r="BC21" i="32"/>
  <c r="BB21" i="32"/>
  <c r="BA21" i="32"/>
  <c r="AZ21" i="32"/>
  <c r="AY21" i="32"/>
  <c r="AX21" i="32"/>
  <c r="AW21" i="32"/>
  <c r="AV21" i="32"/>
  <c r="AU21" i="32"/>
  <c r="AT21" i="32"/>
  <c r="AS21" i="32"/>
  <c r="AR21" i="32"/>
  <c r="AQ21" i="32"/>
  <c r="AP21" i="32"/>
  <c r="AO21" i="32"/>
  <c r="AN21" i="32"/>
  <c r="BF20" i="32"/>
  <c r="BE20" i="32"/>
  <c r="BD20" i="32"/>
  <c r="BC20" i="32"/>
  <c r="BB20" i="32"/>
  <c r="BA20" i="32"/>
  <c r="AZ20" i="32"/>
  <c r="AY20" i="32"/>
  <c r="AX20" i="32"/>
  <c r="AW20" i="32"/>
  <c r="AV20" i="32"/>
  <c r="AU20" i="32"/>
  <c r="AT20" i="32"/>
  <c r="AS20" i="32"/>
  <c r="AR20" i="32"/>
  <c r="AQ20" i="32"/>
  <c r="AP20" i="32"/>
  <c r="AO20" i="32"/>
  <c r="AN20" i="32"/>
  <c r="BF19" i="32"/>
  <c r="BE19" i="32"/>
  <c r="BD19" i="32"/>
  <c r="BC19" i="32"/>
  <c r="BB19" i="32"/>
  <c r="BA19" i="32"/>
  <c r="AZ19" i="32"/>
  <c r="AY19" i="32"/>
  <c r="AX19" i="32"/>
  <c r="AW19" i="32"/>
  <c r="AV19" i="32"/>
  <c r="AU19" i="32"/>
  <c r="AT19" i="32"/>
  <c r="AS19" i="32"/>
  <c r="AR19" i="32"/>
  <c r="AQ19" i="32"/>
  <c r="AP19" i="32"/>
  <c r="AO19" i="32"/>
  <c r="AN19" i="32"/>
  <c r="BF18" i="32"/>
  <c r="BE18" i="32"/>
  <c r="BD18" i="32"/>
  <c r="BC18" i="32"/>
  <c r="BB18" i="32"/>
  <c r="BA18" i="32"/>
  <c r="AZ18" i="32"/>
  <c r="AY18" i="32"/>
  <c r="AX18" i="32"/>
  <c r="AW18" i="32"/>
  <c r="AV18" i="32"/>
  <c r="AU18" i="32"/>
  <c r="AT18" i="32"/>
  <c r="AS18" i="32"/>
  <c r="AR18" i="32"/>
  <c r="AQ18" i="32"/>
  <c r="AP18" i="32"/>
  <c r="AO18" i="32"/>
  <c r="AN18" i="32"/>
  <c r="BF17" i="32"/>
  <c r="BE17" i="32"/>
  <c r="BD17" i="32"/>
  <c r="BC17" i="32"/>
  <c r="BB17" i="32"/>
  <c r="BA17" i="32"/>
  <c r="AZ17" i="32"/>
  <c r="AY17" i="32"/>
  <c r="AX17" i="32"/>
  <c r="AW17" i="32"/>
  <c r="AV17" i="32"/>
  <c r="AU17" i="32"/>
  <c r="AT17" i="32"/>
  <c r="AS17" i="32"/>
  <c r="AR17" i="32"/>
  <c r="AQ17" i="32"/>
  <c r="AP17" i="32"/>
  <c r="AO17" i="32"/>
  <c r="AN17" i="32"/>
  <c r="BF16" i="32"/>
  <c r="BE16" i="32"/>
  <c r="BD16" i="32"/>
  <c r="BC16" i="32"/>
  <c r="BB16" i="32"/>
  <c r="BA16" i="32"/>
  <c r="AZ16" i="32"/>
  <c r="AY16" i="32"/>
  <c r="AX16" i="32"/>
  <c r="AW16" i="32"/>
  <c r="AV16" i="32"/>
  <c r="AU16" i="32"/>
  <c r="AT16" i="32"/>
  <c r="AS16" i="32"/>
  <c r="AR16" i="32"/>
  <c r="AQ16" i="32"/>
  <c r="AP16" i="32"/>
  <c r="AO16" i="32"/>
  <c r="AN16" i="32"/>
  <c r="BF15" i="32"/>
  <c r="BE15" i="32"/>
  <c r="BD15" i="32"/>
  <c r="BC15" i="32"/>
  <c r="BB15" i="32"/>
  <c r="BA15" i="32"/>
  <c r="AZ15" i="32"/>
  <c r="AY15" i="32"/>
  <c r="AX15" i="32"/>
  <c r="AW15" i="32"/>
  <c r="AV15" i="32"/>
  <c r="AU15" i="32"/>
  <c r="AT15" i="32"/>
  <c r="AS15" i="32"/>
  <c r="AR15" i="32"/>
  <c r="AQ15" i="32"/>
  <c r="AP15" i="32"/>
  <c r="AO15" i="32"/>
  <c r="AN15" i="32"/>
  <c r="BF14" i="32"/>
  <c r="BE14" i="32"/>
  <c r="BD14" i="32"/>
  <c r="BC14" i="32"/>
  <c r="BB14" i="32"/>
  <c r="BA14" i="32"/>
  <c r="AZ14" i="32"/>
  <c r="AY14" i="32"/>
  <c r="AX14" i="32"/>
  <c r="AW14" i="32"/>
  <c r="AV14" i="32"/>
  <c r="AU14" i="32"/>
  <c r="AT14" i="32"/>
  <c r="AS14" i="32"/>
  <c r="AR14" i="32"/>
  <c r="AQ14" i="32"/>
  <c r="AP14" i="32"/>
  <c r="AO14" i="32"/>
  <c r="AN14" i="32"/>
  <c r="S14" i="32"/>
  <c r="S15" i="32" s="1"/>
  <c r="S16" i="32" s="1"/>
  <c r="S17" i="32" s="1"/>
  <c r="S18" i="32" s="1"/>
  <c r="S19" i="32" s="1"/>
  <c r="S20" i="32" s="1"/>
  <c r="S21" i="32" s="1"/>
  <c r="S22" i="32" s="1"/>
  <c r="S23" i="32" s="1"/>
  <c r="S24" i="32" s="1"/>
  <c r="S25" i="32" s="1"/>
  <c r="S26" i="32" s="1"/>
  <c r="S27" i="32" s="1"/>
  <c r="S28" i="32" s="1"/>
  <c r="S29" i="32" s="1"/>
  <c r="S30" i="32" s="1"/>
  <c r="S31" i="32" s="1"/>
  <c r="S32" i="32" s="1"/>
  <c r="S33" i="32" s="1"/>
  <c r="S34" i="32" s="1"/>
  <c r="S35" i="32" s="1"/>
  <c r="S36" i="32" s="1"/>
  <c r="S37" i="32" s="1"/>
  <c r="L7" i="32" s="1"/>
  <c r="R14" i="32"/>
  <c r="R15" i="32" s="1"/>
  <c r="R16" i="32" s="1"/>
  <c r="R17" i="32" s="1"/>
  <c r="R18" i="32" s="1"/>
  <c r="R19" i="32" s="1"/>
  <c r="R20" i="32" s="1"/>
  <c r="R21" i="32" s="1"/>
  <c r="R22" i="32" s="1"/>
  <c r="R23" i="32" s="1"/>
  <c r="R24" i="32" s="1"/>
  <c r="R25" i="32" s="1"/>
  <c r="R26" i="32" s="1"/>
  <c r="R27" i="32" s="1"/>
  <c r="R28" i="32" s="1"/>
  <c r="R29" i="32" s="1"/>
  <c r="R30" i="32" s="1"/>
  <c r="R31" i="32" s="1"/>
  <c r="R32" i="32" s="1"/>
  <c r="R33" i="32" s="1"/>
  <c r="R34" i="32" s="1"/>
  <c r="R35" i="32" s="1"/>
  <c r="R36" i="32" s="1"/>
  <c r="R37" i="32" s="1"/>
  <c r="L6" i="32" s="1"/>
  <c r="E8" i="32"/>
  <c r="E7" i="32"/>
  <c r="E6" i="32"/>
  <c r="P5" i="32"/>
  <c r="L5" i="32"/>
  <c r="E5" i="32"/>
  <c r="B15" i="32" l="1"/>
  <c r="B16" i="32" s="1"/>
  <c r="N5" i="32"/>
  <c r="R5" i="32"/>
  <c r="N6" i="32"/>
  <c r="AI14" i="32"/>
  <c r="BF37" i="31"/>
  <c r="BE37" i="31"/>
  <c r="BD37" i="31"/>
  <c r="BC37" i="31"/>
  <c r="BB37" i="31"/>
  <c r="BA37" i="31"/>
  <c r="AZ37" i="31"/>
  <c r="AY37" i="31"/>
  <c r="AX37" i="31"/>
  <c r="AW37" i="31"/>
  <c r="AV37" i="31"/>
  <c r="AU37" i="31"/>
  <c r="AT37" i="31"/>
  <c r="AS37" i="31"/>
  <c r="AR37" i="31"/>
  <c r="AQ37" i="31"/>
  <c r="AP37" i="31"/>
  <c r="AO37" i="31"/>
  <c r="AN37" i="31"/>
  <c r="BF36" i="31"/>
  <c r="BE36" i="31"/>
  <c r="BD36" i="31"/>
  <c r="BC36" i="31"/>
  <c r="BB36" i="31"/>
  <c r="BA36" i="31"/>
  <c r="AZ36" i="31"/>
  <c r="AY36" i="31"/>
  <c r="AX36" i="31"/>
  <c r="AW36" i="31"/>
  <c r="AV36" i="31"/>
  <c r="AU36" i="31"/>
  <c r="AT36" i="31"/>
  <c r="AS36" i="31"/>
  <c r="AR36" i="31"/>
  <c r="AQ36" i="31"/>
  <c r="AP36" i="31"/>
  <c r="AO36" i="31"/>
  <c r="AN36" i="31"/>
  <c r="BF35" i="31"/>
  <c r="BE35" i="31"/>
  <c r="BD35" i="31"/>
  <c r="BC35" i="31"/>
  <c r="BB35" i="31"/>
  <c r="BA35" i="31"/>
  <c r="AZ35" i="31"/>
  <c r="AY35" i="31"/>
  <c r="AX35" i="31"/>
  <c r="AW35" i="31"/>
  <c r="AV35" i="31"/>
  <c r="AU35" i="31"/>
  <c r="AT35" i="31"/>
  <c r="AS35" i="31"/>
  <c r="AR35" i="31"/>
  <c r="AQ35" i="31"/>
  <c r="AP35" i="31"/>
  <c r="AO35" i="31"/>
  <c r="AN35" i="31"/>
  <c r="BF34" i="31"/>
  <c r="BE34" i="31"/>
  <c r="BD34" i="31"/>
  <c r="BC34" i="31"/>
  <c r="BB34" i="31"/>
  <c r="BA34" i="31"/>
  <c r="AZ34" i="31"/>
  <c r="AY34" i="31"/>
  <c r="AX34" i="31"/>
  <c r="AW34" i="31"/>
  <c r="AV34" i="31"/>
  <c r="AU34" i="31"/>
  <c r="AT34" i="31"/>
  <c r="AS34" i="31"/>
  <c r="AR34" i="31"/>
  <c r="AQ34" i="31"/>
  <c r="AP34" i="31"/>
  <c r="AO34" i="31"/>
  <c r="AN34" i="31"/>
  <c r="BF33" i="31"/>
  <c r="BE33" i="31"/>
  <c r="BD33" i="31"/>
  <c r="BC33" i="31"/>
  <c r="BB33" i="31"/>
  <c r="BA33" i="31"/>
  <c r="AZ33" i="31"/>
  <c r="AY33" i="31"/>
  <c r="AX33" i="31"/>
  <c r="AW33" i="31"/>
  <c r="AV33" i="31"/>
  <c r="AU33" i="31"/>
  <c r="AT33" i="31"/>
  <c r="AS33" i="31"/>
  <c r="AR33" i="31"/>
  <c r="AQ33" i="31"/>
  <c r="AP33" i="31"/>
  <c r="AO33" i="31"/>
  <c r="AN33" i="31"/>
  <c r="BF32" i="31"/>
  <c r="BE32" i="31"/>
  <c r="BD32" i="31"/>
  <c r="BC32" i="31"/>
  <c r="BB32" i="31"/>
  <c r="BA32" i="31"/>
  <c r="AZ32" i="31"/>
  <c r="AY32" i="31"/>
  <c r="AX32" i="31"/>
  <c r="AW32" i="31"/>
  <c r="AV32" i="31"/>
  <c r="AU32" i="31"/>
  <c r="AT32" i="31"/>
  <c r="AS32" i="31"/>
  <c r="AR32" i="31"/>
  <c r="AQ32" i="31"/>
  <c r="AP32" i="31"/>
  <c r="AO32" i="31"/>
  <c r="AN32" i="31"/>
  <c r="BF31" i="31"/>
  <c r="BE31" i="31"/>
  <c r="BD31" i="31"/>
  <c r="BC31" i="31"/>
  <c r="BB31" i="31"/>
  <c r="BA31" i="31"/>
  <c r="AZ31" i="31"/>
  <c r="AY31" i="31"/>
  <c r="AX31" i="31"/>
  <c r="AW31" i="31"/>
  <c r="AV31" i="31"/>
  <c r="AU31" i="31"/>
  <c r="AT31" i="31"/>
  <c r="AS31" i="31"/>
  <c r="AR31" i="31"/>
  <c r="AQ31" i="31"/>
  <c r="AP31" i="31"/>
  <c r="AO31" i="31"/>
  <c r="AN31" i="31"/>
  <c r="BF30" i="31"/>
  <c r="BE30" i="31"/>
  <c r="BD30" i="31"/>
  <c r="BC30" i="31"/>
  <c r="BB30" i="31"/>
  <c r="BA30" i="31"/>
  <c r="AZ30" i="31"/>
  <c r="AY30" i="31"/>
  <c r="AX30" i="31"/>
  <c r="AW30" i="31"/>
  <c r="AV30" i="31"/>
  <c r="AU30" i="31"/>
  <c r="AT30" i="31"/>
  <c r="AS30" i="31"/>
  <c r="AR30" i="31"/>
  <c r="AQ30" i="31"/>
  <c r="AP30" i="31"/>
  <c r="AO30" i="31"/>
  <c r="AN30" i="31"/>
  <c r="BF29" i="31"/>
  <c r="BE29" i="31"/>
  <c r="BD29" i="31"/>
  <c r="BC29" i="31"/>
  <c r="BB29" i="31"/>
  <c r="BA29" i="31"/>
  <c r="AZ29" i="31"/>
  <c r="AY29" i="31"/>
  <c r="AX29" i="31"/>
  <c r="AW29" i="31"/>
  <c r="AV29" i="31"/>
  <c r="AU29" i="31"/>
  <c r="AT29" i="31"/>
  <c r="AS29" i="31"/>
  <c r="AR29" i="31"/>
  <c r="AQ29" i="31"/>
  <c r="AP29" i="31"/>
  <c r="AO29" i="31"/>
  <c r="AN29" i="31"/>
  <c r="BF28" i="31"/>
  <c r="BE28" i="31"/>
  <c r="BD28" i="31"/>
  <c r="BC28" i="31"/>
  <c r="BB28" i="31"/>
  <c r="BA28" i="31"/>
  <c r="AZ28" i="31"/>
  <c r="AY28" i="31"/>
  <c r="AX28" i="31"/>
  <c r="AW28" i="31"/>
  <c r="AV28" i="31"/>
  <c r="AU28" i="31"/>
  <c r="AT28" i="31"/>
  <c r="AS28" i="31"/>
  <c r="AR28" i="31"/>
  <c r="AQ28" i="31"/>
  <c r="AP28" i="31"/>
  <c r="AO28" i="31"/>
  <c r="AN28" i="31"/>
  <c r="BF27" i="31"/>
  <c r="BE27" i="31"/>
  <c r="BD27" i="31"/>
  <c r="BC27" i="31"/>
  <c r="BB27" i="31"/>
  <c r="BA27" i="31"/>
  <c r="AZ27" i="31"/>
  <c r="AY27" i="31"/>
  <c r="AX27" i="31"/>
  <c r="AW27" i="31"/>
  <c r="AV27" i="31"/>
  <c r="AU27" i="31"/>
  <c r="AT27" i="31"/>
  <c r="AS27" i="31"/>
  <c r="AR27" i="31"/>
  <c r="AQ27" i="31"/>
  <c r="AP27" i="31"/>
  <c r="AO27" i="31"/>
  <c r="AN27" i="31"/>
  <c r="BF26" i="31"/>
  <c r="BE26" i="31"/>
  <c r="BD26" i="31"/>
  <c r="BC26" i="31"/>
  <c r="BB26" i="31"/>
  <c r="BA26" i="31"/>
  <c r="AZ26" i="31"/>
  <c r="AY26" i="31"/>
  <c r="AX26" i="31"/>
  <c r="AW26" i="31"/>
  <c r="AV26" i="31"/>
  <c r="AU26" i="31"/>
  <c r="AT26" i="31"/>
  <c r="AS26" i="31"/>
  <c r="AR26" i="31"/>
  <c r="AQ26" i="31"/>
  <c r="AP26" i="31"/>
  <c r="AO26" i="31"/>
  <c r="AN26" i="31"/>
  <c r="BF25" i="31"/>
  <c r="BE25" i="31"/>
  <c r="BD25" i="31"/>
  <c r="BC25" i="31"/>
  <c r="BB25" i="31"/>
  <c r="BA25" i="31"/>
  <c r="AZ25" i="31"/>
  <c r="AY25" i="31"/>
  <c r="AX25" i="31"/>
  <c r="AW25" i="31"/>
  <c r="AV25" i="31"/>
  <c r="AU25" i="31"/>
  <c r="AT25" i="31"/>
  <c r="AS25" i="31"/>
  <c r="AR25" i="31"/>
  <c r="AQ25" i="31"/>
  <c r="AP25" i="31"/>
  <c r="AO25" i="31"/>
  <c r="AN25" i="31"/>
  <c r="BF24" i="31"/>
  <c r="BE24" i="31"/>
  <c r="BD24" i="31"/>
  <c r="BC24" i="31"/>
  <c r="BB24" i="31"/>
  <c r="BA24" i="31"/>
  <c r="AZ24" i="31"/>
  <c r="AY24" i="31"/>
  <c r="AX24" i="31"/>
  <c r="AW24" i="31"/>
  <c r="AV24" i="31"/>
  <c r="AU24" i="31"/>
  <c r="AT24" i="31"/>
  <c r="AS24" i="31"/>
  <c r="AR24" i="31"/>
  <c r="AQ24" i="31"/>
  <c r="AP24" i="31"/>
  <c r="AO24" i="31"/>
  <c r="AN24" i="31"/>
  <c r="BF23" i="31"/>
  <c r="BE23" i="31"/>
  <c r="BD23" i="31"/>
  <c r="BC23" i="31"/>
  <c r="BB23" i="31"/>
  <c r="BA23" i="31"/>
  <c r="AZ23" i="31"/>
  <c r="AY23" i="31"/>
  <c r="AX23" i="31"/>
  <c r="AW23" i="31"/>
  <c r="AV23" i="31"/>
  <c r="AU23" i="31"/>
  <c r="AT23" i="31"/>
  <c r="AS23" i="31"/>
  <c r="AR23" i="31"/>
  <c r="AQ23" i="31"/>
  <c r="AP23" i="31"/>
  <c r="AO23" i="31"/>
  <c r="AN23" i="31"/>
  <c r="BF22" i="31"/>
  <c r="BE22" i="31"/>
  <c r="BD22" i="31"/>
  <c r="BC22" i="31"/>
  <c r="BB22" i="31"/>
  <c r="BA22" i="31"/>
  <c r="AZ22" i="31"/>
  <c r="AY22" i="31"/>
  <c r="AX22" i="31"/>
  <c r="AW22" i="31"/>
  <c r="AV22" i="31"/>
  <c r="AU22" i="31"/>
  <c r="AT22" i="31"/>
  <c r="AS22" i="31"/>
  <c r="AR22" i="31"/>
  <c r="AQ22" i="31"/>
  <c r="AP22" i="31"/>
  <c r="AO22" i="31"/>
  <c r="AN22" i="31"/>
  <c r="BF21" i="31"/>
  <c r="BE21" i="31"/>
  <c r="BD21" i="31"/>
  <c r="BC21" i="31"/>
  <c r="BB21" i="31"/>
  <c r="BA21" i="31"/>
  <c r="AZ21" i="31"/>
  <c r="AY21" i="31"/>
  <c r="AX21" i="31"/>
  <c r="AW21" i="31"/>
  <c r="AV21" i="31"/>
  <c r="AU21" i="31"/>
  <c r="AT21" i="31"/>
  <c r="AS21" i="31"/>
  <c r="AR21" i="31"/>
  <c r="AQ21" i="31"/>
  <c r="AP21" i="31"/>
  <c r="AO21" i="31"/>
  <c r="AN21" i="31"/>
  <c r="BF20" i="31"/>
  <c r="BE20" i="31"/>
  <c r="BD20" i="31"/>
  <c r="BC20" i="31"/>
  <c r="BB20" i="31"/>
  <c r="BA20" i="31"/>
  <c r="AZ20" i="31"/>
  <c r="AY20" i="31"/>
  <c r="AX20" i="31"/>
  <c r="AW20" i="31"/>
  <c r="AV20" i="31"/>
  <c r="AU20" i="31"/>
  <c r="AT20" i="31"/>
  <c r="AS20" i="31"/>
  <c r="AR20" i="31"/>
  <c r="AQ20" i="31"/>
  <c r="AP20" i="31"/>
  <c r="AO20" i="31"/>
  <c r="AN20" i="31"/>
  <c r="BF19" i="31"/>
  <c r="BE19" i="31"/>
  <c r="BD19" i="31"/>
  <c r="BC19" i="31"/>
  <c r="BB19" i="31"/>
  <c r="BA19" i="31"/>
  <c r="AZ19" i="31"/>
  <c r="AY19" i="31"/>
  <c r="AX19" i="31"/>
  <c r="AW19" i="31"/>
  <c r="AV19" i="31"/>
  <c r="AU19" i="31"/>
  <c r="AT19" i="31"/>
  <c r="AS19" i="31"/>
  <c r="AR19" i="31"/>
  <c r="AQ19" i="31"/>
  <c r="AP19" i="31"/>
  <c r="AO19" i="31"/>
  <c r="AN19" i="31"/>
  <c r="BF18" i="31"/>
  <c r="BE18" i="31"/>
  <c r="BD18" i="31"/>
  <c r="BC18" i="31"/>
  <c r="BB18" i="31"/>
  <c r="BA18" i="31"/>
  <c r="AZ18" i="31"/>
  <c r="AY18" i="31"/>
  <c r="AX18" i="31"/>
  <c r="AW18" i="31"/>
  <c r="AV18" i="31"/>
  <c r="AU18" i="31"/>
  <c r="AT18" i="31"/>
  <c r="AS18" i="31"/>
  <c r="AR18" i="31"/>
  <c r="AQ18" i="31"/>
  <c r="AP18" i="31"/>
  <c r="AO18" i="31"/>
  <c r="AN18" i="31"/>
  <c r="BF17" i="31"/>
  <c r="BE17" i="31"/>
  <c r="BD17" i="31"/>
  <c r="BC17" i="31"/>
  <c r="BB17" i="31"/>
  <c r="BA17" i="31"/>
  <c r="AZ17" i="31"/>
  <c r="AY17" i="31"/>
  <c r="AX17" i="31"/>
  <c r="AW17" i="31"/>
  <c r="AV17" i="31"/>
  <c r="AU17" i="31"/>
  <c r="AT17" i="31"/>
  <c r="AS17" i="31"/>
  <c r="AR17" i="31"/>
  <c r="AQ17" i="31"/>
  <c r="AP17" i="31"/>
  <c r="AO17" i="31"/>
  <c r="AN17" i="31"/>
  <c r="BF16" i="31"/>
  <c r="BE16" i="31"/>
  <c r="BD16" i="31"/>
  <c r="BC16" i="31"/>
  <c r="BB16" i="31"/>
  <c r="BA16" i="31"/>
  <c r="AZ16" i="31"/>
  <c r="AY16" i="31"/>
  <c r="AX16" i="31"/>
  <c r="AW16" i="31"/>
  <c r="AV16" i="31"/>
  <c r="AU16" i="31"/>
  <c r="AT16" i="31"/>
  <c r="AS16" i="31"/>
  <c r="AR16" i="31"/>
  <c r="AQ16" i="31"/>
  <c r="AP16" i="31"/>
  <c r="AO16" i="31"/>
  <c r="AN16" i="31"/>
  <c r="BF15" i="31"/>
  <c r="BE15" i="31"/>
  <c r="BD15" i="31"/>
  <c r="BC15" i="31"/>
  <c r="BB15" i="31"/>
  <c r="BA15" i="31"/>
  <c r="AZ15" i="31"/>
  <c r="AY15" i="31"/>
  <c r="AX15" i="31"/>
  <c r="AW15" i="31"/>
  <c r="AV15" i="31"/>
  <c r="AU15" i="31"/>
  <c r="AT15" i="31"/>
  <c r="AS15" i="31"/>
  <c r="AR15" i="31"/>
  <c r="AQ15" i="31"/>
  <c r="AP15" i="31"/>
  <c r="AO15" i="31"/>
  <c r="AN15" i="31"/>
  <c r="BF14" i="31"/>
  <c r="BE14" i="31"/>
  <c r="BD14" i="31"/>
  <c r="BC14" i="31"/>
  <c r="BB14" i="31"/>
  <c r="BA14" i="31"/>
  <c r="AZ14" i="31"/>
  <c r="AY14" i="31"/>
  <c r="AX14" i="31"/>
  <c r="AW14" i="31"/>
  <c r="AV14" i="31"/>
  <c r="AU14" i="31"/>
  <c r="AT14" i="31"/>
  <c r="AS14" i="31"/>
  <c r="AR14" i="31"/>
  <c r="AQ14" i="31"/>
  <c r="AP14" i="31"/>
  <c r="AO14" i="31"/>
  <c r="AN14" i="31"/>
  <c r="W14" i="31"/>
  <c r="W15" i="31" s="1"/>
  <c r="S14" i="31"/>
  <c r="S15" i="31" s="1"/>
  <c r="S16" i="31" s="1"/>
  <c r="S17" i="31" s="1"/>
  <c r="S18" i="31" s="1"/>
  <c r="S19" i="31" s="1"/>
  <c r="S20" i="31" s="1"/>
  <c r="S21" i="31" s="1"/>
  <c r="S22" i="31" s="1"/>
  <c r="S23" i="31" s="1"/>
  <c r="S24" i="31" s="1"/>
  <c r="S25" i="31" s="1"/>
  <c r="S26" i="31" s="1"/>
  <c r="S27" i="31" s="1"/>
  <c r="S28" i="31" s="1"/>
  <c r="S29" i="31" s="1"/>
  <c r="S30" i="31" s="1"/>
  <c r="S31" i="31" s="1"/>
  <c r="S32" i="31" s="1"/>
  <c r="S33" i="31" s="1"/>
  <c r="S34" i="31" s="1"/>
  <c r="S35" i="31" s="1"/>
  <c r="S36" i="31" s="1"/>
  <c r="S37" i="31" s="1"/>
  <c r="L7" i="31" s="1"/>
  <c r="R14" i="31"/>
  <c r="R15" i="31" s="1"/>
  <c r="R16" i="31" s="1"/>
  <c r="R17" i="31" s="1"/>
  <c r="R18" i="31" s="1"/>
  <c r="R19" i="31" s="1"/>
  <c r="R20" i="31" s="1"/>
  <c r="R21" i="31" s="1"/>
  <c r="R22" i="31" s="1"/>
  <c r="R23" i="31" s="1"/>
  <c r="R24" i="31" s="1"/>
  <c r="R25" i="31" s="1"/>
  <c r="R26" i="31" s="1"/>
  <c r="R27" i="31" s="1"/>
  <c r="R28" i="31" s="1"/>
  <c r="R29" i="31" s="1"/>
  <c r="R30" i="31" s="1"/>
  <c r="R31" i="31" s="1"/>
  <c r="R32" i="31" s="1"/>
  <c r="R33" i="31" s="1"/>
  <c r="R34" i="31" s="1"/>
  <c r="R35" i="31" s="1"/>
  <c r="R36" i="31" s="1"/>
  <c r="R37" i="31" s="1"/>
  <c r="L6" i="31" s="1"/>
  <c r="E8" i="31"/>
  <c r="E7" i="31"/>
  <c r="E6" i="31"/>
  <c r="P5" i="31"/>
  <c r="L5" i="31"/>
  <c r="R5" i="31" s="1"/>
  <c r="E5" i="31"/>
  <c r="BF37" i="30"/>
  <c r="BE37" i="30"/>
  <c r="BD37" i="30"/>
  <c r="BC37" i="30"/>
  <c r="BB37" i="30"/>
  <c r="BA37" i="30"/>
  <c r="AZ37" i="30"/>
  <c r="AY37" i="30"/>
  <c r="AX37" i="30"/>
  <c r="AW37" i="30"/>
  <c r="AV37" i="30"/>
  <c r="AU37" i="30"/>
  <c r="AT37" i="30"/>
  <c r="AS37" i="30"/>
  <c r="AR37" i="30"/>
  <c r="AQ37" i="30"/>
  <c r="AP37" i="30"/>
  <c r="AO37" i="30"/>
  <c r="AN37" i="30"/>
  <c r="BF36" i="30"/>
  <c r="BE36" i="30"/>
  <c r="BD36" i="30"/>
  <c r="BC36" i="30"/>
  <c r="BB36" i="30"/>
  <c r="BA36" i="30"/>
  <c r="AZ36" i="30"/>
  <c r="AY36" i="30"/>
  <c r="AX36" i="30"/>
  <c r="AW36" i="30"/>
  <c r="AV36" i="30"/>
  <c r="AU36" i="30"/>
  <c r="AT36" i="30"/>
  <c r="AS36" i="30"/>
  <c r="AR36" i="30"/>
  <c r="AQ36" i="30"/>
  <c r="AP36" i="30"/>
  <c r="AO36" i="30"/>
  <c r="AN36" i="30"/>
  <c r="BF35" i="30"/>
  <c r="BE35" i="30"/>
  <c r="BD35" i="30"/>
  <c r="BC35" i="30"/>
  <c r="BB35" i="30"/>
  <c r="BA35" i="30"/>
  <c r="AZ35" i="30"/>
  <c r="AY35" i="30"/>
  <c r="AX35" i="30"/>
  <c r="AW35" i="30"/>
  <c r="AV35" i="30"/>
  <c r="AU35" i="30"/>
  <c r="AT35" i="30"/>
  <c r="AS35" i="30"/>
  <c r="AR35" i="30"/>
  <c r="AQ35" i="30"/>
  <c r="AP35" i="30"/>
  <c r="AO35" i="30"/>
  <c r="AN35" i="30"/>
  <c r="BF34" i="30"/>
  <c r="BE34" i="30"/>
  <c r="BD34" i="30"/>
  <c r="BC34" i="30"/>
  <c r="BB34" i="30"/>
  <c r="BA34" i="30"/>
  <c r="AZ34" i="30"/>
  <c r="AY34" i="30"/>
  <c r="AX34" i="30"/>
  <c r="AW34" i="30"/>
  <c r="AV34" i="30"/>
  <c r="AU34" i="30"/>
  <c r="AT34" i="30"/>
  <c r="AS34" i="30"/>
  <c r="AR34" i="30"/>
  <c r="AQ34" i="30"/>
  <c r="AP34" i="30"/>
  <c r="AO34" i="30"/>
  <c r="AN34" i="30"/>
  <c r="BF33" i="30"/>
  <c r="BE33" i="30"/>
  <c r="BD33" i="30"/>
  <c r="BC33" i="30"/>
  <c r="BB33" i="30"/>
  <c r="BA33" i="30"/>
  <c r="AZ33" i="30"/>
  <c r="AY33" i="30"/>
  <c r="AX33" i="30"/>
  <c r="AW33" i="30"/>
  <c r="AV33" i="30"/>
  <c r="AU33" i="30"/>
  <c r="AT33" i="30"/>
  <c r="AS33" i="30"/>
  <c r="AR33" i="30"/>
  <c r="AQ33" i="30"/>
  <c r="AP33" i="30"/>
  <c r="AO33" i="30"/>
  <c r="AN33" i="30"/>
  <c r="BF32" i="30"/>
  <c r="BE32" i="30"/>
  <c r="BD32" i="30"/>
  <c r="BC32" i="30"/>
  <c r="BB32" i="30"/>
  <c r="BA32" i="30"/>
  <c r="AZ32" i="30"/>
  <c r="AY32" i="30"/>
  <c r="AX32" i="30"/>
  <c r="AW32" i="30"/>
  <c r="AV32" i="30"/>
  <c r="AU32" i="30"/>
  <c r="AT32" i="30"/>
  <c r="AS32" i="30"/>
  <c r="AR32" i="30"/>
  <c r="AQ32" i="30"/>
  <c r="AP32" i="30"/>
  <c r="AO32" i="30"/>
  <c r="AN32" i="30"/>
  <c r="BF31" i="30"/>
  <c r="BE31" i="30"/>
  <c r="BD31" i="30"/>
  <c r="BC31" i="30"/>
  <c r="BB31" i="30"/>
  <c r="BA31" i="30"/>
  <c r="AZ31" i="30"/>
  <c r="AY31" i="30"/>
  <c r="AX31" i="30"/>
  <c r="AW31" i="30"/>
  <c r="AV31" i="30"/>
  <c r="AU31" i="30"/>
  <c r="AT31" i="30"/>
  <c r="AS31" i="30"/>
  <c r="AR31" i="30"/>
  <c r="AQ31" i="30"/>
  <c r="AP31" i="30"/>
  <c r="AO31" i="30"/>
  <c r="AN31" i="30"/>
  <c r="BF30" i="30"/>
  <c r="BE30" i="30"/>
  <c r="BD30" i="30"/>
  <c r="BC30" i="30"/>
  <c r="BB30" i="30"/>
  <c r="BA30" i="30"/>
  <c r="AZ30" i="30"/>
  <c r="AY30" i="30"/>
  <c r="AX30" i="30"/>
  <c r="AW30" i="30"/>
  <c r="AV30" i="30"/>
  <c r="AU30" i="30"/>
  <c r="AT30" i="30"/>
  <c r="AS30" i="30"/>
  <c r="AR30" i="30"/>
  <c r="AQ30" i="30"/>
  <c r="AP30" i="30"/>
  <c r="AO30" i="30"/>
  <c r="AN30" i="30"/>
  <c r="BF29" i="30"/>
  <c r="BE29" i="30"/>
  <c r="BD29" i="30"/>
  <c r="BC29" i="30"/>
  <c r="BB29" i="30"/>
  <c r="BA29" i="30"/>
  <c r="AZ29" i="30"/>
  <c r="AY29" i="30"/>
  <c r="AX29" i="30"/>
  <c r="AW29" i="30"/>
  <c r="AV29" i="30"/>
  <c r="AU29" i="30"/>
  <c r="AT29" i="30"/>
  <c r="AS29" i="30"/>
  <c r="AR29" i="30"/>
  <c r="AQ29" i="30"/>
  <c r="AP29" i="30"/>
  <c r="AO29" i="30"/>
  <c r="AN29" i="30"/>
  <c r="BF28" i="30"/>
  <c r="BE28" i="30"/>
  <c r="BD28" i="30"/>
  <c r="BC28" i="30"/>
  <c r="BB28" i="30"/>
  <c r="BA28" i="30"/>
  <c r="AZ28" i="30"/>
  <c r="AY28" i="30"/>
  <c r="AX28" i="30"/>
  <c r="AW28" i="30"/>
  <c r="AV28" i="30"/>
  <c r="AU28" i="30"/>
  <c r="AT28" i="30"/>
  <c r="AS28" i="30"/>
  <c r="AR28" i="30"/>
  <c r="AQ28" i="30"/>
  <c r="AP28" i="30"/>
  <c r="AO28" i="30"/>
  <c r="AN28" i="30"/>
  <c r="BF27" i="30"/>
  <c r="BE27" i="30"/>
  <c r="BD27" i="30"/>
  <c r="BC27" i="30"/>
  <c r="BB27" i="30"/>
  <c r="BA27" i="30"/>
  <c r="AZ27" i="30"/>
  <c r="AY27" i="30"/>
  <c r="AX27" i="30"/>
  <c r="AW27" i="30"/>
  <c r="AV27" i="30"/>
  <c r="AU27" i="30"/>
  <c r="AT27" i="30"/>
  <c r="AS27" i="30"/>
  <c r="AR27" i="30"/>
  <c r="AQ27" i="30"/>
  <c r="AP27" i="30"/>
  <c r="AO27" i="30"/>
  <c r="AN27" i="30"/>
  <c r="BF26" i="30"/>
  <c r="BE26" i="30"/>
  <c r="BD26" i="30"/>
  <c r="BC26" i="30"/>
  <c r="BB26" i="30"/>
  <c r="BA26" i="30"/>
  <c r="AZ26" i="30"/>
  <c r="AY26" i="30"/>
  <c r="AX26" i="30"/>
  <c r="AW26" i="30"/>
  <c r="AV26" i="30"/>
  <c r="AU26" i="30"/>
  <c r="AT26" i="30"/>
  <c r="AS26" i="30"/>
  <c r="AR26" i="30"/>
  <c r="AQ26" i="30"/>
  <c r="AP26" i="30"/>
  <c r="AO26" i="30"/>
  <c r="AN26" i="30"/>
  <c r="BF25" i="30"/>
  <c r="BE25" i="30"/>
  <c r="BD25" i="30"/>
  <c r="BC25" i="30"/>
  <c r="BB25" i="30"/>
  <c r="BA25" i="30"/>
  <c r="AZ25" i="30"/>
  <c r="AY25" i="30"/>
  <c r="AX25" i="30"/>
  <c r="AW25" i="30"/>
  <c r="AV25" i="30"/>
  <c r="AU25" i="30"/>
  <c r="AT25" i="30"/>
  <c r="AS25" i="30"/>
  <c r="AR25" i="30"/>
  <c r="AQ25" i="30"/>
  <c r="AP25" i="30"/>
  <c r="AO25" i="30"/>
  <c r="AN25" i="30"/>
  <c r="BF24" i="30"/>
  <c r="BE24" i="30"/>
  <c r="BD24" i="30"/>
  <c r="BC24" i="30"/>
  <c r="BB24" i="30"/>
  <c r="BA24" i="30"/>
  <c r="AZ24" i="30"/>
  <c r="AY24" i="30"/>
  <c r="AX24" i="30"/>
  <c r="AW24" i="30"/>
  <c r="AV24" i="30"/>
  <c r="AU24" i="30"/>
  <c r="AT24" i="30"/>
  <c r="AS24" i="30"/>
  <c r="AR24" i="30"/>
  <c r="AQ24" i="30"/>
  <c r="AP24" i="30"/>
  <c r="AO24" i="30"/>
  <c r="AN24" i="30"/>
  <c r="BF23" i="30"/>
  <c r="BE23" i="30"/>
  <c r="BD23" i="30"/>
  <c r="BC23" i="30"/>
  <c r="BB23" i="30"/>
  <c r="BA23" i="30"/>
  <c r="AZ23" i="30"/>
  <c r="AY23" i="30"/>
  <c r="AX23" i="30"/>
  <c r="AW23" i="30"/>
  <c r="AV23" i="30"/>
  <c r="AU23" i="30"/>
  <c r="AT23" i="30"/>
  <c r="AS23" i="30"/>
  <c r="AR23" i="30"/>
  <c r="AQ23" i="30"/>
  <c r="AP23" i="30"/>
  <c r="AO23" i="30"/>
  <c r="AN23" i="30"/>
  <c r="BF22" i="30"/>
  <c r="BE22" i="30"/>
  <c r="BD22" i="30"/>
  <c r="BC22" i="30"/>
  <c r="BB22" i="30"/>
  <c r="BA22" i="30"/>
  <c r="AZ22" i="30"/>
  <c r="AY22" i="30"/>
  <c r="AX22" i="30"/>
  <c r="AW22" i="30"/>
  <c r="AV22" i="30"/>
  <c r="AU22" i="30"/>
  <c r="AT22" i="30"/>
  <c r="AS22" i="30"/>
  <c r="AR22" i="30"/>
  <c r="AQ22" i="30"/>
  <c r="AP22" i="30"/>
  <c r="AO22" i="30"/>
  <c r="AN22" i="30"/>
  <c r="BF21" i="30"/>
  <c r="BE21" i="30"/>
  <c r="BD21" i="30"/>
  <c r="BC21" i="30"/>
  <c r="BB21" i="30"/>
  <c r="BA21" i="30"/>
  <c r="AZ21" i="30"/>
  <c r="AY21" i="30"/>
  <c r="AX21" i="30"/>
  <c r="AW21" i="30"/>
  <c r="AV21" i="30"/>
  <c r="AU21" i="30"/>
  <c r="AT21" i="30"/>
  <c r="AS21" i="30"/>
  <c r="AR21" i="30"/>
  <c r="AQ21" i="30"/>
  <c r="AP21" i="30"/>
  <c r="AO21" i="30"/>
  <c r="AN21" i="30"/>
  <c r="BF20" i="30"/>
  <c r="BE20" i="30"/>
  <c r="BD20" i="30"/>
  <c r="BC20" i="30"/>
  <c r="BB20" i="30"/>
  <c r="BA20" i="30"/>
  <c r="AZ20" i="30"/>
  <c r="AY20" i="30"/>
  <c r="AX20" i="30"/>
  <c r="AW20" i="30"/>
  <c r="AV20" i="30"/>
  <c r="AU20" i="30"/>
  <c r="AT20" i="30"/>
  <c r="AS20" i="30"/>
  <c r="AR20" i="30"/>
  <c r="AQ20" i="30"/>
  <c r="AP20" i="30"/>
  <c r="AO20" i="30"/>
  <c r="AN20" i="30"/>
  <c r="BF19" i="30"/>
  <c r="BE19" i="30"/>
  <c r="BD19" i="30"/>
  <c r="BC19" i="30"/>
  <c r="BB19" i="30"/>
  <c r="BA19" i="30"/>
  <c r="AZ19" i="30"/>
  <c r="AY19" i="30"/>
  <c r="AX19" i="30"/>
  <c r="AW19" i="30"/>
  <c r="AV19" i="30"/>
  <c r="AU19" i="30"/>
  <c r="AT19" i="30"/>
  <c r="AS19" i="30"/>
  <c r="AR19" i="30"/>
  <c r="AQ19" i="30"/>
  <c r="AP19" i="30"/>
  <c r="AO19" i="30"/>
  <c r="AN19" i="30"/>
  <c r="BF18" i="30"/>
  <c r="BE18" i="30"/>
  <c r="BD18" i="30"/>
  <c r="BC18" i="30"/>
  <c r="BB18" i="30"/>
  <c r="BA18" i="30"/>
  <c r="AZ18" i="30"/>
  <c r="AY18" i="30"/>
  <c r="AX18" i="30"/>
  <c r="AW18" i="30"/>
  <c r="AV18" i="30"/>
  <c r="AU18" i="30"/>
  <c r="AT18" i="30"/>
  <c r="AS18" i="30"/>
  <c r="AR18" i="30"/>
  <c r="AQ18" i="30"/>
  <c r="AP18" i="30"/>
  <c r="AO18" i="30"/>
  <c r="AN18" i="30"/>
  <c r="BF17" i="30"/>
  <c r="BE17" i="30"/>
  <c r="BD17" i="30"/>
  <c r="BC17" i="30"/>
  <c r="BB17" i="30"/>
  <c r="BA17" i="30"/>
  <c r="AZ17" i="30"/>
  <c r="AY17" i="30"/>
  <c r="AX17" i="30"/>
  <c r="AW17" i="30"/>
  <c r="AV17" i="30"/>
  <c r="AU17" i="30"/>
  <c r="AT17" i="30"/>
  <c r="AS17" i="30"/>
  <c r="AR17" i="30"/>
  <c r="AQ17" i="30"/>
  <c r="AP17" i="30"/>
  <c r="AO17" i="30"/>
  <c r="AN17" i="30"/>
  <c r="BF16" i="30"/>
  <c r="BE16" i="30"/>
  <c r="BD16" i="30"/>
  <c r="BC16" i="30"/>
  <c r="BB16" i="30"/>
  <c r="BA16" i="30"/>
  <c r="AZ16" i="30"/>
  <c r="AY16" i="30"/>
  <c r="AX16" i="30"/>
  <c r="AW16" i="30"/>
  <c r="AV16" i="30"/>
  <c r="AU16" i="30"/>
  <c r="AT16" i="30"/>
  <c r="AS16" i="30"/>
  <c r="AR16" i="30"/>
  <c r="AQ16" i="30"/>
  <c r="AP16" i="30"/>
  <c r="AO16" i="30"/>
  <c r="AN16" i="30"/>
  <c r="BF15" i="30"/>
  <c r="BE15" i="30"/>
  <c r="BD15" i="30"/>
  <c r="BC15" i="30"/>
  <c r="BB15" i="30"/>
  <c r="BA15" i="30"/>
  <c r="AZ15" i="30"/>
  <c r="AY15" i="30"/>
  <c r="AX15" i="30"/>
  <c r="AW15" i="30"/>
  <c r="AV15" i="30"/>
  <c r="AU15" i="30"/>
  <c r="AT15" i="30"/>
  <c r="AS15" i="30"/>
  <c r="AR15" i="30"/>
  <c r="AQ15" i="30"/>
  <c r="AP15" i="30"/>
  <c r="AO15" i="30"/>
  <c r="AN15" i="30"/>
  <c r="BF14" i="30"/>
  <c r="BE14" i="30"/>
  <c r="BD14" i="30"/>
  <c r="BC14" i="30"/>
  <c r="BB14" i="30"/>
  <c r="BA14" i="30"/>
  <c r="AZ14" i="30"/>
  <c r="AY14" i="30"/>
  <c r="AX14" i="30"/>
  <c r="AW14" i="30"/>
  <c r="AV14" i="30"/>
  <c r="AU14" i="30"/>
  <c r="AT14" i="30"/>
  <c r="AS14" i="30"/>
  <c r="AR14" i="30"/>
  <c r="AQ14" i="30"/>
  <c r="AP14" i="30"/>
  <c r="AO14" i="30"/>
  <c r="AN14" i="30"/>
  <c r="S14" i="30"/>
  <c r="S15" i="30" s="1"/>
  <c r="S16" i="30" s="1"/>
  <c r="S17" i="30" s="1"/>
  <c r="S18" i="30" s="1"/>
  <c r="S19" i="30" s="1"/>
  <c r="S20" i="30" s="1"/>
  <c r="S21" i="30" s="1"/>
  <c r="S22" i="30" s="1"/>
  <c r="S23" i="30" s="1"/>
  <c r="S24" i="30" s="1"/>
  <c r="S25" i="30" s="1"/>
  <c r="S26" i="30" s="1"/>
  <c r="S27" i="30" s="1"/>
  <c r="S28" i="30" s="1"/>
  <c r="S29" i="30" s="1"/>
  <c r="S30" i="30" s="1"/>
  <c r="S31" i="30" s="1"/>
  <c r="S32" i="30" s="1"/>
  <c r="S33" i="30" s="1"/>
  <c r="S34" i="30" s="1"/>
  <c r="S35" i="30" s="1"/>
  <c r="S36" i="30" s="1"/>
  <c r="S37" i="30" s="1"/>
  <c r="L7" i="30" s="1"/>
  <c r="R14" i="30"/>
  <c r="R15" i="30" s="1"/>
  <c r="R16" i="30" s="1"/>
  <c r="R17" i="30" s="1"/>
  <c r="R18" i="30" s="1"/>
  <c r="R19" i="30" s="1"/>
  <c r="R20" i="30" s="1"/>
  <c r="R21" i="30" s="1"/>
  <c r="R22" i="30" s="1"/>
  <c r="R23" i="30" s="1"/>
  <c r="R24" i="30" s="1"/>
  <c r="R25" i="30" s="1"/>
  <c r="R26" i="30" s="1"/>
  <c r="R27" i="30" s="1"/>
  <c r="R28" i="30" s="1"/>
  <c r="R29" i="30" s="1"/>
  <c r="R30" i="30" s="1"/>
  <c r="R31" i="30" s="1"/>
  <c r="R32" i="30" s="1"/>
  <c r="R33" i="30" s="1"/>
  <c r="R34" i="30" s="1"/>
  <c r="R35" i="30" s="1"/>
  <c r="R36" i="30" s="1"/>
  <c r="R37" i="30" s="1"/>
  <c r="L6" i="30" s="1"/>
  <c r="E8" i="30"/>
  <c r="E7" i="30"/>
  <c r="E6" i="30"/>
  <c r="P5" i="30"/>
  <c r="L5" i="30"/>
  <c r="E5" i="30"/>
  <c r="BF37" i="29"/>
  <c r="BE37" i="29"/>
  <c r="BD37" i="29"/>
  <c r="BC37" i="29"/>
  <c r="BB37" i="29"/>
  <c r="BA37" i="29"/>
  <c r="AZ37" i="29"/>
  <c r="AY37" i="29"/>
  <c r="AX37" i="29"/>
  <c r="AW37" i="29"/>
  <c r="AV37" i="29"/>
  <c r="AU37" i="29"/>
  <c r="AT37" i="29"/>
  <c r="AS37" i="29"/>
  <c r="AR37" i="29"/>
  <c r="AQ37" i="29"/>
  <c r="AP37" i="29"/>
  <c r="AO37" i="29"/>
  <c r="AN37" i="29"/>
  <c r="BF36" i="29"/>
  <c r="BE36" i="29"/>
  <c r="BD36" i="29"/>
  <c r="BC36" i="29"/>
  <c r="BB36" i="29"/>
  <c r="BA36" i="29"/>
  <c r="AZ36" i="29"/>
  <c r="AY36" i="29"/>
  <c r="AX36" i="29"/>
  <c r="AW36" i="29"/>
  <c r="AV36" i="29"/>
  <c r="AU36" i="29"/>
  <c r="AT36" i="29"/>
  <c r="AS36" i="29"/>
  <c r="AR36" i="29"/>
  <c r="AQ36" i="29"/>
  <c r="AP36" i="29"/>
  <c r="AO36" i="29"/>
  <c r="AN36" i="29"/>
  <c r="BF35" i="29"/>
  <c r="BE35" i="29"/>
  <c r="BD35" i="29"/>
  <c r="BC35" i="29"/>
  <c r="BB35" i="29"/>
  <c r="BA35" i="29"/>
  <c r="AZ35" i="29"/>
  <c r="AY35" i="29"/>
  <c r="AX35" i="29"/>
  <c r="AW35" i="29"/>
  <c r="AV35" i="29"/>
  <c r="AU35" i="29"/>
  <c r="AT35" i="29"/>
  <c r="AS35" i="29"/>
  <c r="AR35" i="29"/>
  <c r="AQ35" i="29"/>
  <c r="AP35" i="29"/>
  <c r="AO35" i="29"/>
  <c r="AN35" i="29"/>
  <c r="BF34" i="29"/>
  <c r="BE34" i="29"/>
  <c r="BD34" i="29"/>
  <c r="BC34" i="29"/>
  <c r="BB34" i="29"/>
  <c r="BA34" i="29"/>
  <c r="AZ34" i="29"/>
  <c r="AY34" i="29"/>
  <c r="AX34" i="29"/>
  <c r="AW34" i="29"/>
  <c r="AV34" i="29"/>
  <c r="AU34" i="29"/>
  <c r="AT34" i="29"/>
  <c r="AS34" i="29"/>
  <c r="AR34" i="29"/>
  <c r="AQ34" i="29"/>
  <c r="AP34" i="29"/>
  <c r="AO34" i="29"/>
  <c r="AN34" i="29"/>
  <c r="BF33" i="29"/>
  <c r="BE33" i="29"/>
  <c r="BD33" i="29"/>
  <c r="BC33" i="29"/>
  <c r="BB33" i="29"/>
  <c r="BA33" i="29"/>
  <c r="AZ33" i="29"/>
  <c r="AY33" i="29"/>
  <c r="AX33" i="29"/>
  <c r="AW33" i="29"/>
  <c r="AV33" i="29"/>
  <c r="AU33" i="29"/>
  <c r="AT33" i="29"/>
  <c r="AS33" i="29"/>
  <c r="AR33" i="29"/>
  <c r="AQ33" i="29"/>
  <c r="AP33" i="29"/>
  <c r="AO33" i="29"/>
  <c r="AN33" i="29"/>
  <c r="BF32" i="29"/>
  <c r="BE32" i="29"/>
  <c r="BD32" i="29"/>
  <c r="BC32" i="29"/>
  <c r="BB32" i="29"/>
  <c r="BA32" i="29"/>
  <c r="AZ32" i="29"/>
  <c r="AY32" i="29"/>
  <c r="AX32" i="29"/>
  <c r="AW32" i="29"/>
  <c r="AV32" i="29"/>
  <c r="AU32" i="29"/>
  <c r="AT32" i="29"/>
  <c r="AS32" i="29"/>
  <c r="AR32" i="29"/>
  <c r="AQ32" i="29"/>
  <c r="AP32" i="29"/>
  <c r="AO32" i="29"/>
  <c r="AN32" i="29"/>
  <c r="BF31" i="29"/>
  <c r="BE31" i="29"/>
  <c r="BD31" i="29"/>
  <c r="BC31" i="29"/>
  <c r="BB31" i="29"/>
  <c r="BA31" i="29"/>
  <c r="AZ31" i="29"/>
  <c r="AY31" i="29"/>
  <c r="AX31" i="29"/>
  <c r="AW31" i="29"/>
  <c r="AV31" i="29"/>
  <c r="AU31" i="29"/>
  <c r="AT31" i="29"/>
  <c r="AS31" i="29"/>
  <c r="AR31" i="29"/>
  <c r="AQ31" i="29"/>
  <c r="AP31" i="29"/>
  <c r="AO31" i="29"/>
  <c r="AN31" i="29"/>
  <c r="BF30" i="29"/>
  <c r="BE30" i="29"/>
  <c r="BD30" i="29"/>
  <c r="BC30" i="29"/>
  <c r="BB30" i="29"/>
  <c r="BA30" i="29"/>
  <c r="AZ30" i="29"/>
  <c r="AY30" i="29"/>
  <c r="AX30" i="29"/>
  <c r="AW30" i="29"/>
  <c r="AV30" i="29"/>
  <c r="AU30" i="29"/>
  <c r="AT30" i="29"/>
  <c r="AS30" i="29"/>
  <c r="AR30" i="29"/>
  <c r="AQ30" i="29"/>
  <c r="AP30" i="29"/>
  <c r="AO30" i="29"/>
  <c r="AN30" i="29"/>
  <c r="BF29" i="29"/>
  <c r="BE29" i="29"/>
  <c r="BD29" i="29"/>
  <c r="BC29" i="29"/>
  <c r="BB29" i="29"/>
  <c r="BA29" i="29"/>
  <c r="AZ29" i="29"/>
  <c r="AY29" i="29"/>
  <c r="AX29" i="29"/>
  <c r="AW29" i="29"/>
  <c r="AV29" i="29"/>
  <c r="AU29" i="29"/>
  <c r="AT29" i="29"/>
  <c r="AS29" i="29"/>
  <c r="AR29" i="29"/>
  <c r="AQ29" i="29"/>
  <c r="AP29" i="29"/>
  <c r="AO29" i="29"/>
  <c r="AN29" i="29"/>
  <c r="BF28" i="29"/>
  <c r="BE28" i="29"/>
  <c r="BD28" i="29"/>
  <c r="BC28" i="29"/>
  <c r="BB28" i="29"/>
  <c r="BA28" i="29"/>
  <c r="AZ28" i="29"/>
  <c r="AY28" i="29"/>
  <c r="AX28" i="29"/>
  <c r="AW28" i="29"/>
  <c r="AV28" i="29"/>
  <c r="AU28" i="29"/>
  <c r="AT28" i="29"/>
  <c r="AS28" i="29"/>
  <c r="AR28" i="29"/>
  <c r="AQ28" i="29"/>
  <c r="AP28" i="29"/>
  <c r="AO28" i="29"/>
  <c r="AN28" i="29"/>
  <c r="BF27" i="29"/>
  <c r="BE27" i="29"/>
  <c r="BD27" i="29"/>
  <c r="BC27" i="29"/>
  <c r="BB27" i="29"/>
  <c r="BA27" i="29"/>
  <c r="AZ27" i="29"/>
  <c r="AY27" i="29"/>
  <c r="AX27" i="29"/>
  <c r="AW27" i="29"/>
  <c r="AV27" i="29"/>
  <c r="AU27" i="29"/>
  <c r="AT27" i="29"/>
  <c r="AS27" i="29"/>
  <c r="AR27" i="29"/>
  <c r="AQ27" i="29"/>
  <c r="AP27" i="29"/>
  <c r="AO27" i="29"/>
  <c r="AN27" i="29"/>
  <c r="BF26" i="29"/>
  <c r="BE26" i="29"/>
  <c r="BD26" i="29"/>
  <c r="BC26" i="29"/>
  <c r="BB26" i="29"/>
  <c r="BA26" i="29"/>
  <c r="AZ26" i="29"/>
  <c r="AY26" i="29"/>
  <c r="AX26" i="29"/>
  <c r="AW26" i="29"/>
  <c r="AV26" i="29"/>
  <c r="AU26" i="29"/>
  <c r="AT26" i="29"/>
  <c r="AS26" i="29"/>
  <c r="AR26" i="29"/>
  <c r="AQ26" i="29"/>
  <c r="AP26" i="29"/>
  <c r="AO26" i="29"/>
  <c r="AN26" i="29"/>
  <c r="BF25" i="29"/>
  <c r="BE25" i="29"/>
  <c r="BD25" i="29"/>
  <c r="BC25" i="29"/>
  <c r="BB25" i="29"/>
  <c r="BA25" i="29"/>
  <c r="AZ25" i="29"/>
  <c r="AY25" i="29"/>
  <c r="AX25" i="29"/>
  <c r="AW25" i="29"/>
  <c r="AV25" i="29"/>
  <c r="AU25" i="29"/>
  <c r="AT25" i="29"/>
  <c r="AS25" i="29"/>
  <c r="AR25" i="29"/>
  <c r="AQ25" i="29"/>
  <c r="AP25" i="29"/>
  <c r="AO25" i="29"/>
  <c r="AN25" i="29"/>
  <c r="BF24" i="29"/>
  <c r="BE24" i="29"/>
  <c r="BD24" i="29"/>
  <c r="BC24" i="29"/>
  <c r="BB24" i="29"/>
  <c r="BA24" i="29"/>
  <c r="AZ24" i="29"/>
  <c r="AY24" i="29"/>
  <c r="AX24" i="29"/>
  <c r="AW24" i="29"/>
  <c r="AV24" i="29"/>
  <c r="AU24" i="29"/>
  <c r="AT24" i="29"/>
  <c r="AS24" i="29"/>
  <c r="AR24" i="29"/>
  <c r="AQ24" i="29"/>
  <c r="AP24" i="29"/>
  <c r="AO24" i="29"/>
  <c r="AN24" i="29"/>
  <c r="BF23" i="29"/>
  <c r="BE23" i="29"/>
  <c r="BD23" i="29"/>
  <c r="BC23" i="29"/>
  <c r="BB23" i="29"/>
  <c r="BA23" i="29"/>
  <c r="AZ23" i="29"/>
  <c r="AY23" i="29"/>
  <c r="AX23" i="29"/>
  <c r="AW23" i="29"/>
  <c r="AV23" i="29"/>
  <c r="AU23" i="29"/>
  <c r="AT23" i="29"/>
  <c r="AS23" i="29"/>
  <c r="AR23" i="29"/>
  <c r="AQ23" i="29"/>
  <c r="AP23" i="29"/>
  <c r="AO23" i="29"/>
  <c r="AN23" i="29"/>
  <c r="BF22" i="29"/>
  <c r="BE22" i="29"/>
  <c r="BD22" i="29"/>
  <c r="BC22" i="29"/>
  <c r="BB22" i="29"/>
  <c r="BA22" i="29"/>
  <c r="AZ22" i="29"/>
  <c r="AY22" i="29"/>
  <c r="AX22" i="29"/>
  <c r="AW22" i="29"/>
  <c r="AV22" i="29"/>
  <c r="AU22" i="29"/>
  <c r="AT22" i="29"/>
  <c r="AS22" i="29"/>
  <c r="AR22" i="29"/>
  <c r="AQ22" i="29"/>
  <c r="AP22" i="29"/>
  <c r="AO22" i="29"/>
  <c r="AN22" i="29"/>
  <c r="BF21" i="29"/>
  <c r="BE21" i="29"/>
  <c r="BD21" i="29"/>
  <c r="BC21" i="29"/>
  <c r="BB21" i="29"/>
  <c r="BA21" i="29"/>
  <c r="AZ21" i="29"/>
  <c r="AY21" i="29"/>
  <c r="AX21" i="29"/>
  <c r="AW21" i="29"/>
  <c r="AV21" i="29"/>
  <c r="AU21" i="29"/>
  <c r="AT21" i="29"/>
  <c r="AS21" i="29"/>
  <c r="AR21" i="29"/>
  <c r="AQ21" i="29"/>
  <c r="AP21" i="29"/>
  <c r="AO21" i="29"/>
  <c r="AN21" i="29"/>
  <c r="BF20" i="29"/>
  <c r="BE20" i="29"/>
  <c r="BD20" i="29"/>
  <c r="BC20" i="29"/>
  <c r="BB20" i="29"/>
  <c r="BA20" i="29"/>
  <c r="AZ20" i="29"/>
  <c r="AY20" i="29"/>
  <c r="AX20" i="29"/>
  <c r="AW20" i="29"/>
  <c r="AV20" i="29"/>
  <c r="AU20" i="29"/>
  <c r="AT20" i="29"/>
  <c r="AS20" i="29"/>
  <c r="AR20" i="29"/>
  <c r="AQ20" i="29"/>
  <c r="AP20" i="29"/>
  <c r="AO20" i="29"/>
  <c r="AN20" i="29"/>
  <c r="BF19" i="29"/>
  <c r="BE19" i="29"/>
  <c r="BD19" i="29"/>
  <c r="BC19" i="29"/>
  <c r="BB19" i="29"/>
  <c r="BA19" i="29"/>
  <c r="AZ19" i="29"/>
  <c r="AY19" i="29"/>
  <c r="AX19" i="29"/>
  <c r="AW19" i="29"/>
  <c r="AV19" i="29"/>
  <c r="AU19" i="29"/>
  <c r="AT19" i="29"/>
  <c r="AS19" i="29"/>
  <c r="AR19" i="29"/>
  <c r="AQ19" i="29"/>
  <c r="AP19" i="29"/>
  <c r="AO19" i="29"/>
  <c r="AN19" i="29"/>
  <c r="BF18" i="29"/>
  <c r="BE18" i="29"/>
  <c r="BD18" i="29"/>
  <c r="BC18" i="29"/>
  <c r="BB18" i="29"/>
  <c r="BA18" i="29"/>
  <c r="AZ18" i="29"/>
  <c r="AY18" i="29"/>
  <c r="AX18" i="29"/>
  <c r="AW18" i="29"/>
  <c r="AV18" i="29"/>
  <c r="AU18" i="29"/>
  <c r="AT18" i="29"/>
  <c r="AS18" i="29"/>
  <c r="AR18" i="29"/>
  <c r="AQ18" i="29"/>
  <c r="AP18" i="29"/>
  <c r="AO18" i="29"/>
  <c r="AN18" i="29"/>
  <c r="BF17" i="29"/>
  <c r="BE17" i="29"/>
  <c r="BD17" i="29"/>
  <c r="BC17" i="29"/>
  <c r="BB17" i="29"/>
  <c r="BA17" i="29"/>
  <c r="AZ17" i="29"/>
  <c r="AY17" i="29"/>
  <c r="AX17" i="29"/>
  <c r="AW17" i="29"/>
  <c r="AV17" i="29"/>
  <c r="AU17" i="29"/>
  <c r="AT17" i="29"/>
  <c r="AS17" i="29"/>
  <c r="AR17" i="29"/>
  <c r="AQ17" i="29"/>
  <c r="AP17" i="29"/>
  <c r="AO17" i="29"/>
  <c r="AN17" i="29"/>
  <c r="BF16" i="29"/>
  <c r="BE16" i="29"/>
  <c r="BD16" i="29"/>
  <c r="BC16" i="29"/>
  <c r="BB16" i="29"/>
  <c r="BA16" i="29"/>
  <c r="AZ16" i="29"/>
  <c r="AY16" i="29"/>
  <c r="AX16" i="29"/>
  <c r="AW16" i="29"/>
  <c r="AV16" i="29"/>
  <c r="AU16" i="29"/>
  <c r="AT16" i="29"/>
  <c r="AS16" i="29"/>
  <c r="AR16" i="29"/>
  <c r="AQ16" i="29"/>
  <c r="AP16" i="29"/>
  <c r="AO16" i="29"/>
  <c r="AN16" i="29"/>
  <c r="BF15" i="29"/>
  <c r="BE15" i="29"/>
  <c r="BD15" i="29"/>
  <c r="BC15" i="29"/>
  <c r="BB15" i="29"/>
  <c r="BA15" i="29"/>
  <c r="AZ15" i="29"/>
  <c r="AY15" i="29"/>
  <c r="AX15" i="29"/>
  <c r="AW15" i="29"/>
  <c r="AV15" i="29"/>
  <c r="AU15" i="29"/>
  <c r="AT15" i="29"/>
  <c r="AS15" i="29"/>
  <c r="AR15" i="29"/>
  <c r="AQ15" i="29"/>
  <c r="AP15" i="29"/>
  <c r="AO15" i="29"/>
  <c r="AN15" i="29"/>
  <c r="BF14" i="29"/>
  <c r="BE14" i="29"/>
  <c r="BD14" i="29"/>
  <c r="BC14" i="29"/>
  <c r="BB14" i="29"/>
  <c r="BA14" i="29"/>
  <c r="AZ14" i="29"/>
  <c r="AY14" i="29"/>
  <c r="AX14" i="29"/>
  <c r="AW14" i="29"/>
  <c r="AV14" i="29"/>
  <c r="AU14" i="29"/>
  <c r="AT14" i="29"/>
  <c r="AS14" i="29"/>
  <c r="AR14" i="29"/>
  <c r="AQ14" i="29"/>
  <c r="AP14" i="29"/>
  <c r="AO14" i="29"/>
  <c r="AN14" i="29"/>
  <c r="S14" i="29"/>
  <c r="S15" i="29" s="1"/>
  <c r="S16" i="29" s="1"/>
  <c r="S17" i="29" s="1"/>
  <c r="S18" i="29" s="1"/>
  <c r="S19" i="29" s="1"/>
  <c r="S20" i="29" s="1"/>
  <c r="S21" i="29" s="1"/>
  <c r="S22" i="29" s="1"/>
  <c r="S23" i="29" s="1"/>
  <c r="S24" i="29" s="1"/>
  <c r="S25" i="29" s="1"/>
  <c r="S26" i="29" s="1"/>
  <c r="S27" i="29" s="1"/>
  <c r="S28" i="29" s="1"/>
  <c r="S29" i="29" s="1"/>
  <c r="S30" i="29" s="1"/>
  <c r="S31" i="29" s="1"/>
  <c r="S32" i="29" s="1"/>
  <c r="S33" i="29" s="1"/>
  <c r="S34" i="29" s="1"/>
  <c r="S35" i="29" s="1"/>
  <c r="S36" i="29" s="1"/>
  <c r="S37" i="29" s="1"/>
  <c r="L7" i="29" s="1"/>
  <c r="R14" i="29"/>
  <c r="R15" i="29" s="1"/>
  <c r="R16" i="29" s="1"/>
  <c r="R17" i="29" s="1"/>
  <c r="R18" i="29" s="1"/>
  <c r="R19" i="29" s="1"/>
  <c r="R20" i="29" s="1"/>
  <c r="R21" i="29" s="1"/>
  <c r="R22" i="29" s="1"/>
  <c r="R23" i="29" s="1"/>
  <c r="R24" i="29" s="1"/>
  <c r="R25" i="29" s="1"/>
  <c r="R26" i="29" s="1"/>
  <c r="R27" i="29" s="1"/>
  <c r="R28" i="29" s="1"/>
  <c r="R29" i="29" s="1"/>
  <c r="R30" i="29" s="1"/>
  <c r="R31" i="29" s="1"/>
  <c r="R32" i="29" s="1"/>
  <c r="R33" i="29" s="1"/>
  <c r="R34" i="29" s="1"/>
  <c r="R35" i="29" s="1"/>
  <c r="R36" i="29" s="1"/>
  <c r="R37" i="29" s="1"/>
  <c r="L6" i="29" s="1"/>
  <c r="E8" i="29"/>
  <c r="E7" i="29"/>
  <c r="E6" i="29"/>
  <c r="P5" i="29"/>
  <c r="L5" i="29"/>
  <c r="E5" i="29"/>
  <c r="BF37" i="25"/>
  <c r="BE37" i="25"/>
  <c r="BD37" i="25"/>
  <c r="BC37" i="25"/>
  <c r="BB37" i="25"/>
  <c r="BA37" i="25"/>
  <c r="AZ37" i="25"/>
  <c r="AY37" i="25"/>
  <c r="AX37" i="25"/>
  <c r="AW37" i="25"/>
  <c r="AV37" i="25"/>
  <c r="AU37" i="25"/>
  <c r="AT37" i="25"/>
  <c r="AS37" i="25"/>
  <c r="AR37" i="25"/>
  <c r="AQ37" i="25"/>
  <c r="AP37" i="25"/>
  <c r="AO37" i="25"/>
  <c r="AN37" i="25"/>
  <c r="BF36" i="25"/>
  <c r="BE36" i="25"/>
  <c r="BD36" i="25"/>
  <c r="BC36" i="25"/>
  <c r="BB36" i="25"/>
  <c r="BA36" i="25"/>
  <c r="AZ36" i="25"/>
  <c r="AY36" i="25"/>
  <c r="AX36" i="25"/>
  <c r="AW36" i="25"/>
  <c r="AV36" i="25"/>
  <c r="AU36" i="25"/>
  <c r="AT36" i="25"/>
  <c r="AS36" i="25"/>
  <c r="AR36" i="25"/>
  <c r="AQ36" i="25"/>
  <c r="AP36" i="25"/>
  <c r="AO36" i="25"/>
  <c r="AN36" i="25"/>
  <c r="BF35" i="25"/>
  <c r="BE35" i="25"/>
  <c r="BD35" i="25"/>
  <c r="BC35" i="25"/>
  <c r="BB35" i="25"/>
  <c r="BA35" i="25"/>
  <c r="AZ35" i="25"/>
  <c r="AY35" i="25"/>
  <c r="AX35" i="25"/>
  <c r="AW35" i="25"/>
  <c r="AV35" i="25"/>
  <c r="AU35" i="25"/>
  <c r="AT35" i="25"/>
  <c r="AS35" i="25"/>
  <c r="AR35" i="25"/>
  <c r="AQ35" i="25"/>
  <c r="AP35" i="25"/>
  <c r="AO35" i="25"/>
  <c r="AN35" i="25"/>
  <c r="BF34" i="25"/>
  <c r="BE34" i="25"/>
  <c r="BD34" i="25"/>
  <c r="BC34" i="25"/>
  <c r="BB34" i="25"/>
  <c r="BA34" i="25"/>
  <c r="AZ34" i="25"/>
  <c r="AY34" i="25"/>
  <c r="AX34" i="25"/>
  <c r="AW34" i="25"/>
  <c r="AV34" i="25"/>
  <c r="AU34" i="25"/>
  <c r="AT34" i="25"/>
  <c r="AS34" i="25"/>
  <c r="AR34" i="25"/>
  <c r="AQ34" i="25"/>
  <c r="AP34" i="25"/>
  <c r="AO34" i="25"/>
  <c r="AN34" i="25"/>
  <c r="BF33" i="25"/>
  <c r="BE33" i="25"/>
  <c r="BD33" i="25"/>
  <c r="BC33" i="25"/>
  <c r="BB33" i="25"/>
  <c r="BA33" i="25"/>
  <c r="AZ33" i="25"/>
  <c r="AY33" i="25"/>
  <c r="AX33" i="25"/>
  <c r="AW33" i="25"/>
  <c r="AV33" i="25"/>
  <c r="AU33" i="25"/>
  <c r="AT33" i="25"/>
  <c r="AS33" i="25"/>
  <c r="AR33" i="25"/>
  <c r="AQ33" i="25"/>
  <c r="AP33" i="25"/>
  <c r="AO33" i="25"/>
  <c r="AN33" i="25"/>
  <c r="BF32" i="25"/>
  <c r="BE32" i="25"/>
  <c r="BD32" i="25"/>
  <c r="BC32" i="25"/>
  <c r="BB32" i="25"/>
  <c r="BA32" i="25"/>
  <c r="AZ32" i="25"/>
  <c r="AY32" i="25"/>
  <c r="AX32" i="25"/>
  <c r="AW32" i="25"/>
  <c r="AV32" i="25"/>
  <c r="AU32" i="25"/>
  <c r="AT32" i="25"/>
  <c r="AS32" i="25"/>
  <c r="AR32" i="25"/>
  <c r="AQ32" i="25"/>
  <c r="AP32" i="25"/>
  <c r="AO32" i="25"/>
  <c r="AN32" i="25"/>
  <c r="BF31" i="25"/>
  <c r="BE31" i="25"/>
  <c r="BD31" i="25"/>
  <c r="BC31" i="25"/>
  <c r="BB31" i="25"/>
  <c r="BA31" i="25"/>
  <c r="AZ31" i="25"/>
  <c r="AY31" i="25"/>
  <c r="AX31" i="25"/>
  <c r="AW31" i="25"/>
  <c r="AV31" i="25"/>
  <c r="AU31" i="25"/>
  <c r="AT31" i="25"/>
  <c r="AS31" i="25"/>
  <c r="AR31" i="25"/>
  <c r="AQ31" i="25"/>
  <c r="AP31" i="25"/>
  <c r="AO31" i="25"/>
  <c r="AN31" i="25"/>
  <c r="BF30" i="25"/>
  <c r="BE30" i="25"/>
  <c r="BD30" i="25"/>
  <c r="BC30" i="25"/>
  <c r="BB30" i="25"/>
  <c r="BA30" i="25"/>
  <c r="AZ30" i="25"/>
  <c r="AY30" i="25"/>
  <c r="AX30" i="25"/>
  <c r="AW30" i="25"/>
  <c r="AV30" i="25"/>
  <c r="AU30" i="25"/>
  <c r="AT30" i="25"/>
  <c r="AS30" i="25"/>
  <c r="AR30" i="25"/>
  <c r="AQ30" i="25"/>
  <c r="AP30" i="25"/>
  <c r="AO30" i="25"/>
  <c r="AN30" i="25"/>
  <c r="BF29" i="25"/>
  <c r="BE29" i="25"/>
  <c r="BD29" i="25"/>
  <c r="BC29" i="25"/>
  <c r="BB29" i="25"/>
  <c r="BA29" i="25"/>
  <c r="AZ29" i="25"/>
  <c r="AY29" i="25"/>
  <c r="AX29" i="25"/>
  <c r="AW29" i="25"/>
  <c r="AV29" i="25"/>
  <c r="AU29" i="25"/>
  <c r="AT29" i="25"/>
  <c r="AS29" i="25"/>
  <c r="AR29" i="25"/>
  <c r="AQ29" i="25"/>
  <c r="AP29" i="25"/>
  <c r="AO29" i="25"/>
  <c r="AN29" i="25"/>
  <c r="BF28" i="25"/>
  <c r="BE28" i="25"/>
  <c r="BD28" i="25"/>
  <c r="BC28" i="25"/>
  <c r="BB28" i="25"/>
  <c r="BA28" i="25"/>
  <c r="AZ28" i="25"/>
  <c r="AY28" i="25"/>
  <c r="AX28" i="25"/>
  <c r="AW28" i="25"/>
  <c r="AV28" i="25"/>
  <c r="AU28" i="25"/>
  <c r="AT28" i="25"/>
  <c r="AS28" i="25"/>
  <c r="AR28" i="25"/>
  <c r="AQ28" i="25"/>
  <c r="AP28" i="25"/>
  <c r="AO28" i="25"/>
  <c r="AN28" i="25"/>
  <c r="BF27" i="25"/>
  <c r="BE27" i="25"/>
  <c r="BD27" i="25"/>
  <c r="BC27" i="25"/>
  <c r="BB27" i="25"/>
  <c r="BA27" i="25"/>
  <c r="AZ27" i="25"/>
  <c r="AY27" i="25"/>
  <c r="AX27" i="25"/>
  <c r="AW27" i="25"/>
  <c r="AV27" i="25"/>
  <c r="AU27" i="25"/>
  <c r="AT27" i="25"/>
  <c r="AS27" i="25"/>
  <c r="AR27" i="25"/>
  <c r="AQ27" i="25"/>
  <c r="AP27" i="25"/>
  <c r="AO27" i="25"/>
  <c r="AN27" i="25"/>
  <c r="BF26" i="25"/>
  <c r="BE26" i="25"/>
  <c r="BD26" i="25"/>
  <c r="BC26" i="25"/>
  <c r="BB26" i="25"/>
  <c r="BA26" i="25"/>
  <c r="AZ26" i="25"/>
  <c r="AY26" i="25"/>
  <c r="AX26" i="25"/>
  <c r="AW26" i="25"/>
  <c r="AV26" i="25"/>
  <c r="AU26" i="25"/>
  <c r="AT26" i="25"/>
  <c r="AS26" i="25"/>
  <c r="AR26" i="25"/>
  <c r="AQ26" i="25"/>
  <c r="AP26" i="25"/>
  <c r="AO26" i="25"/>
  <c r="AN26" i="25"/>
  <c r="BF25" i="25"/>
  <c r="BE25" i="25"/>
  <c r="BD25" i="25"/>
  <c r="BC25" i="25"/>
  <c r="BB25" i="25"/>
  <c r="BA25" i="25"/>
  <c r="AZ25" i="25"/>
  <c r="AY25" i="25"/>
  <c r="AX25" i="25"/>
  <c r="AW25" i="25"/>
  <c r="AV25" i="25"/>
  <c r="AU25" i="25"/>
  <c r="AT25" i="25"/>
  <c r="AS25" i="25"/>
  <c r="AR25" i="25"/>
  <c r="AQ25" i="25"/>
  <c r="AP25" i="25"/>
  <c r="AO25" i="25"/>
  <c r="AN25" i="25"/>
  <c r="BF24" i="25"/>
  <c r="BE24" i="25"/>
  <c r="BD24" i="25"/>
  <c r="BC24" i="25"/>
  <c r="BB24" i="25"/>
  <c r="BA24" i="25"/>
  <c r="AZ24" i="25"/>
  <c r="AY24" i="25"/>
  <c r="AX24" i="25"/>
  <c r="AW24" i="25"/>
  <c r="AV24" i="25"/>
  <c r="AU24" i="25"/>
  <c r="AT24" i="25"/>
  <c r="AS24" i="25"/>
  <c r="AR24" i="25"/>
  <c r="AQ24" i="25"/>
  <c r="AP24" i="25"/>
  <c r="AO24" i="25"/>
  <c r="AN24" i="25"/>
  <c r="BF23" i="25"/>
  <c r="BE23" i="25"/>
  <c r="BD23" i="25"/>
  <c r="BC23" i="25"/>
  <c r="BB23" i="25"/>
  <c r="BA23" i="25"/>
  <c r="AZ23" i="25"/>
  <c r="AY23" i="25"/>
  <c r="AX23" i="25"/>
  <c r="AW23" i="25"/>
  <c r="AV23" i="25"/>
  <c r="AU23" i="25"/>
  <c r="AT23" i="25"/>
  <c r="AS23" i="25"/>
  <c r="AR23" i="25"/>
  <c r="AQ23" i="25"/>
  <c r="AP23" i="25"/>
  <c r="AO23" i="25"/>
  <c r="AN23" i="25"/>
  <c r="BF22" i="25"/>
  <c r="BE22" i="25"/>
  <c r="BD22" i="25"/>
  <c r="BC22" i="25"/>
  <c r="BB22" i="25"/>
  <c r="BA22" i="25"/>
  <c r="AZ22" i="25"/>
  <c r="AY22" i="25"/>
  <c r="AX22" i="25"/>
  <c r="AW22" i="25"/>
  <c r="AV22" i="25"/>
  <c r="AU22" i="25"/>
  <c r="AT22" i="25"/>
  <c r="AS22" i="25"/>
  <c r="AR22" i="25"/>
  <c r="AQ22" i="25"/>
  <c r="AP22" i="25"/>
  <c r="AO22" i="25"/>
  <c r="AN22" i="25"/>
  <c r="BF21" i="25"/>
  <c r="BE21" i="25"/>
  <c r="BD21" i="25"/>
  <c r="BC21" i="25"/>
  <c r="BB21" i="25"/>
  <c r="BA21" i="25"/>
  <c r="AZ21" i="25"/>
  <c r="AY21" i="25"/>
  <c r="AX21" i="25"/>
  <c r="AW21" i="25"/>
  <c r="AV21" i="25"/>
  <c r="AU21" i="25"/>
  <c r="AT21" i="25"/>
  <c r="AS21" i="25"/>
  <c r="AR21" i="25"/>
  <c r="AQ21" i="25"/>
  <c r="AP21" i="25"/>
  <c r="AO21" i="25"/>
  <c r="AN21" i="25"/>
  <c r="BF20" i="25"/>
  <c r="BE20" i="25"/>
  <c r="BD20" i="25"/>
  <c r="BC20" i="25"/>
  <c r="BB20" i="25"/>
  <c r="BA20" i="25"/>
  <c r="AZ20" i="25"/>
  <c r="AY20" i="25"/>
  <c r="AX20" i="25"/>
  <c r="AW20" i="25"/>
  <c r="AV20" i="25"/>
  <c r="AU20" i="25"/>
  <c r="AT20" i="25"/>
  <c r="AS20" i="25"/>
  <c r="AR20" i="25"/>
  <c r="AQ20" i="25"/>
  <c r="AP20" i="25"/>
  <c r="AO20" i="25"/>
  <c r="AN20" i="25"/>
  <c r="BF19" i="25"/>
  <c r="BE19" i="25"/>
  <c r="BD19" i="25"/>
  <c r="BC19" i="25"/>
  <c r="BB19" i="25"/>
  <c r="BA19" i="25"/>
  <c r="AZ19" i="25"/>
  <c r="AY19" i="25"/>
  <c r="AX19" i="25"/>
  <c r="AW19" i="25"/>
  <c r="AV19" i="25"/>
  <c r="AU19" i="25"/>
  <c r="AT19" i="25"/>
  <c r="AS19" i="25"/>
  <c r="AR19" i="25"/>
  <c r="AQ19" i="25"/>
  <c r="AP19" i="25"/>
  <c r="AO19" i="25"/>
  <c r="AN19" i="25"/>
  <c r="BF18" i="25"/>
  <c r="BE18" i="25"/>
  <c r="BD18" i="25"/>
  <c r="BC18" i="25"/>
  <c r="BB18" i="25"/>
  <c r="BA18" i="25"/>
  <c r="AZ18" i="25"/>
  <c r="AY18" i="25"/>
  <c r="AX18" i="25"/>
  <c r="AW18" i="25"/>
  <c r="AV18" i="25"/>
  <c r="AU18" i="25"/>
  <c r="AT18" i="25"/>
  <c r="AS18" i="25"/>
  <c r="AR18" i="25"/>
  <c r="AQ18" i="25"/>
  <c r="AP18" i="25"/>
  <c r="AO18" i="25"/>
  <c r="AN18" i="25"/>
  <c r="BF17" i="25"/>
  <c r="BE17" i="25"/>
  <c r="BD17" i="25"/>
  <c r="BC17" i="25"/>
  <c r="BB17" i="25"/>
  <c r="BA17" i="25"/>
  <c r="AZ17" i="25"/>
  <c r="AY17" i="25"/>
  <c r="AX17" i="25"/>
  <c r="AW17" i="25"/>
  <c r="AV17" i="25"/>
  <c r="AU17" i="25"/>
  <c r="AT17" i="25"/>
  <c r="AS17" i="25"/>
  <c r="AR17" i="25"/>
  <c r="AQ17" i="25"/>
  <c r="AP17" i="25"/>
  <c r="AO17" i="25"/>
  <c r="AN17" i="25"/>
  <c r="BF16" i="25"/>
  <c r="BE16" i="25"/>
  <c r="BD16" i="25"/>
  <c r="BC16" i="25"/>
  <c r="BB16" i="25"/>
  <c r="BA16" i="25"/>
  <c r="AZ16" i="25"/>
  <c r="AY16" i="25"/>
  <c r="AX16" i="25"/>
  <c r="AW16" i="25"/>
  <c r="AV16" i="25"/>
  <c r="AU16" i="25"/>
  <c r="AT16" i="25"/>
  <c r="AS16" i="25"/>
  <c r="AR16" i="25"/>
  <c r="AQ16" i="25"/>
  <c r="AP16" i="25"/>
  <c r="AO16" i="25"/>
  <c r="AN16" i="25"/>
  <c r="BF15" i="25"/>
  <c r="BE15" i="25"/>
  <c r="BD15" i="25"/>
  <c r="BC15" i="25"/>
  <c r="BB15" i="25"/>
  <c r="BA15" i="25"/>
  <c r="AZ15" i="25"/>
  <c r="AY15" i="25"/>
  <c r="AX15" i="25"/>
  <c r="AW15" i="25"/>
  <c r="AV15" i="25"/>
  <c r="AU15" i="25"/>
  <c r="AT15" i="25"/>
  <c r="AS15" i="25"/>
  <c r="AR15" i="25"/>
  <c r="AQ15" i="25"/>
  <c r="AP15" i="25"/>
  <c r="AO15" i="25"/>
  <c r="AN15" i="25"/>
  <c r="BF14" i="25"/>
  <c r="BE14" i="25"/>
  <c r="BD14" i="25"/>
  <c r="BC14" i="25"/>
  <c r="BB14" i="25"/>
  <c r="BA14" i="25"/>
  <c r="AZ14" i="25"/>
  <c r="AY14" i="25"/>
  <c r="AX14" i="25"/>
  <c r="AW14" i="25"/>
  <c r="AV14" i="25"/>
  <c r="AU14" i="25"/>
  <c r="AT14" i="25"/>
  <c r="AS14" i="25"/>
  <c r="AR14" i="25"/>
  <c r="AQ14" i="25"/>
  <c r="AP14" i="25"/>
  <c r="AO14" i="25"/>
  <c r="AN14" i="25"/>
  <c r="S14" i="25"/>
  <c r="S15" i="25" s="1"/>
  <c r="S16" i="25" s="1"/>
  <c r="S17" i="25" s="1"/>
  <c r="S18" i="25" s="1"/>
  <c r="S19" i="25" s="1"/>
  <c r="S20" i="25" s="1"/>
  <c r="S21" i="25" s="1"/>
  <c r="S22" i="25" s="1"/>
  <c r="S23" i="25" s="1"/>
  <c r="S24" i="25" s="1"/>
  <c r="S25" i="25" s="1"/>
  <c r="S26" i="25" s="1"/>
  <c r="S27" i="25" s="1"/>
  <c r="S28" i="25" s="1"/>
  <c r="S29" i="25" s="1"/>
  <c r="S30" i="25" s="1"/>
  <c r="S31" i="25" s="1"/>
  <c r="S32" i="25" s="1"/>
  <c r="S33" i="25" s="1"/>
  <c r="S34" i="25" s="1"/>
  <c r="S35" i="25" s="1"/>
  <c r="S36" i="25" s="1"/>
  <c r="S37" i="25" s="1"/>
  <c r="L7" i="25" s="1"/>
  <c r="R14" i="25"/>
  <c r="R15" i="25" s="1"/>
  <c r="R16" i="25" s="1"/>
  <c r="R17" i="25" s="1"/>
  <c r="R18" i="25" s="1"/>
  <c r="R19" i="25" s="1"/>
  <c r="R20" i="25" s="1"/>
  <c r="R21" i="25" s="1"/>
  <c r="R22" i="25" s="1"/>
  <c r="R23" i="25" s="1"/>
  <c r="R24" i="25" s="1"/>
  <c r="R25" i="25" s="1"/>
  <c r="R26" i="25" s="1"/>
  <c r="R27" i="25" s="1"/>
  <c r="R28" i="25" s="1"/>
  <c r="R29" i="25" s="1"/>
  <c r="R30" i="25" s="1"/>
  <c r="R31" i="25" s="1"/>
  <c r="R32" i="25" s="1"/>
  <c r="R33" i="25" s="1"/>
  <c r="R34" i="25" s="1"/>
  <c r="R35" i="25" s="1"/>
  <c r="R36" i="25" s="1"/>
  <c r="R37" i="25" s="1"/>
  <c r="L6" i="25" s="1"/>
  <c r="E8" i="25"/>
  <c r="E7" i="25"/>
  <c r="E6" i="25"/>
  <c r="P5" i="25"/>
  <c r="L5" i="25"/>
  <c r="B15" i="25" s="1"/>
  <c r="B16" i="25" s="1"/>
  <c r="E5" i="25"/>
  <c r="BF37" i="24"/>
  <c r="BE37" i="24"/>
  <c r="BD37" i="24"/>
  <c r="BC37" i="24"/>
  <c r="BB37" i="24"/>
  <c r="BA37" i="24"/>
  <c r="AZ37" i="24"/>
  <c r="AY37" i="24"/>
  <c r="AX37" i="24"/>
  <c r="AW37" i="24"/>
  <c r="AV37" i="24"/>
  <c r="AU37" i="24"/>
  <c r="AT37" i="24"/>
  <c r="AS37" i="24"/>
  <c r="AR37" i="24"/>
  <c r="AQ37" i="24"/>
  <c r="AP37" i="24"/>
  <c r="AO37" i="24"/>
  <c r="AN37" i="24"/>
  <c r="BF36" i="24"/>
  <c r="BE36" i="24"/>
  <c r="BD36" i="24"/>
  <c r="BC36" i="24"/>
  <c r="BB36" i="24"/>
  <c r="BA36" i="24"/>
  <c r="AZ36" i="24"/>
  <c r="AY36" i="24"/>
  <c r="AX36" i="24"/>
  <c r="AW36" i="24"/>
  <c r="AV36" i="24"/>
  <c r="AU36" i="24"/>
  <c r="AT36" i="24"/>
  <c r="AS36" i="24"/>
  <c r="AR36" i="24"/>
  <c r="AQ36" i="24"/>
  <c r="AP36" i="24"/>
  <c r="AO36" i="24"/>
  <c r="AN36" i="24"/>
  <c r="BF35" i="24"/>
  <c r="BE35" i="24"/>
  <c r="BD35" i="24"/>
  <c r="BC35" i="24"/>
  <c r="BB35" i="24"/>
  <c r="BA35" i="24"/>
  <c r="AZ35" i="24"/>
  <c r="AY35" i="24"/>
  <c r="AX35" i="24"/>
  <c r="AW35" i="24"/>
  <c r="AV35" i="24"/>
  <c r="AU35" i="24"/>
  <c r="AT35" i="24"/>
  <c r="AS35" i="24"/>
  <c r="AR35" i="24"/>
  <c r="AQ35" i="24"/>
  <c r="AP35" i="24"/>
  <c r="AO35" i="24"/>
  <c r="AN35" i="24"/>
  <c r="BF34" i="24"/>
  <c r="BE34" i="24"/>
  <c r="BD34" i="24"/>
  <c r="BC34" i="24"/>
  <c r="BB34" i="24"/>
  <c r="BA34" i="24"/>
  <c r="AZ34" i="24"/>
  <c r="AY34" i="24"/>
  <c r="AX34" i="24"/>
  <c r="AW34" i="24"/>
  <c r="AV34" i="24"/>
  <c r="AU34" i="24"/>
  <c r="AT34" i="24"/>
  <c r="AS34" i="24"/>
  <c r="AR34" i="24"/>
  <c r="AQ34" i="24"/>
  <c r="AP34" i="24"/>
  <c r="AO34" i="24"/>
  <c r="AN34" i="24"/>
  <c r="BF33" i="24"/>
  <c r="BE33" i="24"/>
  <c r="BD33" i="24"/>
  <c r="BC33" i="24"/>
  <c r="BB33" i="24"/>
  <c r="BA33" i="24"/>
  <c r="AZ33" i="24"/>
  <c r="AY33" i="24"/>
  <c r="AX33" i="24"/>
  <c r="AW33" i="24"/>
  <c r="AV33" i="24"/>
  <c r="AU33" i="24"/>
  <c r="AT33" i="24"/>
  <c r="AS33" i="24"/>
  <c r="AR33" i="24"/>
  <c r="AQ33" i="24"/>
  <c r="AP33" i="24"/>
  <c r="AO33" i="24"/>
  <c r="AN33" i="24"/>
  <c r="BF32" i="24"/>
  <c r="BE32" i="24"/>
  <c r="BD32" i="24"/>
  <c r="BC32" i="24"/>
  <c r="BB32" i="24"/>
  <c r="BA32" i="24"/>
  <c r="AZ32" i="24"/>
  <c r="AY32" i="24"/>
  <c r="AX32" i="24"/>
  <c r="AW32" i="24"/>
  <c r="AV32" i="24"/>
  <c r="AU32" i="24"/>
  <c r="AT32" i="24"/>
  <c r="AS32" i="24"/>
  <c r="AR32" i="24"/>
  <c r="AQ32" i="24"/>
  <c r="AP32" i="24"/>
  <c r="AO32" i="24"/>
  <c r="AN32" i="24"/>
  <c r="BF31" i="24"/>
  <c r="BE31" i="24"/>
  <c r="BD31" i="24"/>
  <c r="BC31" i="24"/>
  <c r="BB31" i="24"/>
  <c r="BA31" i="24"/>
  <c r="AZ31" i="24"/>
  <c r="AY31" i="24"/>
  <c r="AX31" i="24"/>
  <c r="AW31" i="24"/>
  <c r="AV31" i="24"/>
  <c r="AU31" i="24"/>
  <c r="AT31" i="24"/>
  <c r="AS31" i="24"/>
  <c r="AR31" i="24"/>
  <c r="AQ31" i="24"/>
  <c r="AP31" i="24"/>
  <c r="AO31" i="24"/>
  <c r="AN31" i="24"/>
  <c r="BF30" i="24"/>
  <c r="BE30" i="24"/>
  <c r="BD30" i="24"/>
  <c r="BC30" i="24"/>
  <c r="BB30" i="24"/>
  <c r="BA30" i="24"/>
  <c r="AZ30" i="24"/>
  <c r="AY30" i="24"/>
  <c r="AX30" i="24"/>
  <c r="AW30" i="24"/>
  <c r="AV30" i="24"/>
  <c r="AU30" i="24"/>
  <c r="AT30" i="24"/>
  <c r="AS30" i="24"/>
  <c r="AR30" i="24"/>
  <c r="AQ30" i="24"/>
  <c r="AP30" i="24"/>
  <c r="AO30" i="24"/>
  <c r="AN30" i="24"/>
  <c r="BF29" i="24"/>
  <c r="BE29" i="24"/>
  <c r="BD29" i="24"/>
  <c r="BC29" i="24"/>
  <c r="BB29" i="24"/>
  <c r="BA29" i="24"/>
  <c r="AZ29" i="24"/>
  <c r="AY29" i="24"/>
  <c r="AX29" i="24"/>
  <c r="AW29" i="24"/>
  <c r="AV29" i="24"/>
  <c r="AU29" i="24"/>
  <c r="AT29" i="24"/>
  <c r="AS29" i="24"/>
  <c r="AR29" i="24"/>
  <c r="AQ29" i="24"/>
  <c r="AP29" i="24"/>
  <c r="AO29" i="24"/>
  <c r="AN29" i="24"/>
  <c r="BF28" i="24"/>
  <c r="BE28" i="24"/>
  <c r="BD28" i="24"/>
  <c r="BC28" i="24"/>
  <c r="BB28" i="24"/>
  <c r="BA28" i="24"/>
  <c r="AZ28" i="24"/>
  <c r="AY28" i="24"/>
  <c r="AX28" i="24"/>
  <c r="AW28" i="24"/>
  <c r="AV28" i="24"/>
  <c r="AU28" i="24"/>
  <c r="AT28" i="24"/>
  <c r="AS28" i="24"/>
  <c r="AR28" i="24"/>
  <c r="AQ28" i="24"/>
  <c r="AP28" i="24"/>
  <c r="AO28" i="24"/>
  <c r="AN28" i="24"/>
  <c r="BF27" i="24"/>
  <c r="BE27" i="24"/>
  <c r="BD27" i="24"/>
  <c r="BC27" i="24"/>
  <c r="BB27" i="24"/>
  <c r="BA27" i="24"/>
  <c r="AZ27" i="24"/>
  <c r="AY27" i="24"/>
  <c r="AX27" i="24"/>
  <c r="AW27" i="24"/>
  <c r="AV27" i="24"/>
  <c r="AU27" i="24"/>
  <c r="AT27" i="24"/>
  <c r="AS27" i="24"/>
  <c r="AR27" i="24"/>
  <c r="AQ27" i="24"/>
  <c r="AP27" i="24"/>
  <c r="AO27" i="24"/>
  <c r="AN27" i="24"/>
  <c r="BF26" i="24"/>
  <c r="BE26" i="24"/>
  <c r="BD26" i="24"/>
  <c r="BC26" i="24"/>
  <c r="BB26" i="24"/>
  <c r="BA26" i="24"/>
  <c r="AZ26" i="24"/>
  <c r="AY26" i="24"/>
  <c r="AX26" i="24"/>
  <c r="AW26" i="24"/>
  <c r="AV26" i="24"/>
  <c r="AU26" i="24"/>
  <c r="AT26" i="24"/>
  <c r="AS26" i="24"/>
  <c r="AR26" i="24"/>
  <c r="AQ26" i="24"/>
  <c r="AP26" i="24"/>
  <c r="AO26" i="24"/>
  <c r="AN26" i="24"/>
  <c r="BF25" i="24"/>
  <c r="BE25" i="24"/>
  <c r="BD25" i="24"/>
  <c r="BC25" i="24"/>
  <c r="BB25" i="24"/>
  <c r="BA25" i="24"/>
  <c r="AZ25" i="24"/>
  <c r="AY25" i="24"/>
  <c r="AX25" i="24"/>
  <c r="AW25" i="24"/>
  <c r="AV25" i="24"/>
  <c r="AU25" i="24"/>
  <c r="AT25" i="24"/>
  <c r="AS25" i="24"/>
  <c r="AR25" i="24"/>
  <c r="AQ25" i="24"/>
  <c r="AP25" i="24"/>
  <c r="AO25" i="24"/>
  <c r="AN25" i="24"/>
  <c r="BF24" i="24"/>
  <c r="BE24" i="24"/>
  <c r="BD24" i="24"/>
  <c r="BC24" i="24"/>
  <c r="BB24" i="24"/>
  <c r="BA24" i="24"/>
  <c r="AZ24" i="24"/>
  <c r="AY24" i="24"/>
  <c r="AX24" i="24"/>
  <c r="AW24" i="24"/>
  <c r="AV24" i="24"/>
  <c r="AU24" i="24"/>
  <c r="AT24" i="24"/>
  <c r="AS24" i="24"/>
  <c r="AR24" i="24"/>
  <c r="AQ24" i="24"/>
  <c r="AP24" i="24"/>
  <c r="AO24" i="24"/>
  <c r="AN24" i="24"/>
  <c r="BF23" i="24"/>
  <c r="BE23" i="24"/>
  <c r="BD23" i="24"/>
  <c r="BC23" i="24"/>
  <c r="BB23" i="24"/>
  <c r="BA23" i="24"/>
  <c r="AZ23" i="24"/>
  <c r="AY23" i="24"/>
  <c r="AX23" i="24"/>
  <c r="AW23" i="24"/>
  <c r="AV23" i="24"/>
  <c r="AU23" i="24"/>
  <c r="AT23" i="24"/>
  <c r="AS23" i="24"/>
  <c r="AR23" i="24"/>
  <c r="AQ23" i="24"/>
  <c r="AP23" i="24"/>
  <c r="AO23" i="24"/>
  <c r="AN23" i="24"/>
  <c r="BF22" i="24"/>
  <c r="BE22" i="24"/>
  <c r="BD22" i="24"/>
  <c r="BC22" i="24"/>
  <c r="BB22" i="24"/>
  <c r="BA22" i="24"/>
  <c r="AZ22" i="24"/>
  <c r="AY22" i="24"/>
  <c r="AX22" i="24"/>
  <c r="AW22" i="24"/>
  <c r="AV22" i="24"/>
  <c r="AU22" i="24"/>
  <c r="AT22" i="24"/>
  <c r="AS22" i="24"/>
  <c r="AR22" i="24"/>
  <c r="AQ22" i="24"/>
  <c r="AP22" i="24"/>
  <c r="AO22" i="24"/>
  <c r="AN22" i="24"/>
  <c r="BF21" i="24"/>
  <c r="BE21" i="24"/>
  <c r="BD21" i="24"/>
  <c r="BC21" i="24"/>
  <c r="BB21" i="24"/>
  <c r="BA21" i="24"/>
  <c r="AZ21" i="24"/>
  <c r="AY21" i="24"/>
  <c r="AX21" i="24"/>
  <c r="AW21" i="24"/>
  <c r="AV21" i="24"/>
  <c r="AU21" i="24"/>
  <c r="AT21" i="24"/>
  <c r="AS21" i="24"/>
  <c r="AR21" i="24"/>
  <c r="AQ21" i="24"/>
  <c r="AP21" i="24"/>
  <c r="AO21" i="24"/>
  <c r="AN21" i="24"/>
  <c r="BF20" i="24"/>
  <c r="BE20" i="24"/>
  <c r="BD20" i="24"/>
  <c r="BC20" i="24"/>
  <c r="BB20" i="24"/>
  <c r="BA20" i="24"/>
  <c r="AZ20" i="24"/>
  <c r="AY20" i="24"/>
  <c r="AX20" i="24"/>
  <c r="AW20" i="24"/>
  <c r="AV20" i="24"/>
  <c r="AU20" i="24"/>
  <c r="AT20" i="24"/>
  <c r="AS20" i="24"/>
  <c r="AR20" i="24"/>
  <c r="AQ20" i="24"/>
  <c r="AP20" i="24"/>
  <c r="AO20" i="24"/>
  <c r="AN20" i="24"/>
  <c r="BF19" i="24"/>
  <c r="BE19" i="24"/>
  <c r="BD19" i="24"/>
  <c r="BC19" i="24"/>
  <c r="BB19" i="24"/>
  <c r="BA19" i="24"/>
  <c r="AZ19" i="24"/>
  <c r="AY19" i="24"/>
  <c r="AX19" i="24"/>
  <c r="AW19" i="24"/>
  <c r="AV19" i="24"/>
  <c r="AU19" i="24"/>
  <c r="AT19" i="24"/>
  <c r="AS19" i="24"/>
  <c r="AR19" i="24"/>
  <c r="AQ19" i="24"/>
  <c r="AP19" i="24"/>
  <c r="AO19" i="24"/>
  <c r="AN19" i="24"/>
  <c r="BF18" i="24"/>
  <c r="BE18" i="24"/>
  <c r="BD18" i="24"/>
  <c r="BC18" i="24"/>
  <c r="BB18" i="24"/>
  <c r="BA18" i="24"/>
  <c r="AZ18" i="24"/>
  <c r="AY18" i="24"/>
  <c r="AX18" i="24"/>
  <c r="AW18" i="24"/>
  <c r="AV18" i="24"/>
  <c r="AU18" i="24"/>
  <c r="AT18" i="24"/>
  <c r="AS18" i="24"/>
  <c r="AR18" i="24"/>
  <c r="AQ18" i="24"/>
  <c r="AP18" i="24"/>
  <c r="AO18" i="24"/>
  <c r="AN18" i="24"/>
  <c r="BF17" i="24"/>
  <c r="BE17" i="24"/>
  <c r="BD17" i="24"/>
  <c r="BC17" i="24"/>
  <c r="BB17" i="24"/>
  <c r="BA17" i="24"/>
  <c r="AZ17" i="24"/>
  <c r="AY17" i="24"/>
  <c r="AX17" i="24"/>
  <c r="AW17" i="24"/>
  <c r="AV17" i="24"/>
  <c r="AU17" i="24"/>
  <c r="AT17" i="24"/>
  <c r="AS17" i="24"/>
  <c r="AR17" i="24"/>
  <c r="AQ17" i="24"/>
  <c r="AP17" i="24"/>
  <c r="AO17" i="24"/>
  <c r="AN17" i="24"/>
  <c r="BF16" i="24"/>
  <c r="BE16" i="24"/>
  <c r="BD16" i="24"/>
  <c r="BC16" i="24"/>
  <c r="BB16" i="24"/>
  <c r="BA16" i="24"/>
  <c r="AZ16" i="24"/>
  <c r="AY16" i="24"/>
  <c r="AX16" i="24"/>
  <c r="AW16" i="24"/>
  <c r="AV16" i="24"/>
  <c r="AU16" i="24"/>
  <c r="AT16" i="24"/>
  <c r="AS16" i="24"/>
  <c r="AR16" i="24"/>
  <c r="AQ16" i="24"/>
  <c r="AP16" i="24"/>
  <c r="AO16" i="24"/>
  <c r="AN16" i="24"/>
  <c r="BF15" i="24"/>
  <c r="BE15" i="24"/>
  <c r="BD15" i="24"/>
  <c r="BC15" i="24"/>
  <c r="BB15" i="24"/>
  <c r="BA15" i="24"/>
  <c r="AZ15" i="24"/>
  <c r="AY15" i="24"/>
  <c r="AX15" i="24"/>
  <c r="AW15" i="24"/>
  <c r="AV15" i="24"/>
  <c r="AU15" i="24"/>
  <c r="AT15" i="24"/>
  <c r="AS15" i="24"/>
  <c r="AR15" i="24"/>
  <c r="AQ15" i="24"/>
  <c r="AP15" i="24"/>
  <c r="AO15" i="24"/>
  <c r="AN15" i="24"/>
  <c r="BF14" i="24"/>
  <c r="BE14" i="24"/>
  <c r="BD14" i="24"/>
  <c r="BC14" i="24"/>
  <c r="BB14" i="24"/>
  <c r="BA14" i="24"/>
  <c r="AZ14" i="24"/>
  <c r="AY14" i="24"/>
  <c r="AX14" i="24"/>
  <c r="AW14" i="24"/>
  <c r="AV14" i="24"/>
  <c r="AU14" i="24"/>
  <c r="AT14" i="24"/>
  <c r="AS14" i="24"/>
  <c r="AR14" i="24"/>
  <c r="AQ14" i="24"/>
  <c r="AP14" i="24"/>
  <c r="AO14" i="24"/>
  <c r="AN14" i="24"/>
  <c r="S14" i="24"/>
  <c r="S15" i="24" s="1"/>
  <c r="S16" i="24" s="1"/>
  <c r="S17" i="24" s="1"/>
  <c r="S18" i="24" s="1"/>
  <c r="S19" i="24" s="1"/>
  <c r="S20" i="24" s="1"/>
  <c r="S21" i="24" s="1"/>
  <c r="S22" i="24" s="1"/>
  <c r="S23" i="24" s="1"/>
  <c r="S24" i="24" s="1"/>
  <c r="S25" i="24" s="1"/>
  <c r="S26" i="24" s="1"/>
  <c r="S27" i="24" s="1"/>
  <c r="S28" i="24" s="1"/>
  <c r="S29" i="24" s="1"/>
  <c r="S30" i="24" s="1"/>
  <c r="S31" i="24" s="1"/>
  <c r="S32" i="24" s="1"/>
  <c r="S33" i="24" s="1"/>
  <c r="S34" i="24" s="1"/>
  <c r="S35" i="24" s="1"/>
  <c r="S36" i="24" s="1"/>
  <c r="S37" i="24" s="1"/>
  <c r="L7" i="24" s="1"/>
  <c r="R14" i="24"/>
  <c r="R15" i="24" s="1"/>
  <c r="R16" i="24" s="1"/>
  <c r="R17" i="24" s="1"/>
  <c r="R18" i="24" s="1"/>
  <c r="R19" i="24" s="1"/>
  <c r="R20" i="24" s="1"/>
  <c r="R21" i="24" s="1"/>
  <c r="R22" i="24" s="1"/>
  <c r="R23" i="24" s="1"/>
  <c r="R24" i="24" s="1"/>
  <c r="R25" i="24" s="1"/>
  <c r="R26" i="24" s="1"/>
  <c r="R27" i="24" s="1"/>
  <c r="R28" i="24" s="1"/>
  <c r="R29" i="24" s="1"/>
  <c r="R30" i="24" s="1"/>
  <c r="R31" i="24" s="1"/>
  <c r="R32" i="24" s="1"/>
  <c r="R33" i="24" s="1"/>
  <c r="R34" i="24" s="1"/>
  <c r="R35" i="24" s="1"/>
  <c r="R36" i="24" s="1"/>
  <c r="R37" i="24" s="1"/>
  <c r="L6" i="24" s="1"/>
  <c r="E8" i="24"/>
  <c r="E7" i="24"/>
  <c r="E6" i="24"/>
  <c r="P5" i="24"/>
  <c r="L5" i="24"/>
  <c r="B15" i="24" s="1"/>
  <c r="B16" i="24" s="1"/>
  <c r="E5" i="24"/>
  <c r="BF37" i="23"/>
  <c r="BE37" i="23"/>
  <c r="BD37" i="23"/>
  <c r="BC37" i="23"/>
  <c r="BB37" i="23"/>
  <c r="BA37" i="23"/>
  <c r="AZ37" i="23"/>
  <c r="AY37" i="23"/>
  <c r="AX37" i="23"/>
  <c r="AW37" i="23"/>
  <c r="AV37" i="23"/>
  <c r="AU37" i="23"/>
  <c r="AT37" i="23"/>
  <c r="AS37" i="23"/>
  <c r="AR37" i="23"/>
  <c r="AQ37" i="23"/>
  <c r="AP37" i="23"/>
  <c r="AO37" i="23"/>
  <c r="AN37" i="23"/>
  <c r="BF36" i="23"/>
  <c r="BE36" i="23"/>
  <c r="BD36" i="23"/>
  <c r="BC36" i="23"/>
  <c r="BB36" i="23"/>
  <c r="BA36" i="23"/>
  <c r="AZ36" i="23"/>
  <c r="AY36" i="23"/>
  <c r="AX36" i="23"/>
  <c r="AW36" i="23"/>
  <c r="AV36" i="23"/>
  <c r="AU36" i="23"/>
  <c r="AT36" i="23"/>
  <c r="AS36" i="23"/>
  <c r="AR36" i="23"/>
  <c r="AQ36" i="23"/>
  <c r="AP36" i="23"/>
  <c r="AO36" i="23"/>
  <c r="AN36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BF34" i="23"/>
  <c r="BE34" i="23"/>
  <c r="BD34" i="23"/>
  <c r="BC34" i="23"/>
  <c r="BB34" i="23"/>
  <c r="BA34" i="23"/>
  <c r="AZ34" i="23"/>
  <c r="AY34" i="23"/>
  <c r="AX34" i="23"/>
  <c r="AW34" i="23"/>
  <c r="AV34" i="23"/>
  <c r="AU34" i="23"/>
  <c r="AT34" i="23"/>
  <c r="AS34" i="23"/>
  <c r="AR34" i="23"/>
  <c r="AQ34" i="23"/>
  <c r="AP34" i="23"/>
  <c r="AO34" i="23"/>
  <c r="AN34" i="23"/>
  <c r="BF33" i="23"/>
  <c r="BE33" i="23"/>
  <c r="BD33" i="23"/>
  <c r="BC33" i="23"/>
  <c r="BB33" i="23"/>
  <c r="BA33" i="23"/>
  <c r="AZ33" i="23"/>
  <c r="AY33" i="23"/>
  <c r="AX33" i="23"/>
  <c r="AW33" i="23"/>
  <c r="AV33" i="23"/>
  <c r="AU33" i="23"/>
  <c r="AT33" i="23"/>
  <c r="AS33" i="23"/>
  <c r="AR33" i="23"/>
  <c r="AQ33" i="23"/>
  <c r="AP33" i="23"/>
  <c r="AO33" i="23"/>
  <c r="AN33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BF31" i="23"/>
  <c r="BE31" i="23"/>
  <c r="BD31" i="23"/>
  <c r="BC31" i="23"/>
  <c r="BB31" i="23"/>
  <c r="BA31" i="23"/>
  <c r="AZ31" i="23"/>
  <c r="AY31" i="23"/>
  <c r="AX31" i="23"/>
  <c r="AW31" i="23"/>
  <c r="AV31" i="23"/>
  <c r="AU31" i="23"/>
  <c r="AT31" i="23"/>
  <c r="AS31" i="23"/>
  <c r="AR31" i="23"/>
  <c r="AQ31" i="23"/>
  <c r="AP31" i="23"/>
  <c r="AO31" i="23"/>
  <c r="AN31" i="23"/>
  <c r="BF30" i="23"/>
  <c r="BE30" i="23"/>
  <c r="BD30" i="23"/>
  <c r="BC30" i="23"/>
  <c r="BB30" i="23"/>
  <c r="BA30" i="23"/>
  <c r="AZ30" i="23"/>
  <c r="AY30" i="23"/>
  <c r="AX30" i="23"/>
  <c r="AW30" i="23"/>
  <c r="AV30" i="23"/>
  <c r="AU30" i="23"/>
  <c r="AT30" i="23"/>
  <c r="AS30" i="23"/>
  <c r="AR30" i="23"/>
  <c r="AQ30" i="23"/>
  <c r="AP30" i="23"/>
  <c r="AO30" i="23"/>
  <c r="AN30" i="23"/>
  <c r="BF29" i="23"/>
  <c r="BE29" i="23"/>
  <c r="BD29" i="23"/>
  <c r="BC29" i="23"/>
  <c r="BB29" i="23"/>
  <c r="BA29" i="23"/>
  <c r="AZ29" i="23"/>
  <c r="AY29" i="23"/>
  <c r="AX29" i="23"/>
  <c r="AW29" i="23"/>
  <c r="AV29" i="23"/>
  <c r="AU29" i="23"/>
  <c r="AT29" i="23"/>
  <c r="AS29" i="23"/>
  <c r="AR29" i="23"/>
  <c r="AQ29" i="23"/>
  <c r="AP29" i="23"/>
  <c r="AO29" i="23"/>
  <c r="AN29" i="23"/>
  <c r="BF28" i="23"/>
  <c r="BE28" i="23"/>
  <c r="BD28" i="23"/>
  <c r="BC28" i="23"/>
  <c r="BB28" i="23"/>
  <c r="BA28" i="23"/>
  <c r="AZ28" i="23"/>
  <c r="AY28" i="23"/>
  <c r="AX28" i="23"/>
  <c r="AW28" i="23"/>
  <c r="AV28" i="23"/>
  <c r="AU28" i="23"/>
  <c r="AT28" i="23"/>
  <c r="AS28" i="23"/>
  <c r="AR28" i="23"/>
  <c r="AQ28" i="23"/>
  <c r="AP28" i="23"/>
  <c r="AO28" i="23"/>
  <c r="AN28" i="23"/>
  <c r="BF27" i="23"/>
  <c r="BE27" i="23"/>
  <c r="BD27" i="23"/>
  <c r="BC27" i="23"/>
  <c r="BB27" i="23"/>
  <c r="BA27" i="23"/>
  <c r="AZ27" i="23"/>
  <c r="AY27" i="23"/>
  <c r="AX27" i="23"/>
  <c r="AW27" i="23"/>
  <c r="AV27" i="23"/>
  <c r="AU27" i="23"/>
  <c r="AT27" i="23"/>
  <c r="AS27" i="23"/>
  <c r="AR27" i="23"/>
  <c r="AQ27" i="23"/>
  <c r="AP27" i="23"/>
  <c r="AO27" i="23"/>
  <c r="AN27" i="23"/>
  <c r="BF26" i="23"/>
  <c r="BE26" i="23"/>
  <c r="BD26" i="23"/>
  <c r="BC26" i="23"/>
  <c r="BB26" i="23"/>
  <c r="BA26" i="23"/>
  <c r="AZ26" i="23"/>
  <c r="AY26" i="23"/>
  <c r="AX26" i="23"/>
  <c r="AW26" i="23"/>
  <c r="AV26" i="23"/>
  <c r="AU26" i="23"/>
  <c r="AT26" i="23"/>
  <c r="AS26" i="23"/>
  <c r="AR26" i="23"/>
  <c r="AQ26" i="23"/>
  <c r="AP26" i="23"/>
  <c r="AO26" i="23"/>
  <c r="AN26" i="23"/>
  <c r="BF25" i="23"/>
  <c r="BE25" i="23"/>
  <c r="BD25" i="23"/>
  <c r="BC25" i="23"/>
  <c r="BB25" i="23"/>
  <c r="BA25" i="23"/>
  <c r="AZ25" i="23"/>
  <c r="AY25" i="23"/>
  <c r="AX25" i="23"/>
  <c r="AW25" i="23"/>
  <c r="AV25" i="23"/>
  <c r="AU25" i="23"/>
  <c r="AT25" i="23"/>
  <c r="AS25" i="23"/>
  <c r="AR25" i="23"/>
  <c r="AQ25" i="23"/>
  <c r="AP25" i="23"/>
  <c r="AO25" i="23"/>
  <c r="AN25" i="23"/>
  <c r="BF24" i="23"/>
  <c r="BE24" i="23"/>
  <c r="BD24" i="23"/>
  <c r="BC24" i="23"/>
  <c r="BB24" i="23"/>
  <c r="BA24" i="23"/>
  <c r="AZ24" i="23"/>
  <c r="AY24" i="23"/>
  <c r="AX24" i="23"/>
  <c r="AW24" i="23"/>
  <c r="AV24" i="23"/>
  <c r="AU24" i="23"/>
  <c r="AT24" i="23"/>
  <c r="AS24" i="23"/>
  <c r="AR24" i="23"/>
  <c r="AQ24" i="23"/>
  <c r="AP24" i="23"/>
  <c r="AO24" i="23"/>
  <c r="AN24" i="23"/>
  <c r="BF23" i="23"/>
  <c r="BE23" i="23"/>
  <c r="BD23" i="23"/>
  <c r="BC23" i="23"/>
  <c r="BB23" i="23"/>
  <c r="BA23" i="23"/>
  <c r="AZ23" i="23"/>
  <c r="AY23" i="23"/>
  <c r="AX23" i="23"/>
  <c r="AW23" i="23"/>
  <c r="AV23" i="23"/>
  <c r="AU23" i="23"/>
  <c r="AT23" i="23"/>
  <c r="AS23" i="23"/>
  <c r="AR23" i="23"/>
  <c r="AQ23" i="23"/>
  <c r="AP23" i="23"/>
  <c r="AO23" i="23"/>
  <c r="AN23" i="23"/>
  <c r="BF22" i="23"/>
  <c r="BE22" i="23"/>
  <c r="BD22" i="23"/>
  <c r="BC22" i="23"/>
  <c r="BB22" i="23"/>
  <c r="BA22" i="23"/>
  <c r="AZ22" i="23"/>
  <c r="AY22" i="23"/>
  <c r="AX22" i="23"/>
  <c r="AW22" i="23"/>
  <c r="AV22" i="23"/>
  <c r="AU22" i="23"/>
  <c r="AT22" i="23"/>
  <c r="AS22" i="23"/>
  <c r="AR22" i="23"/>
  <c r="AQ22" i="23"/>
  <c r="AP22" i="23"/>
  <c r="AO22" i="23"/>
  <c r="AN22" i="23"/>
  <c r="BF21" i="23"/>
  <c r="BE21" i="23"/>
  <c r="BD21" i="23"/>
  <c r="BC21" i="23"/>
  <c r="BB21" i="23"/>
  <c r="BA21" i="23"/>
  <c r="AZ21" i="23"/>
  <c r="AY21" i="23"/>
  <c r="AX21" i="23"/>
  <c r="AW21" i="23"/>
  <c r="AV21" i="23"/>
  <c r="AU21" i="23"/>
  <c r="AT21" i="23"/>
  <c r="AS21" i="23"/>
  <c r="AR21" i="23"/>
  <c r="AQ21" i="23"/>
  <c r="AP21" i="23"/>
  <c r="AO21" i="23"/>
  <c r="AN21" i="23"/>
  <c r="BF20" i="23"/>
  <c r="BE20" i="23"/>
  <c r="BD20" i="23"/>
  <c r="BC20" i="23"/>
  <c r="BB20" i="23"/>
  <c r="BA20" i="23"/>
  <c r="AZ20" i="23"/>
  <c r="AY20" i="23"/>
  <c r="AX20" i="23"/>
  <c r="AW20" i="23"/>
  <c r="AV20" i="23"/>
  <c r="AU20" i="23"/>
  <c r="AT20" i="23"/>
  <c r="AS20" i="23"/>
  <c r="AR20" i="23"/>
  <c r="AQ20" i="23"/>
  <c r="AP20" i="23"/>
  <c r="AO20" i="23"/>
  <c r="AN20" i="23"/>
  <c r="BF19" i="23"/>
  <c r="BE19" i="23"/>
  <c r="BD19" i="23"/>
  <c r="BC19" i="23"/>
  <c r="BB19" i="23"/>
  <c r="BA19" i="23"/>
  <c r="AZ19" i="23"/>
  <c r="AY19" i="23"/>
  <c r="AX19" i="23"/>
  <c r="AW19" i="23"/>
  <c r="AV19" i="23"/>
  <c r="AU19" i="23"/>
  <c r="AT19" i="23"/>
  <c r="AS19" i="23"/>
  <c r="AR19" i="23"/>
  <c r="AQ19" i="23"/>
  <c r="AP19" i="23"/>
  <c r="AO19" i="23"/>
  <c r="AN19" i="23"/>
  <c r="BF18" i="23"/>
  <c r="BE18" i="23"/>
  <c r="BD18" i="23"/>
  <c r="BC18" i="23"/>
  <c r="BB18" i="23"/>
  <c r="BA18" i="23"/>
  <c r="AZ18" i="23"/>
  <c r="AY18" i="23"/>
  <c r="AX18" i="23"/>
  <c r="AW18" i="23"/>
  <c r="AV18" i="23"/>
  <c r="AU18" i="23"/>
  <c r="AT18" i="23"/>
  <c r="AS18" i="23"/>
  <c r="AR18" i="23"/>
  <c r="AQ18" i="23"/>
  <c r="AP18" i="23"/>
  <c r="AO18" i="23"/>
  <c r="AN18" i="23"/>
  <c r="BF17" i="23"/>
  <c r="BE17" i="23"/>
  <c r="BD17" i="23"/>
  <c r="BC17" i="23"/>
  <c r="BB17" i="23"/>
  <c r="BA17" i="23"/>
  <c r="AZ17" i="23"/>
  <c r="AY17" i="23"/>
  <c r="AX17" i="23"/>
  <c r="AW17" i="23"/>
  <c r="AV17" i="23"/>
  <c r="AU17" i="23"/>
  <c r="AT17" i="23"/>
  <c r="AS17" i="23"/>
  <c r="AR17" i="23"/>
  <c r="AQ17" i="23"/>
  <c r="AP17" i="23"/>
  <c r="AO17" i="23"/>
  <c r="AN17" i="23"/>
  <c r="BF16" i="23"/>
  <c r="BE16" i="23"/>
  <c r="BD16" i="23"/>
  <c r="BC16" i="23"/>
  <c r="BB16" i="23"/>
  <c r="BA16" i="23"/>
  <c r="AZ16" i="23"/>
  <c r="AY16" i="23"/>
  <c r="AX16" i="23"/>
  <c r="AW16" i="23"/>
  <c r="AV16" i="23"/>
  <c r="AU16" i="23"/>
  <c r="AT16" i="23"/>
  <c r="AS16" i="23"/>
  <c r="AR16" i="23"/>
  <c r="AQ16" i="23"/>
  <c r="AP16" i="23"/>
  <c r="AO16" i="23"/>
  <c r="AN16" i="23"/>
  <c r="BF15" i="23"/>
  <c r="BE15" i="23"/>
  <c r="BD15" i="23"/>
  <c r="BC15" i="23"/>
  <c r="BB15" i="23"/>
  <c r="BA15" i="23"/>
  <c r="AZ15" i="23"/>
  <c r="AY15" i="23"/>
  <c r="AX15" i="23"/>
  <c r="AW15" i="23"/>
  <c r="AV15" i="23"/>
  <c r="AU15" i="23"/>
  <c r="AT15" i="23"/>
  <c r="AS15" i="23"/>
  <c r="AR15" i="23"/>
  <c r="AQ15" i="23"/>
  <c r="AP15" i="23"/>
  <c r="AO15" i="23"/>
  <c r="AN15" i="23"/>
  <c r="BF14" i="23"/>
  <c r="BE14" i="23"/>
  <c r="BD14" i="23"/>
  <c r="BC14" i="23"/>
  <c r="BB14" i="23"/>
  <c r="BA14" i="23"/>
  <c r="AZ14" i="23"/>
  <c r="AY14" i="23"/>
  <c r="AX14" i="23"/>
  <c r="AW14" i="23"/>
  <c r="AV14" i="23"/>
  <c r="AU14" i="23"/>
  <c r="AT14" i="23"/>
  <c r="AS14" i="23"/>
  <c r="AR14" i="23"/>
  <c r="AQ14" i="23"/>
  <c r="AP14" i="23"/>
  <c r="AO14" i="23"/>
  <c r="AN14" i="23"/>
  <c r="S14" i="23"/>
  <c r="S15" i="23" s="1"/>
  <c r="S16" i="23" s="1"/>
  <c r="S17" i="23" s="1"/>
  <c r="S18" i="23" s="1"/>
  <c r="S19" i="23" s="1"/>
  <c r="S20" i="23" s="1"/>
  <c r="S21" i="23" s="1"/>
  <c r="S22" i="23" s="1"/>
  <c r="S23" i="23" s="1"/>
  <c r="S24" i="23" s="1"/>
  <c r="S25" i="23" s="1"/>
  <c r="S26" i="23" s="1"/>
  <c r="S27" i="23" s="1"/>
  <c r="S28" i="23" s="1"/>
  <c r="S29" i="23" s="1"/>
  <c r="S30" i="23" s="1"/>
  <c r="S31" i="23" s="1"/>
  <c r="S32" i="23" s="1"/>
  <c r="S33" i="23" s="1"/>
  <c r="S34" i="23" s="1"/>
  <c r="S35" i="23" s="1"/>
  <c r="S36" i="23" s="1"/>
  <c r="S37" i="23" s="1"/>
  <c r="L7" i="23" s="1"/>
  <c r="R14" i="23"/>
  <c r="R15" i="23" s="1"/>
  <c r="R16" i="23" s="1"/>
  <c r="R17" i="23" s="1"/>
  <c r="R18" i="23" s="1"/>
  <c r="R19" i="23" s="1"/>
  <c r="R20" i="23" s="1"/>
  <c r="R21" i="23" s="1"/>
  <c r="R22" i="23" s="1"/>
  <c r="R23" i="23" s="1"/>
  <c r="R24" i="23" s="1"/>
  <c r="R25" i="23" s="1"/>
  <c r="R26" i="23" s="1"/>
  <c r="R27" i="23" s="1"/>
  <c r="R28" i="23" s="1"/>
  <c r="R29" i="23" s="1"/>
  <c r="R30" i="23" s="1"/>
  <c r="R31" i="23" s="1"/>
  <c r="R32" i="23" s="1"/>
  <c r="R33" i="23" s="1"/>
  <c r="R34" i="23" s="1"/>
  <c r="R35" i="23" s="1"/>
  <c r="R36" i="23" s="1"/>
  <c r="R37" i="23" s="1"/>
  <c r="L6" i="23" s="1"/>
  <c r="E8" i="23"/>
  <c r="E7" i="23"/>
  <c r="E6" i="23"/>
  <c r="P5" i="23"/>
  <c r="L5" i="23"/>
  <c r="E5" i="23"/>
  <c r="BF37" i="22"/>
  <c r="BE37" i="22"/>
  <c r="BD37" i="22"/>
  <c r="BC37" i="22"/>
  <c r="BB37" i="22"/>
  <c r="BA37" i="22"/>
  <c r="AZ37" i="22"/>
  <c r="AY37" i="22"/>
  <c r="AX37" i="22"/>
  <c r="AW37" i="22"/>
  <c r="AV37" i="22"/>
  <c r="AU37" i="22"/>
  <c r="AT37" i="22"/>
  <c r="AS37" i="22"/>
  <c r="AR37" i="22"/>
  <c r="AQ37" i="22"/>
  <c r="AP37" i="22"/>
  <c r="AO37" i="22"/>
  <c r="AN37" i="22"/>
  <c r="BF36" i="22"/>
  <c r="BE36" i="22"/>
  <c r="BD36" i="22"/>
  <c r="BC36" i="22"/>
  <c r="BB36" i="22"/>
  <c r="BA36" i="22"/>
  <c r="AZ36" i="22"/>
  <c r="AY36" i="22"/>
  <c r="AX36" i="22"/>
  <c r="AW36" i="22"/>
  <c r="AV36" i="22"/>
  <c r="AU36" i="22"/>
  <c r="AT36" i="22"/>
  <c r="AS36" i="22"/>
  <c r="AR36" i="22"/>
  <c r="AQ36" i="22"/>
  <c r="AP36" i="22"/>
  <c r="AO36" i="22"/>
  <c r="AN36" i="22"/>
  <c r="BF35" i="22"/>
  <c r="BE35" i="22"/>
  <c r="BD35" i="22"/>
  <c r="BC35" i="22"/>
  <c r="BB35" i="22"/>
  <c r="BA35" i="22"/>
  <c r="AZ35" i="22"/>
  <c r="AY35" i="22"/>
  <c r="AX35" i="22"/>
  <c r="AW35" i="22"/>
  <c r="AV35" i="22"/>
  <c r="AU35" i="22"/>
  <c r="AT35" i="22"/>
  <c r="AS35" i="22"/>
  <c r="AR35" i="22"/>
  <c r="AQ35" i="22"/>
  <c r="AP35" i="22"/>
  <c r="AO35" i="22"/>
  <c r="AN35" i="22"/>
  <c r="BF34" i="22"/>
  <c r="BE34" i="22"/>
  <c r="BD34" i="22"/>
  <c r="BC34" i="22"/>
  <c r="BB34" i="22"/>
  <c r="BA34" i="22"/>
  <c r="AZ34" i="22"/>
  <c r="AY34" i="22"/>
  <c r="AX34" i="22"/>
  <c r="AW34" i="22"/>
  <c r="AV34" i="22"/>
  <c r="AU34" i="22"/>
  <c r="AT34" i="22"/>
  <c r="AS34" i="22"/>
  <c r="AR34" i="22"/>
  <c r="AQ34" i="22"/>
  <c r="AP34" i="22"/>
  <c r="AO34" i="22"/>
  <c r="AN34" i="22"/>
  <c r="BF33" i="22"/>
  <c r="BE33" i="22"/>
  <c r="BD33" i="22"/>
  <c r="BC33" i="22"/>
  <c r="BB33" i="22"/>
  <c r="BA33" i="22"/>
  <c r="AZ33" i="22"/>
  <c r="AY33" i="22"/>
  <c r="AX33" i="22"/>
  <c r="AW33" i="22"/>
  <c r="AV33" i="22"/>
  <c r="AU33" i="22"/>
  <c r="AT33" i="22"/>
  <c r="AS33" i="22"/>
  <c r="AR33" i="22"/>
  <c r="AQ33" i="22"/>
  <c r="AP33" i="22"/>
  <c r="AO33" i="22"/>
  <c r="AN33" i="22"/>
  <c r="BF32" i="22"/>
  <c r="BE32" i="22"/>
  <c r="BD32" i="22"/>
  <c r="BC32" i="22"/>
  <c r="BB32" i="22"/>
  <c r="BA32" i="22"/>
  <c r="AZ32" i="22"/>
  <c r="AY32" i="22"/>
  <c r="AX32" i="22"/>
  <c r="AW32" i="22"/>
  <c r="AV32" i="22"/>
  <c r="AU32" i="22"/>
  <c r="AT32" i="22"/>
  <c r="AS32" i="22"/>
  <c r="AR32" i="22"/>
  <c r="AQ32" i="22"/>
  <c r="AP32" i="22"/>
  <c r="AO32" i="22"/>
  <c r="AN32" i="22"/>
  <c r="BF31" i="22"/>
  <c r="BE31" i="22"/>
  <c r="BD31" i="22"/>
  <c r="BC31" i="22"/>
  <c r="BB31" i="22"/>
  <c r="BA31" i="22"/>
  <c r="AZ31" i="22"/>
  <c r="AY31" i="22"/>
  <c r="AX31" i="22"/>
  <c r="AW31" i="22"/>
  <c r="AV31" i="22"/>
  <c r="AU31" i="22"/>
  <c r="AT31" i="22"/>
  <c r="AS31" i="22"/>
  <c r="AR31" i="22"/>
  <c r="AQ31" i="22"/>
  <c r="AP31" i="22"/>
  <c r="AO31" i="22"/>
  <c r="AN31" i="22"/>
  <c r="BF30" i="22"/>
  <c r="BE30" i="22"/>
  <c r="BD30" i="22"/>
  <c r="BC30" i="22"/>
  <c r="BB30" i="22"/>
  <c r="BA30" i="22"/>
  <c r="AZ30" i="22"/>
  <c r="AY30" i="22"/>
  <c r="AX30" i="22"/>
  <c r="AW30" i="22"/>
  <c r="AV30" i="22"/>
  <c r="AU30" i="22"/>
  <c r="AT30" i="22"/>
  <c r="AS30" i="22"/>
  <c r="AR30" i="22"/>
  <c r="AQ30" i="22"/>
  <c r="AP30" i="22"/>
  <c r="AO30" i="22"/>
  <c r="AN30" i="22"/>
  <c r="BF29" i="22"/>
  <c r="BE29" i="22"/>
  <c r="BD29" i="22"/>
  <c r="BC29" i="22"/>
  <c r="BB29" i="22"/>
  <c r="BA29" i="22"/>
  <c r="AZ29" i="22"/>
  <c r="AY29" i="22"/>
  <c r="AX29" i="22"/>
  <c r="AW29" i="22"/>
  <c r="AV29" i="22"/>
  <c r="AU29" i="22"/>
  <c r="AT29" i="22"/>
  <c r="AS29" i="22"/>
  <c r="AR29" i="22"/>
  <c r="AQ29" i="22"/>
  <c r="AP29" i="22"/>
  <c r="AO29" i="22"/>
  <c r="AN29" i="22"/>
  <c r="BF28" i="22"/>
  <c r="BE28" i="22"/>
  <c r="BD28" i="22"/>
  <c r="BC28" i="22"/>
  <c r="BB28" i="22"/>
  <c r="BA28" i="22"/>
  <c r="AZ28" i="22"/>
  <c r="AY28" i="22"/>
  <c r="AX28" i="22"/>
  <c r="AW28" i="22"/>
  <c r="AV28" i="22"/>
  <c r="AU28" i="22"/>
  <c r="AT28" i="22"/>
  <c r="AS28" i="22"/>
  <c r="AR28" i="22"/>
  <c r="AQ28" i="22"/>
  <c r="AP28" i="22"/>
  <c r="AO28" i="22"/>
  <c r="AN28" i="22"/>
  <c r="BF27" i="22"/>
  <c r="BE27" i="22"/>
  <c r="BD27" i="22"/>
  <c r="BC27" i="22"/>
  <c r="BB27" i="22"/>
  <c r="BA27" i="22"/>
  <c r="AZ27" i="22"/>
  <c r="AY27" i="22"/>
  <c r="AX27" i="22"/>
  <c r="AW27" i="22"/>
  <c r="AV27" i="22"/>
  <c r="AU27" i="22"/>
  <c r="AT27" i="22"/>
  <c r="AS27" i="22"/>
  <c r="AR27" i="22"/>
  <c r="AQ27" i="22"/>
  <c r="AP27" i="22"/>
  <c r="AO27" i="22"/>
  <c r="AN27" i="22"/>
  <c r="BF26" i="22"/>
  <c r="BE26" i="22"/>
  <c r="BD26" i="22"/>
  <c r="BC26" i="22"/>
  <c r="BB26" i="22"/>
  <c r="BA26" i="22"/>
  <c r="AZ26" i="22"/>
  <c r="AY26" i="22"/>
  <c r="AX26" i="22"/>
  <c r="AW26" i="22"/>
  <c r="AV26" i="22"/>
  <c r="AU26" i="22"/>
  <c r="AT26" i="22"/>
  <c r="AS26" i="22"/>
  <c r="AR26" i="22"/>
  <c r="AQ26" i="22"/>
  <c r="AP26" i="22"/>
  <c r="AO26" i="22"/>
  <c r="AN26" i="22"/>
  <c r="BF25" i="22"/>
  <c r="BE25" i="22"/>
  <c r="BD25" i="22"/>
  <c r="BC25" i="22"/>
  <c r="BB25" i="22"/>
  <c r="BA25" i="22"/>
  <c r="AZ25" i="22"/>
  <c r="AY25" i="22"/>
  <c r="AX25" i="22"/>
  <c r="AW25" i="22"/>
  <c r="AV25" i="22"/>
  <c r="AU25" i="22"/>
  <c r="AT25" i="22"/>
  <c r="AS25" i="22"/>
  <c r="AR25" i="22"/>
  <c r="AQ25" i="22"/>
  <c r="AP25" i="22"/>
  <c r="AO25" i="22"/>
  <c r="AN25" i="22"/>
  <c r="BF24" i="22"/>
  <c r="BE24" i="22"/>
  <c r="BD24" i="22"/>
  <c r="BC24" i="22"/>
  <c r="BB24" i="22"/>
  <c r="BA24" i="22"/>
  <c r="AZ24" i="22"/>
  <c r="AY24" i="22"/>
  <c r="AX24" i="22"/>
  <c r="AW24" i="22"/>
  <c r="AV24" i="22"/>
  <c r="AU24" i="22"/>
  <c r="AT24" i="22"/>
  <c r="AS24" i="22"/>
  <c r="AR24" i="22"/>
  <c r="AQ24" i="22"/>
  <c r="AP24" i="22"/>
  <c r="AO24" i="22"/>
  <c r="AN24" i="22"/>
  <c r="BF23" i="22"/>
  <c r="BE23" i="22"/>
  <c r="BD23" i="22"/>
  <c r="BC23" i="22"/>
  <c r="BB23" i="22"/>
  <c r="BA23" i="22"/>
  <c r="AZ23" i="22"/>
  <c r="AY23" i="22"/>
  <c r="AX23" i="22"/>
  <c r="AW23" i="22"/>
  <c r="AV23" i="22"/>
  <c r="AU23" i="22"/>
  <c r="AT23" i="22"/>
  <c r="AS23" i="22"/>
  <c r="AR23" i="22"/>
  <c r="AQ23" i="22"/>
  <c r="AP23" i="22"/>
  <c r="AO23" i="22"/>
  <c r="AN23" i="22"/>
  <c r="BF22" i="22"/>
  <c r="BE22" i="22"/>
  <c r="BD22" i="22"/>
  <c r="BC22" i="22"/>
  <c r="BB22" i="22"/>
  <c r="BA22" i="22"/>
  <c r="AZ22" i="22"/>
  <c r="AY22" i="22"/>
  <c r="AX22" i="22"/>
  <c r="AW22" i="22"/>
  <c r="AV22" i="22"/>
  <c r="AU22" i="22"/>
  <c r="AT22" i="22"/>
  <c r="AS22" i="22"/>
  <c r="AR22" i="22"/>
  <c r="AQ22" i="22"/>
  <c r="AP22" i="22"/>
  <c r="AO22" i="22"/>
  <c r="AN22" i="22"/>
  <c r="BF21" i="22"/>
  <c r="BE21" i="22"/>
  <c r="BD21" i="22"/>
  <c r="BC21" i="22"/>
  <c r="BB21" i="22"/>
  <c r="BA21" i="22"/>
  <c r="AZ21" i="22"/>
  <c r="AY21" i="22"/>
  <c r="AX21" i="22"/>
  <c r="AW21" i="22"/>
  <c r="AV21" i="22"/>
  <c r="AU21" i="22"/>
  <c r="AT21" i="22"/>
  <c r="AS21" i="22"/>
  <c r="AR21" i="22"/>
  <c r="AQ21" i="22"/>
  <c r="AP21" i="22"/>
  <c r="AO21" i="22"/>
  <c r="AN21" i="22"/>
  <c r="BF20" i="22"/>
  <c r="BE20" i="22"/>
  <c r="BD20" i="22"/>
  <c r="BC20" i="22"/>
  <c r="BB20" i="22"/>
  <c r="BA20" i="22"/>
  <c r="AZ20" i="22"/>
  <c r="AY20" i="22"/>
  <c r="AX20" i="22"/>
  <c r="AW20" i="22"/>
  <c r="AV20" i="22"/>
  <c r="AU20" i="22"/>
  <c r="AT20" i="22"/>
  <c r="AS20" i="22"/>
  <c r="AR20" i="22"/>
  <c r="AQ20" i="22"/>
  <c r="AP20" i="22"/>
  <c r="AO20" i="22"/>
  <c r="AN20" i="22"/>
  <c r="BF19" i="22"/>
  <c r="BE19" i="22"/>
  <c r="BD19" i="22"/>
  <c r="BC19" i="22"/>
  <c r="BB19" i="22"/>
  <c r="BA19" i="22"/>
  <c r="AZ19" i="22"/>
  <c r="AY19" i="22"/>
  <c r="AX19" i="22"/>
  <c r="AW19" i="22"/>
  <c r="AV19" i="22"/>
  <c r="AU19" i="22"/>
  <c r="AT19" i="22"/>
  <c r="AS19" i="22"/>
  <c r="AR19" i="22"/>
  <c r="AQ19" i="22"/>
  <c r="AP19" i="22"/>
  <c r="AO19" i="22"/>
  <c r="AN19" i="22"/>
  <c r="BF18" i="22"/>
  <c r="BE18" i="22"/>
  <c r="BD18" i="22"/>
  <c r="BC18" i="22"/>
  <c r="BB18" i="22"/>
  <c r="BA18" i="22"/>
  <c r="AZ18" i="22"/>
  <c r="AY18" i="22"/>
  <c r="AX18" i="22"/>
  <c r="AW18" i="22"/>
  <c r="AV18" i="22"/>
  <c r="AU18" i="22"/>
  <c r="AT18" i="22"/>
  <c r="AS18" i="22"/>
  <c r="AR18" i="22"/>
  <c r="AQ18" i="22"/>
  <c r="AP18" i="22"/>
  <c r="AO18" i="22"/>
  <c r="AN18" i="22"/>
  <c r="BF17" i="22"/>
  <c r="BE17" i="22"/>
  <c r="BD17" i="22"/>
  <c r="BC17" i="22"/>
  <c r="BB17" i="22"/>
  <c r="BA17" i="22"/>
  <c r="AZ17" i="22"/>
  <c r="AY17" i="22"/>
  <c r="AX17" i="22"/>
  <c r="AW17" i="22"/>
  <c r="AV17" i="22"/>
  <c r="AU17" i="22"/>
  <c r="AT17" i="22"/>
  <c r="AS17" i="22"/>
  <c r="AR17" i="22"/>
  <c r="AQ17" i="22"/>
  <c r="AP17" i="22"/>
  <c r="AO17" i="22"/>
  <c r="AN17" i="22"/>
  <c r="BF16" i="22"/>
  <c r="BE16" i="22"/>
  <c r="BD16" i="22"/>
  <c r="BC16" i="22"/>
  <c r="BB16" i="22"/>
  <c r="BA16" i="22"/>
  <c r="AZ16" i="22"/>
  <c r="AY16" i="22"/>
  <c r="AX16" i="22"/>
  <c r="AW16" i="22"/>
  <c r="AV16" i="22"/>
  <c r="AU16" i="22"/>
  <c r="AT16" i="22"/>
  <c r="AS16" i="22"/>
  <c r="AR16" i="22"/>
  <c r="AQ16" i="22"/>
  <c r="AP16" i="22"/>
  <c r="AO16" i="22"/>
  <c r="AN16" i="22"/>
  <c r="BF15" i="22"/>
  <c r="BE15" i="22"/>
  <c r="BD15" i="22"/>
  <c r="BC15" i="22"/>
  <c r="BB15" i="22"/>
  <c r="BA15" i="22"/>
  <c r="AZ15" i="22"/>
  <c r="AY15" i="22"/>
  <c r="AX15" i="22"/>
  <c r="AW15" i="22"/>
  <c r="AV15" i="22"/>
  <c r="AU15" i="22"/>
  <c r="AT15" i="22"/>
  <c r="AS15" i="22"/>
  <c r="AR15" i="22"/>
  <c r="AQ15" i="22"/>
  <c r="AP15" i="22"/>
  <c r="AO15" i="22"/>
  <c r="AN15" i="22"/>
  <c r="BF14" i="22"/>
  <c r="BE14" i="22"/>
  <c r="BD14" i="22"/>
  <c r="BC14" i="22"/>
  <c r="BB14" i="22"/>
  <c r="BA14" i="22"/>
  <c r="AZ14" i="22"/>
  <c r="AY14" i="22"/>
  <c r="AX14" i="22"/>
  <c r="AW14" i="22"/>
  <c r="AV14" i="22"/>
  <c r="AU14" i="22"/>
  <c r="AT14" i="22"/>
  <c r="AS14" i="22"/>
  <c r="AR14" i="22"/>
  <c r="AQ14" i="22"/>
  <c r="AP14" i="22"/>
  <c r="AO14" i="22"/>
  <c r="AN14" i="22"/>
  <c r="S14" i="22"/>
  <c r="S15" i="22" s="1"/>
  <c r="S16" i="22" s="1"/>
  <c r="S17" i="22" s="1"/>
  <c r="S18" i="22" s="1"/>
  <c r="S19" i="22" s="1"/>
  <c r="S20" i="22" s="1"/>
  <c r="S21" i="22" s="1"/>
  <c r="S22" i="22" s="1"/>
  <c r="S23" i="22" s="1"/>
  <c r="S24" i="22" s="1"/>
  <c r="S25" i="22" s="1"/>
  <c r="S26" i="22" s="1"/>
  <c r="S27" i="22" s="1"/>
  <c r="S28" i="22" s="1"/>
  <c r="S29" i="22" s="1"/>
  <c r="S30" i="22" s="1"/>
  <c r="S31" i="22" s="1"/>
  <c r="S32" i="22" s="1"/>
  <c r="S33" i="22" s="1"/>
  <c r="S34" i="22" s="1"/>
  <c r="S35" i="22" s="1"/>
  <c r="S36" i="22" s="1"/>
  <c r="S37" i="22" s="1"/>
  <c r="L7" i="22" s="1"/>
  <c r="R14" i="22"/>
  <c r="R15" i="22" s="1"/>
  <c r="R16" i="22" s="1"/>
  <c r="R17" i="22" s="1"/>
  <c r="R18" i="22" s="1"/>
  <c r="R19" i="22" s="1"/>
  <c r="R20" i="22" s="1"/>
  <c r="R21" i="22" s="1"/>
  <c r="R22" i="22" s="1"/>
  <c r="R23" i="22" s="1"/>
  <c r="R24" i="22" s="1"/>
  <c r="R25" i="22" s="1"/>
  <c r="R26" i="22" s="1"/>
  <c r="R27" i="22" s="1"/>
  <c r="R28" i="22" s="1"/>
  <c r="R29" i="22" s="1"/>
  <c r="R30" i="22" s="1"/>
  <c r="R31" i="22" s="1"/>
  <c r="R32" i="22" s="1"/>
  <c r="R33" i="22" s="1"/>
  <c r="R34" i="22" s="1"/>
  <c r="R35" i="22" s="1"/>
  <c r="R36" i="22" s="1"/>
  <c r="R37" i="22" s="1"/>
  <c r="L6" i="22" s="1"/>
  <c r="E8" i="22"/>
  <c r="E7" i="22"/>
  <c r="E6" i="22"/>
  <c r="P5" i="22"/>
  <c r="L5" i="22"/>
  <c r="B15" i="22" s="1"/>
  <c r="E5" i="22"/>
  <c r="BF37" i="21"/>
  <c r="BE37" i="21"/>
  <c r="BD37" i="21"/>
  <c r="BC37" i="21"/>
  <c r="BB37" i="21"/>
  <c r="BA37" i="21"/>
  <c r="AZ37" i="21"/>
  <c r="AY37" i="21"/>
  <c r="AX37" i="21"/>
  <c r="AW37" i="21"/>
  <c r="AV37" i="21"/>
  <c r="AU37" i="21"/>
  <c r="AT37" i="21"/>
  <c r="AS37" i="21"/>
  <c r="AR37" i="21"/>
  <c r="AQ37" i="21"/>
  <c r="AP37" i="21"/>
  <c r="AO37" i="21"/>
  <c r="AN37" i="21"/>
  <c r="BF36" i="21"/>
  <c r="BE36" i="21"/>
  <c r="BD36" i="21"/>
  <c r="BC36" i="21"/>
  <c r="BB36" i="21"/>
  <c r="BA36" i="21"/>
  <c r="AZ36" i="21"/>
  <c r="AY36" i="21"/>
  <c r="AX36" i="21"/>
  <c r="AW36" i="21"/>
  <c r="AV36" i="21"/>
  <c r="AU36" i="21"/>
  <c r="AT36" i="21"/>
  <c r="AS36" i="21"/>
  <c r="AR36" i="21"/>
  <c r="AQ36" i="21"/>
  <c r="AP36" i="21"/>
  <c r="AO36" i="21"/>
  <c r="AN36" i="21"/>
  <c r="BF35" i="21"/>
  <c r="BE35" i="21"/>
  <c r="BD35" i="21"/>
  <c r="BC35" i="21"/>
  <c r="BB35" i="21"/>
  <c r="BA35" i="21"/>
  <c r="AZ35" i="21"/>
  <c r="AY35" i="21"/>
  <c r="AX35" i="21"/>
  <c r="AW35" i="21"/>
  <c r="AV35" i="21"/>
  <c r="AU35" i="21"/>
  <c r="AT35" i="21"/>
  <c r="AS35" i="21"/>
  <c r="AR35" i="21"/>
  <c r="AQ35" i="21"/>
  <c r="AP35" i="21"/>
  <c r="AO35" i="21"/>
  <c r="AN35" i="21"/>
  <c r="BF34" i="21"/>
  <c r="BE34" i="21"/>
  <c r="BD34" i="21"/>
  <c r="BC34" i="21"/>
  <c r="BB34" i="21"/>
  <c r="BA34" i="21"/>
  <c r="AZ34" i="21"/>
  <c r="AY34" i="21"/>
  <c r="AX34" i="21"/>
  <c r="AW34" i="21"/>
  <c r="AV34" i="21"/>
  <c r="AU34" i="21"/>
  <c r="AT34" i="21"/>
  <c r="AS34" i="21"/>
  <c r="AR34" i="21"/>
  <c r="AQ34" i="21"/>
  <c r="AP34" i="21"/>
  <c r="AO34" i="21"/>
  <c r="AN34" i="21"/>
  <c r="BF33" i="21"/>
  <c r="BE33" i="21"/>
  <c r="BD33" i="21"/>
  <c r="BC33" i="21"/>
  <c r="BB33" i="21"/>
  <c r="BA33" i="21"/>
  <c r="AZ33" i="21"/>
  <c r="AY33" i="21"/>
  <c r="AX33" i="21"/>
  <c r="AW33" i="21"/>
  <c r="AV33" i="21"/>
  <c r="AU33" i="21"/>
  <c r="AT33" i="21"/>
  <c r="AS33" i="21"/>
  <c r="AR33" i="21"/>
  <c r="AQ33" i="21"/>
  <c r="AP33" i="21"/>
  <c r="AO33" i="21"/>
  <c r="AN33" i="21"/>
  <c r="BF32" i="21"/>
  <c r="BE32" i="21"/>
  <c r="BD32" i="21"/>
  <c r="BC32" i="21"/>
  <c r="BB32" i="21"/>
  <c r="BA32" i="21"/>
  <c r="AZ32" i="21"/>
  <c r="AY32" i="21"/>
  <c r="AX32" i="21"/>
  <c r="AW32" i="21"/>
  <c r="AV32" i="21"/>
  <c r="AU32" i="21"/>
  <c r="AT32" i="21"/>
  <c r="AS32" i="21"/>
  <c r="AR32" i="21"/>
  <c r="AQ32" i="21"/>
  <c r="AP32" i="21"/>
  <c r="AO32" i="21"/>
  <c r="AN32" i="21"/>
  <c r="BF31" i="21"/>
  <c r="BE31" i="21"/>
  <c r="BD31" i="21"/>
  <c r="BC31" i="21"/>
  <c r="BB31" i="21"/>
  <c r="BA31" i="21"/>
  <c r="AZ31" i="21"/>
  <c r="AY31" i="21"/>
  <c r="AX31" i="21"/>
  <c r="AW31" i="21"/>
  <c r="AV31" i="21"/>
  <c r="AU31" i="21"/>
  <c r="AT31" i="21"/>
  <c r="AS31" i="21"/>
  <c r="AR31" i="21"/>
  <c r="AQ31" i="21"/>
  <c r="AP31" i="21"/>
  <c r="AO31" i="21"/>
  <c r="AN31" i="21"/>
  <c r="BF30" i="21"/>
  <c r="BE30" i="21"/>
  <c r="BD30" i="21"/>
  <c r="BC30" i="21"/>
  <c r="BB30" i="21"/>
  <c r="BA30" i="21"/>
  <c r="AZ30" i="21"/>
  <c r="AY30" i="21"/>
  <c r="AX30" i="21"/>
  <c r="AW30" i="21"/>
  <c r="AV30" i="21"/>
  <c r="AU30" i="21"/>
  <c r="AT30" i="21"/>
  <c r="AS30" i="21"/>
  <c r="AR30" i="21"/>
  <c r="AQ30" i="21"/>
  <c r="AP30" i="21"/>
  <c r="AO30" i="21"/>
  <c r="AN30" i="21"/>
  <c r="BF29" i="21"/>
  <c r="BE29" i="21"/>
  <c r="BD29" i="21"/>
  <c r="BC29" i="21"/>
  <c r="BB29" i="21"/>
  <c r="BA29" i="21"/>
  <c r="AZ29" i="21"/>
  <c r="AY29" i="21"/>
  <c r="AX29" i="21"/>
  <c r="AW29" i="21"/>
  <c r="AV29" i="21"/>
  <c r="AU29" i="21"/>
  <c r="AT29" i="21"/>
  <c r="AS29" i="21"/>
  <c r="AR29" i="21"/>
  <c r="AQ29" i="21"/>
  <c r="AP29" i="21"/>
  <c r="AO29" i="21"/>
  <c r="AN29" i="21"/>
  <c r="BF28" i="21"/>
  <c r="BE28" i="21"/>
  <c r="BD28" i="21"/>
  <c r="BC28" i="21"/>
  <c r="BB28" i="21"/>
  <c r="BA28" i="21"/>
  <c r="AZ28" i="21"/>
  <c r="AY28" i="21"/>
  <c r="AX28" i="21"/>
  <c r="AW28" i="21"/>
  <c r="AV28" i="21"/>
  <c r="AU28" i="21"/>
  <c r="AT28" i="21"/>
  <c r="AS28" i="21"/>
  <c r="AR28" i="21"/>
  <c r="AQ28" i="21"/>
  <c r="AP28" i="21"/>
  <c r="AO28" i="21"/>
  <c r="AN28" i="21"/>
  <c r="BF27" i="21"/>
  <c r="BE27" i="21"/>
  <c r="BD27" i="21"/>
  <c r="BC27" i="21"/>
  <c r="BB27" i="21"/>
  <c r="BA27" i="21"/>
  <c r="AZ27" i="21"/>
  <c r="AY27" i="21"/>
  <c r="AX27" i="21"/>
  <c r="AW27" i="21"/>
  <c r="AV27" i="21"/>
  <c r="AU27" i="21"/>
  <c r="AT27" i="21"/>
  <c r="AS27" i="21"/>
  <c r="AR27" i="21"/>
  <c r="AQ27" i="21"/>
  <c r="AP27" i="21"/>
  <c r="AO27" i="21"/>
  <c r="AN27" i="21"/>
  <c r="BF26" i="21"/>
  <c r="BE26" i="21"/>
  <c r="BD26" i="21"/>
  <c r="BC26" i="21"/>
  <c r="BB26" i="21"/>
  <c r="BA26" i="21"/>
  <c r="AZ26" i="21"/>
  <c r="AY26" i="21"/>
  <c r="AX26" i="21"/>
  <c r="AW26" i="21"/>
  <c r="AV26" i="21"/>
  <c r="AU26" i="21"/>
  <c r="AT26" i="21"/>
  <c r="AS26" i="21"/>
  <c r="AR26" i="21"/>
  <c r="AQ26" i="21"/>
  <c r="AP26" i="21"/>
  <c r="AO26" i="21"/>
  <c r="AN26" i="21"/>
  <c r="BF25" i="21"/>
  <c r="BE25" i="21"/>
  <c r="BD25" i="21"/>
  <c r="BC25" i="21"/>
  <c r="BB25" i="21"/>
  <c r="BA25" i="21"/>
  <c r="AZ25" i="21"/>
  <c r="AY25" i="21"/>
  <c r="AX25" i="21"/>
  <c r="AW25" i="21"/>
  <c r="AV25" i="21"/>
  <c r="AU25" i="21"/>
  <c r="AT25" i="21"/>
  <c r="AS25" i="21"/>
  <c r="AR25" i="21"/>
  <c r="AQ25" i="21"/>
  <c r="AP25" i="21"/>
  <c r="AO25" i="21"/>
  <c r="AN25" i="21"/>
  <c r="BF24" i="21"/>
  <c r="BE24" i="21"/>
  <c r="BD24" i="21"/>
  <c r="BC24" i="21"/>
  <c r="BB24" i="21"/>
  <c r="BA24" i="21"/>
  <c r="AZ24" i="21"/>
  <c r="AY24" i="21"/>
  <c r="AX24" i="21"/>
  <c r="AW24" i="21"/>
  <c r="AV24" i="21"/>
  <c r="AU24" i="21"/>
  <c r="AT24" i="21"/>
  <c r="AS24" i="21"/>
  <c r="AR24" i="21"/>
  <c r="AQ24" i="21"/>
  <c r="AP24" i="21"/>
  <c r="AO24" i="21"/>
  <c r="AN24" i="21"/>
  <c r="BF23" i="21"/>
  <c r="BE23" i="21"/>
  <c r="BD23" i="21"/>
  <c r="BC23" i="21"/>
  <c r="BB23" i="21"/>
  <c r="BA23" i="21"/>
  <c r="AZ23" i="21"/>
  <c r="AY23" i="21"/>
  <c r="AX23" i="21"/>
  <c r="AW23" i="21"/>
  <c r="AV23" i="21"/>
  <c r="AU23" i="21"/>
  <c r="AT23" i="21"/>
  <c r="AS23" i="21"/>
  <c r="AR23" i="21"/>
  <c r="AQ23" i="21"/>
  <c r="AP23" i="21"/>
  <c r="AO23" i="21"/>
  <c r="AN23" i="21"/>
  <c r="BF22" i="21"/>
  <c r="BE22" i="21"/>
  <c r="BD22" i="21"/>
  <c r="BC22" i="21"/>
  <c r="BB22" i="21"/>
  <c r="BA22" i="21"/>
  <c r="AZ22" i="21"/>
  <c r="AY22" i="21"/>
  <c r="AX22" i="21"/>
  <c r="AW22" i="21"/>
  <c r="AV22" i="21"/>
  <c r="AU22" i="21"/>
  <c r="AT22" i="21"/>
  <c r="AS22" i="21"/>
  <c r="AR22" i="21"/>
  <c r="AQ22" i="21"/>
  <c r="AP22" i="21"/>
  <c r="AO22" i="21"/>
  <c r="AN22" i="21"/>
  <c r="BF21" i="21"/>
  <c r="BE21" i="21"/>
  <c r="BD21" i="21"/>
  <c r="BC21" i="21"/>
  <c r="BB21" i="21"/>
  <c r="BA21" i="21"/>
  <c r="AZ21" i="21"/>
  <c r="AY21" i="21"/>
  <c r="AX21" i="21"/>
  <c r="AW21" i="21"/>
  <c r="AV21" i="21"/>
  <c r="AU21" i="21"/>
  <c r="AT21" i="21"/>
  <c r="AS21" i="21"/>
  <c r="AR21" i="21"/>
  <c r="AQ21" i="21"/>
  <c r="AP21" i="21"/>
  <c r="AO21" i="21"/>
  <c r="AN21" i="21"/>
  <c r="BF20" i="21"/>
  <c r="BE20" i="21"/>
  <c r="BD20" i="21"/>
  <c r="BC20" i="21"/>
  <c r="BB20" i="21"/>
  <c r="BA20" i="21"/>
  <c r="AZ20" i="21"/>
  <c r="AY20" i="21"/>
  <c r="AX20" i="21"/>
  <c r="AW20" i="21"/>
  <c r="AV20" i="21"/>
  <c r="AU20" i="21"/>
  <c r="AT20" i="21"/>
  <c r="AS20" i="21"/>
  <c r="AR20" i="21"/>
  <c r="AQ20" i="21"/>
  <c r="AP20" i="21"/>
  <c r="AO20" i="21"/>
  <c r="AN20" i="21"/>
  <c r="BF19" i="21"/>
  <c r="BE19" i="21"/>
  <c r="BD19" i="21"/>
  <c r="BC19" i="21"/>
  <c r="BB19" i="21"/>
  <c r="BA19" i="21"/>
  <c r="AZ19" i="21"/>
  <c r="AY19" i="21"/>
  <c r="AX19" i="21"/>
  <c r="AW19" i="21"/>
  <c r="AV19" i="21"/>
  <c r="AU19" i="21"/>
  <c r="AT19" i="21"/>
  <c r="AS19" i="21"/>
  <c r="AR19" i="21"/>
  <c r="AQ19" i="21"/>
  <c r="AP19" i="21"/>
  <c r="AO19" i="21"/>
  <c r="AN19" i="21"/>
  <c r="BF18" i="21"/>
  <c r="BE18" i="21"/>
  <c r="BD18" i="21"/>
  <c r="BC18" i="21"/>
  <c r="BB18" i="21"/>
  <c r="BA18" i="21"/>
  <c r="AZ18" i="21"/>
  <c r="AY18" i="21"/>
  <c r="AX18" i="21"/>
  <c r="AW18" i="21"/>
  <c r="AV18" i="21"/>
  <c r="AU18" i="21"/>
  <c r="AT18" i="21"/>
  <c r="AS18" i="21"/>
  <c r="AR18" i="21"/>
  <c r="AQ18" i="21"/>
  <c r="AP18" i="21"/>
  <c r="AO18" i="21"/>
  <c r="AN18" i="21"/>
  <c r="BF17" i="21"/>
  <c r="BE17" i="21"/>
  <c r="BD17" i="21"/>
  <c r="BC17" i="21"/>
  <c r="BB17" i="21"/>
  <c r="BA17" i="21"/>
  <c r="AZ17" i="21"/>
  <c r="AY17" i="21"/>
  <c r="AX17" i="21"/>
  <c r="AW17" i="21"/>
  <c r="AV17" i="21"/>
  <c r="AU17" i="21"/>
  <c r="AT17" i="21"/>
  <c r="AS17" i="21"/>
  <c r="AR17" i="21"/>
  <c r="AQ17" i="21"/>
  <c r="AP17" i="21"/>
  <c r="AO17" i="21"/>
  <c r="AN17" i="21"/>
  <c r="BF16" i="21"/>
  <c r="BE16" i="21"/>
  <c r="BD16" i="21"/>
  <c r="BC16" i="21"/>
  <c r="BB16" i="21"/>
  <c r="BA16" i="21"/>
  <c r="AZ16" i="21"/>
  <c r="AY16" i="21"/>
  <c r="AX16" i="21"/>
  <c r="AW16" i="21"/>
  <c r="AV16" i="21"/>
  <c r="AU16" i="21"/>
  <c r="AT16" i="21"/>
  <c r="AS16" i="21"/>
  <c r="AR16" i="21"/>
  <c r="AQ16" i="21"/>
  <c r="AP16" i="21"/>
  <c r="AO16" i="21"/>
  <c r="AN16" i="21"/>
  <c r="BF15" i="21"/>
  <c r="BE15" i="21"/>
  <c r="BD15" i="21"/>
  <c r="BC15" i="21"/>
  <c r="BB15" i="21"/>
  <c r="BA15" i="21"/>
  <c r="AZ15" i="21"/>
  <c r="AY15" i="21"/>
  <c r="AX15" i="21"/>
  <c r="AW15" i="21"/>
  <c r="AV15" i="21"/>
  <c r="AU15" i="21"/>
  <c r="AT15" i="21"/>
  <c r="AS15" i="21"/>
  <c r="AR15" i="21"/>
  <c r="AQ15" i="21"/>
  <c r="AP15" i="21"/>
  <c r="AO15" i="21"/>
  <c r="AN15" i="21"/>
  <c r="BF14" i="21"/>
  <c r="BE14" i="21"/>
  <c r="BD14" i="21"/>
  <c r="BC14" i="21"/>
  <c r="BB14" i="21"/>
  <c r="BA14" i="21"/>
  <c r="AZ14" i="21"/>
  <c r="AY14" i="21"/>
  <c r="AX14" i="21"/>
  <c r="AW14" i="21"/>
  <c r="AV14" i="21"/>
  <c r="AU14" i="21"/>
  <c r="AT14" i="21"/>
  <c r="AS14" i="21"/>
  <c r="AR14" i="21"/>
  <c r="AQ14" i="21"/>
  <c r="AP14" i="21"/>
  <c r="AO14" i="21"/>
  <c r="AN14" i="21"/>
  <c r="S14" i="21"/>
  <c r="S15" i="21" s="1"/>
  <c r="S16" i="21" s="1"/>
  <c r="S17" i="21" s="1"/>
  <c r="S18" i="21" s="1"/>
  <c r="S19" i="21" s="1"/>
  <c r="S20" i="21" s="1"/>
  <c r="S21" i="21" s="1"/>
  <c r="S22" i="21" s="1"/>
  <c r="S23" i="21" s="1"/>
  <c r="S24" i="21" s="1"/>
  <c r="S25" i="21" s="1"/>
  <c r="S26" i="21" s="1"/>
  <c r="S27" i="21" s="1"/>
  <c r="S28" i="21" s="1"/>
  <c r="S29" i="21" s="1"/>
  <c r="S30" i="21" s="1"/>
  <c r="S31" i="21" s="1"/>
  <c r="S32" i="21" s="1"/>
  <c r="S33" i="21" s="1"/>
  <c r="S34" i="21" s="1"/>
  <c r="S35" i="21" s="1"/>
  <c r="S36" i="21" s="1"/>
  <c r="S37" i="21" s="1"/>
  <c r="L7" i="21" s="1"/>
  <c r="R14" i="21"/>
  <c r="R15" i="21" s="1"/>
  <c r="R16" i="21" s="1"/>
  <c r="R17" i="21" s="1"/>
  <c r="R18" i="21" s="1"/>
  <c r="R19" i="21" s="1"/>
  <c r="R20" i="21" s="1"/>
  <c r="R21" i="21" s="1"/>
  <c r="R22" i="21" s="1"/>
  <c r="R23" i="21" s="1"/>
  <c r="R24" i="21" s="1"/>
  <c r="R25" i="21" s="1"/>
  <c r="R26" i="21" s="1"/>
  <c r="R27" i="21" s="1"/>
  <c r="R28" i="21" s="1"/>
  <c r="R29" i="21" s="1"/>
  <c r="R30" i="21" s="1"/>
  <c r="R31" i="21" s="1"/>
  <c r="R32" i="21" s="1"/>
  <c r="R33" i="21" s="1"/>
  <c r="R34" i="21" s="1"/>
  <c r="R35" i="21" s="1"/>
  <c r="R36" i="21" s="1"/>
  <c r="R37" i="21" s="1"/>
  <c r="L6" i="21" s="1"/>
  <c r="E8" i="21"/>
  <c r="E7" i="21"/>
  <c r="E6" i="21"/>
  <c r="P5" i="21"/>
  <c r="L5" i="21"/>
  <c r="B15" i="21" s="1"/>
  <c r="B16" i="21" s="1"/>
  <c r="E5" i="21"/>
  <c r="BF37" i="19"/>
  <c r="BE37" i="19"/>
  <c r="BD37" i="19"/>
  <c r="BC37" i="19"/>
  <c r="BB37" i="19"/>
  <c r="BA37" i="19"/>
  <c r="AZ37" i="19"/>
  <c r="AY37" i="19"/>
  <c r="AX37" i="19"/>
  <c r="AW37" i="19"/>
  <c r="AV37" i="19"/>
  <c r="AU37" i="19"/>
  <c r="AT37" i="19"/>
  <c r="AS37" i="19"/>
  <c r="AR37" i="19"/>
  <c r="AQ37" i="19"/>
  <c r="AP37" i="19"/>
  <c r="AO37" i="19"/>
  <c r="AN37" i="19"/>
  <c r="BF36" i="19"/>
  <c r="BE36" i="19"/>
  <c r="BD36" i="19"/>
  <c r="BC36" i="19"/>
  <c r="BB36" i="19"/>
  <c r="BA36" i="19"/>
  <c r="AZ36" i="19"/>
  <c r="AY36" i="19"/>
  <c r="AX36" i="19"/>
  <c r="AW36" i="19"/>
  <c r="AV36" i="19"/>
  <c r="AU36" i="19"/>
  <c r="AT36" i="19"/>
  <c r="AS36" i="19"/>
  <c r="AR36" i="19"/>
  <c r="AQ36" i="19"/>
  <c r="AP36" i="19"/>
  <c r="AO36" i="19"/>
  <c r="AN36" i="19"/>
  <c r="BF35" i="19"/>
  <c r="BE35" i="19"/>
  <c r="BD35" i="19"/>
  <c r="BC35" i="19"/>
  <c r="BB35" i="19"/>
  <c r="BA35" i="19"/>
  <c r="AZ35" i="19"/>
  <c r="AY35" i="19"/>
  <c r="AX35" i="19"/>
  <c r="AW35" i="19"/>
  <c r="AV35" i="19"/>
  <c r="AU35" i="19"/>
  <c r="AT35" i="19"/>
  <c r="AS35" i="19"/>
  <c r="AR35" i="19"/>
  <c r="AQ35" i="19"/>
  <c r="AP35" i="19"/>
  <c r="AO35" i="19"/>
  <c r="AN35" i="19"/>
  <c r="BF34" i="19"/>
  <c r="BE34" i="19"/>
  <c r="BD34" i="19"/>
  <c r="BC34" i="19"/>
  <c r="BB34" i="19"/>
  <c r="BA34" i="19"/>
  <c r="AZ34" i="19"/>
  <c r="AY34" i="19"/>
  <c r="AX34" i="19"/>
  <c r="AW34" i="19"/>
  <c r="AV34" i="19"/>
  <c r="AU34" i="19"/>
  <c r="AT34" i="19"/>
  <c r="AS34" i="19"/>
  <c r="AR34" i="19"/>
  <c r="AQ34" i="19"/>
  <c r="AP34" i="19"/>
  <c r="AO34" i="19"/>
  <c r="AN34" i="19"/>
  <c r="BF33" i="19"/>
  <c r="BE33" i="19"/>
  <c r="BD33" i="19"/>
  <c r="BC33" i="19"/>
  <c r="BB33" i="19"/>
  <c r="BA33" i="19"/>
  <c r="AZ33" i="19"/>
  <c r="AY33" i="19"/>
  <c r="AX33" i="19"/>
  <c r="AW33" i="19"/>
  <c r="AV33" i="19"/>
  <c r="AU33" i="19"/>
  <c r="AT33" i="19"/>
  <c r="AS33" i="19"/>
  <c r="AR33" i="19"/>
  <c r="AQ33" i="19"/>
  <c r="AP33" i="19"/>
  <c r="AO33" i="19"/>
  <c r="AN33" i="19"/>
  <c r="BF32" i="19"/>
  <c r="BE32" i="19"/>
  <c r="BD32" i="19"/>
  <c r="BC32" i="19"/>
  <c r="BB32" i="19"/>
  <c r="BA32" i="19"/>
  <c r="AZ32" i="19"/>
  <c r="AY32" i="19"/>
  <c r="AX32" i="19"/>
  <c r="AW32" i="19"/>
  <c r="AV32" i="19"/>
  <c r="AU32" i="19"/>
  <c r="AT32" i="19"/>
  <c r="AS32" i="19"/>
  <c r="AR32" i="19"/>
  <c r="AQ32" i="19"/>
  <c r="AP32" i="19"/>
  <c r="AO32" i="19"/>
  <c r="AN32" i="19"/>
  <c r="BF31" i="19"/>
  <c r="BE31" i="19"/>
  <c r="BD31" i="19"/>
  <c r="BC31" i="19"/>
  <c r="BB31" i="19"/>
  <c r="BA31" i="19"/>
  <c r="AZ31" i="19"/>
  <c r="AY31" i="19"/>
  <c r="AX31" i="19"/>
  <c r="AW31" i="19"/>
  <c r="AV31" i="19"/>
  <c r="AU31" i="19"/>
  <c r="AT31" i="19"/>
  <c r="AS31" i="19"/>
  <c r="AR31" i="19"/>
  <c r="AQ31" i="19"/>
  <c r="AP31" i="19"/>
  <c r="AO31" i="19"/>
  <c r="AN31" i="19"/>
  <c r="BF30" i="19"/>
  <c r="BE30" i="19"/>
  <c r="BD30" i="19"/>
  <c r="BC30" i="19"/>
  <c r="BB30" i="19"/>
  <c r="BA30" i="19"/>
  <c r="AZ30" i="19"/>
  <c r="AY30" i="19"/>
  <c r="AX30" i="19"/>
  <c r="AW30" i="19"/>
  <c r="AV30" i="19"/>
  <c r="AU30" i="19"/>
  <c r="AT30" i="19"/>
  <c r="AS30" i="19"/>
  <c r="AR30" i="19"/>
  <c r="AQ30" i="19"/>
  <c r="AP30" i="19"/>
  <c r="AO30" i="19"/>
  <c r="AN30" i="19"/>
  <c r="BF29" i="19"/>
  <c r="BE29" i="19"/>
  <c r="BD29" i="19"/>
  <c r="BC29" i="19"/>
  <c r="BB29" i="19"/>
  <c r="BA29" i="19"/>
  <c r="AZ29" i="19"/>
  <c r="AY29" i="19"/>
  <c r="AX29" i="19"/>
  <c r="AW29" i="19"/>
  <c r="AV29" i="19"/>
  <c r="AU29" i="19"/>
  <c r="AT29" i="19"/>
  <c r="AS29" i="19"/>
  <c r="AR29" i="19"/>
  <c r="AQ29" i="19"/>
  <c r="AP29" i="19"/>
  <c r="AO29" i="19"/>
  <c r="AN29" i="19"/>
  <c r="BF28" i="19"/>
  <c r="BE28" i="19"/>
  <c r="BD28" i="19"/>
  <c r="BC28" i="19"/>
  <c r="BB28" i="19"/>
  <c r="BA28" i="19"/>
  <c r="AZ28" i="19"/>
  <c r="AY28" i="19"/>
  <c r="AX28" i="19"/>
  <c r="AW28" i="19"/>
  <c r="AV28" i="19"/>
  <c r="AU28" i="19"/>
  <c r="AT28" i="19"/>
  <c r="AS28" i="19"/>
  <c r="AR28" i="19"/>
  <c r="AQ28" i="19"/>
  <c r="AP28" i="19"/>
  <c r="AO28" i="19"/>
  <c r="AN28" i="19"/>
  <c r="BF27" i="19"/>
  <c r="BE27" i="19"/>
  <c r="BD27" i="19"/>
  <c r="BC27" i="19"/>
  <c r="BB27" i="19"/>
  <c r="BA27" i="19"/>
  <c r="AZ27" i="19"/>
  <c r="AY27" i="19"/>
  <c r="AX27" i="19"/>
  <c r="AW27" i="19"/>
  <c r="AV27" i="19"/>
  <c r="AU27" i="19"/>
  <c r="AT27" i="19"/>
  <c r="AS27" i="19"/>
  <c r="AR27" i="19"/>
  <c r="AQ27" i="19"/>
  <c r="AP27" i="19"/>
  <c r="AO27" i="19"/>
  <c r="AN27" i="19"/>
  <c r="BF26" i="19"/>
  <c r="BE26" i="19"/>
  <c r="BD26" i="19"/>
  <c r="BC26" i="19"/>
  <c r="BB26" i="19"/>
  <c r="BA26" i="19"/>
  <c r="AZ26" i="19"/>
  <c r="AY26" i="19"/>
  <c r="AX26" i="19"/>
  <c r="AW26" i="19"/>
  <c r="AV26" i="19"/>
  <c r="AU26" i="19"/>
  <c r="AT26" i="19"/>
  <c r="AS26" i="19"/>
  <c r="AR26" i="19"/>
  <c r="AQ26" i="19"/>
  <c r="AP26" i="19"/>
  <c r="AO26" i="19"/>
  <c r="AN26" i="19"/>
  <c r="BF25" i="19"/>
  <c r="BE25" i="19"/>
  <c r="BD25" i="19"/>
  <c r="BC25" i="19"/>
  <c r="BB25" i="19"/>
  <c r="BA25" i="19"/>
  <c r="AZ25" i="19"/>
  <c r="AY25" i="19"/>
  <c r="AX25" i="19"/>
  <c r="AW25" i="19"/>
  <c r="AV25" i="19"/>
  <c r="AU25" i="19"/>
  <c r="AT25" i="19"/>
  <c r="AS25" i="19"/>
  <c r="AR25" i="19"/>
  <c r="AQ25" i="19"/>
  <c r="AP25" i="19"/>
  <c r="AO25" i="19"/>
  <c r="AN25" i="19"/>
  <c r="BF24" i="19"/>
  <c r="BE24" i="19"/>
  <c r="BD24" i="19"/>
  <c r="BC24" i="19"/>
  <c r="BB24" i="19"/>
  <c r="BA24" i="19"/>
  <c r="AZ24" i="19"/>
  <c r="AY24" i="19"/>
  <c r="AX24" i="19"/>
  <c r="AW24" i="19"/>
  <c r="AV24" i="19"/>
  <c r="AU24" i="19"/>
  <c r="AT24" i="19"/>
  <c r="AS24" i="19"/>
  <c r="AR24" i="19"/>
  <c r="AQ24" i="19"/>
  <c r="AP24" i="19"/>
  <c r="AO24" i="19"/>
  <c r="AN24" i="19"/>
  <c r="BF23" i="19"/>
  <c r="BE23" i="19"/>
  <c r="BD23" i="19"/>
  <c r="BC23" i="19"/>
  <c r="BB23" i="19"/>
  <c r="BA23" i="19"/>
  <c r="AZ23" i="19"/>
  <c r="AY23" i="19"/>
  <c r="AX23" i="19"/>
  <c r="AW23" i="19"/>
  <c r="AV23" i="19"/>
  <c r="AU23" i="19"/>
  <c r="AT23" i="19"/>
  <c r="AS23" i="19"/>
  <c r="AR23" i="19"/>
  <c r="AQ23" i="19"/>
  <c r="AP23" i="19"/>
  <c r="AO23" i="19"/>
  <c r="AN23" i="19"/>
  <c r="BF22" i="19"/>
  <c r="BE22" i="19"/>
  <c r="BD22" i="19"/>
  <c r="BC22" i="19"/>
  <c r="BB22" i="19"/>
  <c r="BA22" i="19"/>
  <c r="AZ22" i="19"/>
  <c r="AY22" i="19"/>
  <c r="AX22" i="19"/>
  <c r="AW22" i="19"/>
  <c r="AV22" i="19"/>
  <c r="AU22" i="19"/>
  <c r="AT22" i="19"/>
  <c r="AS22" i="19"/>
  <c r="AR22" i="19"/>
  <c r="AQ22" i="19"/>
  <c r="AP22" i="19"/>
  <c r="AO22" i="19"/>
  <c r="AN22" i="19"/>
  <c r="BF21" i="19"/>
  <c r="BE21" i="19"/>
  <c r="BD21" i="19"/>
  <c r="BC21" i="19"/>
  <c r="BB21" i="19"/>
  <c r="BA21" i="19"/>
  <c r="AZ21" i="19"/>
  <c r="AY21" i="19"/>
  <c r="AX21" i="19"/>
  <c r="AW21" i="19"/>
  <c r="AV21" i="19"/>
  <c r="AU21" i="19"/>
  <c r="AT21" i="19"/>
  <c r="AS21" i="19"/>
  <c r="AR21" i="19"/>
  <c r="AQ21" i="19"/>
  <c r="AP21" i="19"/>
  <c r="AO21" i="19"/>
  <c r="AN21" i="19"/>
  <c r="BF20" i="19"/>
  <c r="BE20" i="19"/>
  <c r="BD20" i="19"/>
  <c r="BC20" i="19"/>
  <c r="BB20" i="19"/>
  <c r="BA20" i="19"/>
  <c r="AZ20" i="19"/>
  <c r="AY20" i="19"/>
  <c r="AX20" i="19"/>
  <c r="AW20" i="19"/>
  <c r="AV20" i="19"/>
  <c r="AU20" i="19"/>
  <c r="AT20" i="19"/>
  <c r="AS20" i="19"/>
  <c r="AR20" i="19"/>
  <c r="AQ20" i="19"/>
  <c r="AP20" i="19"/>
  <c r="AO20" i="19"/>
  <c r="AN20" i="19"/>
  <c r="BF19" i="19"/>
  <c r="BE19" i="19"/>
  <c r="BD19" i="19"/>
  <c r="BC19" i="19"/>
  <c r="BB19" i="19"/>
  <c r="BA19" i="19"/>
  <c r="AZ19" i="19"/>
  <c r="AY19" i="19"/>
  <c r="AX19" i="19"/>
  <c r="AW19" i="19"/>
  <c r="AV19" i="19"/>
  <c r="AU19" i="19"/>
  <c r="AT19" i="19"/>
  <c r="AS19" i="19"/>
  <c r="AR19" i="19"/>
  <c r="AQ19" i="19"/>
  <c r="AP19" i="19"/>
  <c r="AO19" i="19"/>
  <c r="AN19" i="19"/>
  <c r="BF18" i="19"/>
  <c r="BE18" i="19"/>
  <c r="BD18" i="19"/>
  <c r="BC18" i="19"/>
  <c r="BB18" i="19"/>
  <c r="BA18" i="19"/>
  <c r="AZ18" i="19"/>
  <c r="AY18" i="19"/>
  <c r="AX18" i="19"/>
  <c r="AW18" i="19"/>
  <c r="AV18" i="19"/>
  <c r="AU18" i="19"/>
  <c r="AT18" i="19"/>
  <c r="AS18" i="19"/>
  <c r="AR18" i="19"/>
  <c r="AQ18" i="19"/>
  <c r="AP18" i="19"/>
  <c r="AO18" i="19"/>
  <c r="AN18" i="19"/>
  <c r="BF17" i="19"/>
  <c r="BE17" i="19"/>
  <c r="BD17" i="19"/>
  <c r="BC17" i="19"/>
  <c r="BB17" i="19"/>
  <c r="BA17" i="19"/>
  <c r="AZ17" i="19"/>
  <c r="AY17" i="19"/>
  <c r="AX17" i="19"/>
  <c r="AW17" i="19"/>
  <c r="AV17" i="19"/>
  <c r="AU17" i="19"/>
  <c r="AT17" i="19"/>
  <c r="AS17" i="19"/>
  <c r="AR17" i="19"/>
  <c r="AQ17" i="19"/>
  <c r="AP17" i="19"/>
  <c r="AO17" i="19"/>
  <c r="AN17" i="19"/>
  <c r="BF16" i="19"/>
  <c r="BE16" i="19"/>
  <c r="BD16" i="19"/>
  <c r="BC16" i="19"/>
  <c r="BB16" i="19"/>
  <c r="BA16" i="19"/>
  <c r="AZ16" i="19"/>
  <c r="AY16" i="19"/>
  <c r="AX16" i="19"/>
  <c r="AW16" i="19"/>
  <c r="AV16" i="19"/>
  <c r="AU16" i="19"/>
  <c r="AT16" i="19"/>
  <c r="AS16" i="19"/>
  <c r="AR16" i="19"/>
  <c r="AQ16" i="19"/>
  <c r="AP16" i="19"/>
  <c r="AO16" i="19"/>
  <c r="AN16" i="19"/>
  <c r="BF15" i="19"/>
  <c r="BE15" i="19"/>
  <c r="BD15" i="19"/>
  <c r="BC15" i="19"/>
  <c r="BB15" i="19"/>
  <c r="BA15" i="19"/>
  <c r="AZ15" i="19"/>
  <c r="AY15" i="19"/>
  <c r="AX15" i="19"/>
  <c r="AW15" i="19"/>
  <c r="AV15" i="19"/>
  <c r="AU15" i="19"/>
  <c r="AT15" i="19"/>
  <c r="AS15" i="19"/>
  <c r="AR15" i="19"/>
  <c r="AQ15" i="19"/>
  <c r="AP15" i="19"/>
  <c r="AO15" i="19"/>
  <c r="AN15" i="19"/>
  <c r="BF14" i="19"/>
  <c r="BE14" i="19"/>
  <c r="BD14" i="19"/>
  <c r="BC14" i="19"/>
  <c r="BB14" i="19"/>
  <c r="BA14" i="19"/>
  <c r="AZ14" i="19"/>
  <c r="AY14" i="19"/>
  <c r="AX14" i="19"/>
  <c r="AW14" i="19"/>
  <c r="AV14" i="19"/>
  <c r="AU14" i="19"/>
  <c r="AT14" i="19"/>
  <c r="AS14" i="19"/>
  <c r="AR14" i="19"/>
  <c r="AQ14" i="19"/>
  <c r="AP14" i="19"/>
  <c r="AO14" i="19"/>
  <c r="AN14" i="19"/>
  <c r="S14" i="19"/>
  <c r="S15" i="19" s="1"/>
  <c r="S16" i="19" s="1"/>
  <c r="S17" i="19" s="1"/>
  <c r="S18" i="19" s="1"/>
  <c r="S19" i="19" s="1"/>
  <c r="S20" i="19" s="1"/>
  <c r="S21" i="19" s="1"/>
  <c r="S22" i="19" s="1"/>
  <c r="S23" i="19" s="1"/>
  <c r="S24" i="19" s="1"/>
  <c r="S25" i="19" s="1"/>
  <c r="S26" i="19" s="1"/>
  <c r="S27" i="19" s="1"/>
  <c r="S28" i="19" s="1"/>
  <c r="S29" i="19" s="1"/>
  <c r="S30" i="19" s="1"/>
  <c r="S31" i="19" s="1"/>
  <c r="S32" i="19" s="1"/>
  <c r="S33" i="19" s="1"/>
  <c r="S34" i="19" s="1"/>
  <c r="S35" i="19" s="1"/>
  <c r="S36" i="19" s="1"/>
  <c r="S37" i="19" s="1"/>
  <c r="L7" i="19" s="1"/>
  <c r="R14" i="19"/>
  <c r="R15" i="19" s="1"/>
  <c r="R16" i="19" s="1"/>
  <c r="R17" i="19" s="1"/>
  <c r="R18" i="19" s="1"/>
  <c r="R19" i="19" s="1"/>
  <c r="R20" i="19" s="1"/>
  <c r="R21" i="19" s="1"/>
  <c r="R22" i="19" s="1"/>
  <c r="R23" i="19" s="1"/>
  <c r="R24" i="19" s="1"/>
  <c r="R25" i="19" s="1"/>
  <c r="R26" i="19" s="1"/>
  <c r="R27" i="19" s="1"/>
  <c r="R28" i="19" s="1"/>
  <c r="R29" i="19" s="1"/>
  <c r="R30" i="19" s="1"/>
  <c r="R31" i="19" s="1"/>
  <c r="R32" i="19" s="1"/>
  <c r="R33" i="19" s="1"/>
  <c r="R34" i="19" s="1"/>
  <c r="R35" i="19" s="1"/>
  <c r="R36" i="19" s="1"/>
  <c r="R37" i="19" s="1"/>
  <c r="L6" i="19" s="1"/>
  <c r="E8" i="19"/>
  <c r="E7" i="19"/>
  <c r="E6" i="19"/>
  <c r="P5" i="19"/>
  <c r="L5" i="19"/>
  <c r="E5" i="19"/>
  <c r="BF37" i="18"/>
  <c r="BE37" i="18"/>
  <c r="BD37" i="18"/>
  <c r="BC37" i="18"/>
  <c r="BB37" i="18"/>
  <c r="BA37" i="18"/>
  <c r="AZ37" i="18"/>
  <c r="AY37" i="18"/>
  <c r="AX37" i="18"/>
  <c r="AW37" i="18"/>
  <c r="AV37" i="18"/>
  <c r="AU37" i="18"/>
  <c r="AT37" i="18"/>
  <c r="AS37" i="18"/>
  <c r="AR37" i="18"/>
  <c r="AQ37" i="18"/>
  <c r="AP37" i="18"/>
  <c r="AO37" i="18"/>
  <c r="AN37" i="18"/>
  <c r="BF36" i="18"/>
  <c r="BE36" i="18"/>
  <c r="BD36" i="18"/>
  <c r="BC36" i="18"/>
  <c r="BB36" i="18"/>
  <c r="BA36" i="18"/>
  <c r="AZ36" i="18"/>
  <c r="AY36" i="18"/>
  <c r="AX36" i="18"/>
  <c r="AW36" i="18"/>
  <c r="AV36" i="18"/>
  <c r="AU36" i="18"/>
  <c r="AT36" i="18"/>
  <c r="AS36" i="18"/>
  <c r="AR36" i="18"/>
  <c r="AQ36" i="18"/>
  <c r="AP36" i="18"/>
  <c r="AO36" i="18"/>
  <c r="AN36" i="18"/>
  <c r="BF35" i="18"/>
  <c r="BE35" i="18"/>
  <c r="BD35" i="18"/>
  <c r="BC35" i="18"/>
  <c r="BB35" i="18"/>
  <c r="BA35" i="18"/>
  <c r="AZ35" i="18"/>
  <c r="AY35" i="18"/>
  <c r="AX35" i="18"/>
  <c r="AW35" i="18"/>
  <c r="AV35" i="18"/>
  <c r="AU35" i="18"/>
  <c r="AT35" i="18"/>
  <c r="AS35" i="18"/>
  <c r="AR35" i="18"/>
  <c r="AQ35" i="18"/>
  <c r="AP35" i="18"/>
  <c r="AO35" i="18"/>
  <c r="AN35" i="18"/>
  <c r="BF34" i="18"/>
  <c r="BE34" i="18"/>
  <c r="BD34" i="18"/>
  <c r="BC34" i="18"/>
  <c r="BB34" i="18"/>
  <c r="BA34" i="18"/>
  <c r="AZ34" i="18"/>
  <c r="AY34" i="18"/>
  <c r="AX34" i="18"/>
  <c r="AW34" i="18"/>
  <c r="AV34" i="18"/>
  <c r="AU34" i="18"/>
  <c r="AT34" i="18"/>
  <c r="AS34" i="18"/>
  <c r="AR34" i="18"/>
  <c r="AQ34" i="18"/>
  <c r="AP34" i="18"/>
  <c r="AO34" i="18"/>
  <c r="AN34" i="18"/>
  <c r="BF33" i="18"/>
  <c r="BE33" i="18"/>
  <c r="BD33" i="18"/>
  <c r="BC33" i="18"/>
  <c r="BB33" i="18"/>
  <c r="BA33" i="18"/>
  <c r="AZ33" i="18"/>
  <c r="AY33" i="18"/>
  <c r="AX33" i="18"/>
  <c r="AW33" i="18"/>
  <c r="AV33" i="18"/>
  <c r="AU33" i="18"/>
  <c r="AT33" i="18"/>
  <c r="AS33" i="18"/>
  <c r="AR33" i="18"/>
  <c r="AQ33" i="18"/>
  <c r="AP33" i="18"/>
  <c r="AO33" i="18"/>
  <c r="AN33" i="18"/>
  <c r="BF32" i="18"/>
  <c r="BE32" i="18"/>
  <c r="BD32" i="18"/>
  <c r="BC32" i="18"/>
  <c r="BB32" i="18"/>
  <c r="BA32" i="18"/>
  <c r="AZ32" i="18"/>
  <c r="AY32" i="18"/>
  <c r="AX32" i="18"/>
  <c r="AW32" i="18"/>
  <c r="AV32" i="18"/>
  <c r="AU32" i="18"/>
  <c r="AT32" i="18"/>
  <c r="AS32" i="18"/>
  <c r="AR32" i="18"/>
  <c r="AQ32" i="18"/>
  <c r="AP32" i="18"/>
  <c r="AO32" i="18"/>
  <c r="AN32" i="18"/>
  <c r="BF31" i="18"/>
  <c r="BE31" i="18"/>
  <c r="BD31" i="18"/>
  <c r="BC31" i="18"/>
  <c r="BB31" i="18"/>
  <c r="BA31" i="18"/>
  <c r="AZ31" i="18"/>
  <c r="AY31" i="18"/>
  <c r="AX31" i="18"/>
  <c r="AW31" i="18"/>
  <c r="AV31" i="18"/>
  <c r="AU31" i="18"/>
  <c r="AT31" i="18"/>
  <c r="AS31" i="18"/>
  <c r="AR31" i="18"/>
  <c r="AQ31" i="18"/>
  <c r="AP31" i="18"/>
  <c r="AO31" i="18"/>
  <c r="AN31" i="18"/>
  <c r="BF30" i="18"/>
  <c r="BE30" i="18"/>
  <c r="BD30" i="18"/>
  <c r="BC30" i="18"/>
  <c r="BB30" i="18"/>
  <c r="BA30" i="18"/>
  <c r="AZ30" i="18"/>
  <c r="AY30" i="18"/>
  <c r="AX30" i="18"/>
  <c r="AW30" i="18"/>
  <c r="AV30" i="18"/>
  <c r="AU30" i="18"/>
  <c r="AT30" i="18"/>
  <c r="AS30" i="18"/>
  <c r="AR30" i="18"/>
  <c r="AQ30" i="18"/>
  <c r="AP30" i="18"/>
  <c r="AO30" i="18"/>
  <c r="AN30" i="18"/>
  <c r="BF29" i="18"/>
  <c r="BE29" i="18"/>
  <c r="BD29" i="18"/>
  <c r="BC29" i="18"/>
  <c r="BB29" i="18"/>
  <c r="BA29" i="18"/>
  <c r="AZ29" i="18"/>
  <c r="AY29" i="18"/>
  <c r="AX29" i="18"/>
  <c r="AW29" i="18"/>
  <c r="AV29" i="18"/>
  <c r="AU29" i="18"/>
  <c r="AT29" i="18"/>
  <c r="AS29" i="18"/>
  <c r="AR29" i="18"/>
  <c r="AQ29" i="18"/>
  <c r="AP29" i="18"/>
  <c r="AO29" i="18"/>
  <c r="AN29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BF27" i="18"/>
  <c r="BE27" i="18"/>
  <c r="BD27" i="18"/>
  <c r="BC27" i="18"/>
  <c r="BB27" i="18"/>
  <c r="BA27" i="18"/>
  <c r="AZ27" i="18"/>
  <c r="AY27" i="18"/>
  <c r="AX27" i="18"/>
  <c r="AW27" i="18"/>
  <c r="AV27" i="18"/>
  <c r="AU27" i="18"/>
  <c r="AT27" i="18"/>
  <c r="AS27" i="18"/>
  <c r="AR27" i="18"/>
  <c r="AQ27" i="18"/>
  <c r="AP27" i="18"/>
  <c r="AO27" i="18"/>
  <c r="AN27" i="18"/>
  <c r="BF26" i="18"/>
  <c r="BE26" i="18"/>
  <c r="BD26" i="18"/>
  <c r="BC26" i="18"/>
  <c r="BB26" i="18"/>
  <c r="BA26" i="18"/>
  <c r="AZ26" i="18"/>
  <c r="AY26" i="18"/>
  <c r="AX26" i="18"/>
  <c r="AW26" i="18"/>
  <c r="AV26" i="18"/>
  <c r="AU26" i="18"/>
  <c r="AT26" i="18"/>
  <c r="AS26" i="18"/>
  <c r="AR26" i="18"/>
  <c r="AQ26" i="18"/>
  <c r="AP26" i="18"/>
  <c r="AO26" i="18"/>
  <c r="AN26" i="18"/>
  <c r="BF25" i="18"/>
  <c r="BE25" i="18"/>
  <c r="BD25" i="18"/>
  <c r="BC25" i="18"/>
  <c r="BB25" i="18"/>
  <c r="BA25" i="18"/>
  <c r="AZ25" i="18"/>
  <c r="AY25" i="18"/>
  <c r="AX25" i="18"/>
  <c r="AW25" i="18"/>
  <c r="AV25" i="18"/>
  <c r="AU25" i="18"/>
  <c r="AT25" i="18"/>
  <c r="AS25" i="18"/>
  <c r="AR25" i="18"/>
  <c r="AQ25" i="18"/>
  <c r="AP25" i="18"/>
  <c r="AO25" i="18"/>
  <c r="AN25" i="18"/>
  <c r="BF24" i="18"/>
  <c r="BE24" i="18"/>
  <c r="BD24" i="18"/>
  <c r="BC24" i="18"/>
  <c r="BB24" i="18"/>
  <c r="BA24" i="18"/>
  <c r="AZ24" i="18"/>
  <c r="AY24" i="18"/>
  <c r="AX24" i="18"/>
  <c r="AW24" i="18"/>
  <c r="AV24" i="18"/>
  <c r="AU24" i="18"/>
  <c r="AT24" i="18"/>
  <c r="AS24" i="18"/>
  <c r="AR24" i="18"/>
  <c r="AQ24" i="18"/>
  <c r="AP24" i="18"/>
  <c r="AO24" i="18"/>
  <c r="AN24" i="18"/>
  <c r="BF23" i="18"/>
  <c r="BE23" i="18"/>
  <c r="BD23" i="18"/>
  <c r="BC23" i="18"/>
  <c r="BB23" i="18"/>
  <c r="BA23" i="18"/>
  <c r="AZ23" i="18"/>
  <c r="AY23" i="18"/>
  <c r="AX23" i="18"/>
  <c r="AW23" i="18"/>
  <c r="AV23" i="18"/>
  <c r="AU23" i="18"/>
  <c r="AT23" i="18"/>
  <c r="AS23" i="18"/>
  <c r="AR23" i="18"/>
  <c r="AQ23" i="18"/>
  <c r="AP23" i="18"/>
  <c r="AO23" i="18"/>
  <c r="AN23" i="18"/>
  <c r="BF22" i="18"/>
  <c r="BE22" i="18"/>
  <c r="BD22" i="18"/>
  <c r="BC22" i="18"/>
  <c r="BB22" i="18"/>
  <c r="BA22" i="18"/>
  <c r="AZ22" i="18"/>
  <c r="AY22" i="18"/>
  <c r="AX22" i="18"/>
  <c r="AW22" i="18"/>
  <c r="AV22" i="18"/>
  <c r="AU22" i="18"/>
  <c r="AT22" i="18"/>
  <c r="AS22" i="18"/>
  <c r="AR22" i="18"/>
  <c r="AQ22" i="18"/>
  <c r="AP22" i="18"/>
  <c r="AO22" i="18"/>
  <c r="AN22" i="18"/>
  <c r="BF21" i="18"/>
  <c r="BE21" i="18"/>
  <c r="BD21" i="18"/>
  <c r="BC21" i="18"/>
  <c r="BB21" i="18"/>
  <c r="BA21" i="18"/>
  <c r="AZ21" i="18"/>
  <c r="AY21" i="18"/>
  <c r="AX21" i="18"/>
  <c r="AW21" i="18"/>
  <c r="AV21" i="18"/>
  <c r="AU21" i="18"/>
  <c r="AT21" i="18"/>
  <c r="AS21" i="18"/>
  <c r="AR21" i="18"/>
  <c r="AQ21" i="18"/>
  <c r="AP21" i="18"/>
  <c r="AO21" i="18"/>
  <c r="AN21" i="18"/>
  <c r="BF20" i="18"/>
  <c r="BE20" i="18"/>
  <c r="BD20" i="18"/>
  <c r="BC20" i="18"/>
  <c r="BB20" i="18"/>
  <c r="BA20" i="18"/>
  <c r="AZ20" i="18"/>
  <c r="AY20" i="18"/>
  <c r="AX20" i="18"/>
  <c r="AW20" i="18"/>
  <c r="AV20" i="18"/>
  <c r="AU20" i="18"/>
  <c r="AT20" i="18"/>
  <c r="AS20" i="18"/>
  <c r="AR20" i="18"/>
  <c r="AQ20" i="18"/>
  <c r="AP20" i="18"/>
  <c r="AO20" i="18"/>
  <c r="AN20" i="18"/>
  <c r="BF19" i="18"/>
  <c r="BE19" i="18"/>
  <c r="BD19" i="18"/>
  <c r="BC19" i="18"/>
  <c r="BB19" i="18"/>
  <c r="BA19" i="18"/>
  <c r="AZ19" i="18"/>
  <c r="AY19" i="18"/>
  <c r="AX19" i="18"/>
  <c r="AW19" i="18"/>
  <c r="AV19" i="18"/>
  <c r="AU19" i="18"/>
  <c r="AT19" i="18"/>
  <c r="AS19" i="18"/>
  <c r="AR19" i="18"/>
  <c r="AQ19" i="18"/>
  <c r="AP19" i="18"/>
  <c r="AO19" i="18"/>
  <c r="AN19" i="18"/>
  <c r="BF18" i="18"/>
  <c r="BE18" i="18"/>
  <c r="BD18" i="18"/>
  <c r="BC18" i="18"/>
  <c r="BB18" i="18"/>
  <c r="BA18" i="18"/>
  <c r="AZ18" i="18"/>
  <c r="AY18" i="18"/>
  <c r="AX18" i="18"/>
  <c r="AW18" i="18"/>
  <c r="AV18" i="18"/>
  <c r="AU18" i="18"/>
  <c r="AT18" i="18"/>
  <c r="AS18" i="18"/>
  <c r="AR18" i="18"/>
  <c r="AQ18" i="18"/>
  <c r="AP18" i="18"/>
  <c r="AO18" i="18"/>
  <c r="AN18" i="18"/>
  <c r="BF17" i="18"/>
  <c r="BE17" i="18"/>
  <c r="BD17" i="18"/>
  <c r="BC17" i="18"/>
  <c r="BB17" i="18"/>
  <c r="BA17" i="18"/>
  <c r="AZ17" i="18"/>
  <c r="AY17" i="18"/>
  <c r="AX17" i="18"/>
  <c r="AW17" i="18"/>
  <c r="AV17" i="18"/>
  <c r="AU17" i="18"/>
  <c r="AT17" i="18"/>
  <c r="AS17" i="18"/>
  <c r="AR17" i="18"/>
  <c r="AQ17" i="18"/>
  <c r="AP17" i="18"/>
  <c r="AO17" i="18"/>
  <c r="AN17" i="18"/>
  <c r="BF16" i="18"/>
  <c r="BE16" i="18"/>
  <c r="BD16" i="18"/>
  <c r="BC16" i="18"/>
  <c r="BB16" i="18"/>
  <c r="BA16" i="18"/>
  <c r="AZ16" i="18"/>
  <c r="AY16" i="18"/>
  <c r="AX16" i="18"/>
  <c r="AW16" i="18"/>
  <c r="AV16" i="18"/>
  <c r="AU16" i="18"/>
  <c r="AT16" i="18"/>
  <c r="AS16" i="18"/>
  <c r="AR16" i="18"/>
  <c r="AQ16" i="18"/>
  <c r="AP16" i="18"/>
  <c r="AO16" i="18"/>
  <c r="AN16" i="18"/>
  <c r="BF15" i="18"/>
  <c r="BE15" i="18"/>
  <c r="BD15" i="18"/>
  <c r="BC15" i="18"/>
  <c r="BB15" i="18"/>
  <c r="BA15" i="18"/>
  <c r="AZ15" i="18"/>
  <c r="AY15" i="18"/>
  <c r="AX15" i="18"/>
  <c r="AW15" i="18"/>
  <c r="AV15" i="18"/>
  <c r="AU15" i="18"/>
  <c r="AT15" i="18"/>
  <c r="AS15" i="18"/>
  <c r="AR15" i="18"/>
  <c r="AQ15" i="18"/>
  <c r="AP15" i="18"/>
  <c r="AO15" i="18"/>
  <c r="AN15" i="18"/>
  <c r="BF14" i="18"/>
  <c r="BE14" i="18"/>
  <c r="BD14" i="18"/>
  <c r="BC14" i="18"/>
  <c r="BB14" i="18"/>
  <c r="BA14" i="18"/>
  <c r="AZ14" i="18"/>
  <c r="AY14" i="18"/>
  <c r="AX14" i="18"/>
  <c r="AW14" i="18"/>
  <c r="AV14" i="18"/>
  <c r="AU14" i="18"/>
  <c r="AT14" i="18"/>
  <c r="AS14" i="18"/>
  <c r="AR14" i="18"/>
  <c r="AQ14" i="18"/>
  <c r="AP14" i="18"/>
  <c r="AO14" i="18"/>
  <c r="AN14" i="18"/>
  <c r="S14" i="18"/>
  <c r="S15" i="18" s="1"/>
  <c r="S16" i="18" s="1"/>
  <c r="S17" i="18" s="1"/>
  <c r="S18" i="18" s="1"/>
  <c r="S19" i="18" s="1"/>
  <c r="S20" i="18" s="1"/>
  <c r="S21" i="18" s="1"/>
  <c r="S22" i="18" s="1"/>
  <c r="S23" i="18" s="1"/>
  <c r="S24" i="18" s="1"/>
  <c r="S25" i="18" s="1"/>
  <c r="S26" i="18" s="1"/>
  <c r="S27" i="18" s="1"/>
  <c r="S28" i="18" s="1"/>
  <c r="S29" i="18" s="1"/>
  <c r="S30" i="18" s="1"/>
  <c r="S31" i="18" s="1"/>
  <c r="S32" i="18" s="1"/>
  <c r="S33" i="18" s="1"/>
  <c r="S34" i="18" s="1"/>
  <c r="S35" i="18" s="1"/>
  <c r="S36" i="18" s="1"/>
  <c r="S37" i="18" s="1"/>
  <c r="L7" i="18" s="1"/>
  <c r="R14" i="18"/>
  <c r="R15" i="18" s="1"/>
  <c r="R16" i="18" s="1"/>
  <c r="R17" i="18" s="1"/>
  <c r="R18" i="18" s="1"/>
  <c r="R19" i="18" s="1"/>
  <c r="R20" i="18" s="1"/>
  <c r="R21" i="18" s="1"/>
  <c r="R22" i="18" s="1"/>
  <c r="R23" i="18" s="1"/>
  <c r="R24" i="18" s="1"/>
  <c r="R25" i="18" s="1"/>
  <c r="R26" i="18" s="1"/>
  <c r="R27" i="18" s="1"/>
  <c r="R28" i="18" s="1"/>
  <c r="R29" i="18" s="1"/>
  <c r="R30" i="18" s="1"/>
  <c r="R31" i="18" s="1"/>
  <c r="R32" i="18" s="1"/>
  <c r="R33" i="18" s="1"/>
  <c r="R34" i="18" s="1"/>
  <c r="R35" i="18" s="1"/>
  <c r="R36" i="18" s="1"/>
  <c r="R37" i="18" s="1"/>
  <c r="L6" i="18" s="1"/>
  <c r="E8" i="18"/>
  <c r="E7" i="18"/>
  <c r="E6" i="18"/>
  <c r="P5" i="18"/>
  <c r="L5" i="18"/>
  <c r="B15" i="18" s="1"/>
  <c r="B16" i="18" s="1"/>
  <c r="E5" i="18"/>
  <c r="BF37" i="17"/>
  <c r="BE37" i="17"/>
  <c r="BD37" i="17"/>
  <c r="BC37" i="17"/>
  <c r="BB37" i="17"/>
  <c r="BA37" i="17"/>
  <c r="AZ37" i="17"/>
  <c r="AY37" i="17"/>
  <c r="AX37" i="17"/>
  <c r="AW37" i="17"/>
  <c r="AV37" i="17"/>
  <c r="AU37" i="17"/>
  <c r="AT37" i="17"/>
  <c r="AS37" i="17"/>
  <c r="AR37" i="17"/>
  <c r="AQ37" i="17"/>
  <c r="AP37" i="17"/>
  <c r="AO37" i="17"/>
  <c r="AN37" i="17"/>
  <c r="BF36" i="17"/>
  <c r="BE36" i="17"/>
  <c r="BD36" i="17"/>
  <c r="BC36" i="17"/>
  <c r="BB36" i="17"/>
  <c r="BA36" i="17"/>
  <c r="AZ36" i="17"/>
  <c r="AY36" i="17"/>
  <c r="AX36" i="17"/>
  <c r="AW36" i="17"/>
  <c r="AV36" i="17"/>
  <c r="AU36" i="17"/>
  <c r="AT36" i="17"/>
  <c r="AS36" i="17"/>
  <c r="AR36" i="17"/>
  <c r="AQ36" i="17"/>
  <c r="AP36" i="17"/>
  <c r="AO36" i="17"/>
  <c r="AN36" i="17"/>
  <c r="BF35" i="17"/>
  <c r="BE35" i="17"/>
  <c r="BD35" i="17"/>
  <c r="BC35" i="17"/>
  <c r="BB35" i="17"/>
  <c r="BA35" i="17"/>
  <c r="AZ35" i="17"/>
  <c r="AY35" i="17"/>
  <c r="AX35" i="17"/>
  <c r="AW35" i="17"/>
  <c r="AV35" i="17"/>
  <c r="AU35" i="17"/>
  <c r="AT35" i="17"/>
  <c r="AS35" i="17"/>
  <c r="AR35" i="17"/>
  <c r="AQ35" i="17"/>
  <c r="AP35" i="17"/>
  <c r="AO35" i="17"/>
  <c r="AN35" i="17"/>
  <c r="BF34" i="17"/>
  <c r="BE34" i="17"/>
  <c r="BD34" i="17"/>
  <c r="BC34" i="17"/>
  <c r="BB34" i="17"/>
  <c r="BA34" i="17"/>
  <c r="AZ34" i="17"/>
  <c r="AY34" i="17"/>
  <c r="AX34" i="17"/>
  <c r="AW34" i="17"/>
  <c r="AV34" i="17"/>
  <c r="AU34" i="17"/>
  <c r="AT34" i="17"/>
  <c r="AS34" i="17"/>
  <c r="AR34" i="17"/>
  <c r="AQ34" i="17"/>
  <c r="AP34" i="17"/>
  <c r="AO34" i="17"/>
  <c r="AN34" i="17"/>
  <c r="BF33" i="17"/>
  <c r="BE33" i="17"/>
  <c r="BD33" i="17"/>
  <c r="BC33" i="17"/>
  <c r="BB33" i="17"/>
  <c r="BA33" i="17"/>
  <c r="AZ33" i="17"/>
  <c r="AY33" i="17"/>
  <c r="AX33" i="17"/>
  <c r="AW33" i="17"/>
  <c r="AV33" i="17"/>
  <c r="AU33" i="17"/>
  <c r="AT33" i="17"/>
  <c r="AS33" i="17"/>
  <c r="AR33" i="17"/>
  <c r="AQ33" i="17"/>
  <c r="AP33" i="17"/>
  <c r="AO33" i="17"/>
  <c r="AN33" i="17"/>
  <c r="BF32" i="17"/>
  <c r="BE32" i="17"/>
  <c r="BD32" i="17"/>
  <c r="BC32" i="17"/>
  <c r="BB32" i="17"/>
  <c r="BA32" i="17"/>
  <c r="AZ32" i="17"/>
  <c r="AY32" i="17"/>
  <c r="AX32" i="17"/>
  <c r="AW32" i="17"/>
  <c r="AV32" i="17"/>
  <c r="AU32" i="17"/>
  <c r="AT32" i="17"/>
  <c r="AS32" i="17"/>
  <c r="AR32" i="17"/>
  <c r="AQ32" i="17"/>
  <c r="AP32" i="17"/>
  <c r="AO32" i="17"/>
  <c r="AN32" i="17"/>
  <c r="BF31" i="17"/>
  <c r="BE31" i="17"/>
  <c r="BD31" i="17"/>
  <c r="BC31" i="17"/>
  <c r="BB31" i="17"/>
  <c r="BA31" i="17"/>
  <c r="AZ31" i="17"/>
  <c r="AY31" i="17"/>
  <c r="AX31" i="17"/>
  <c r="AW31" i="17"/>
  <c r="AV31" i="17"/>
  <c r="AU31" i="17"/>
  <c r="AT31" i="17"/>
  <c r="AS31" i="17"/>
  <c r="AR31" i="17"/>
  <c r="AQ31" i="17"/>
  <c r="AP31" i="17"/>
  <c r="AO31" i="17"/>
  <c r="AN31" i="17"/>
  <c r="BF30" i="17"/>
  <c r="BE30" i="17"/>
  <c r="BD30" i="17"/>
  <c r="BC30" i="17"/>
  <c r="BB30" i="17"/>
  <c r="BA30" i="17"/>
  <c r="AZ30" i="17"/>
  <c r="AY30" i="17"/>
  <c r="AX30" i="17"/>
  <c r="AW30" i="17"/>
  <c r="AV30" i="17"/>
  <c r="AU30" i="17"/>
  <c r="AT30" i="17"/>
  <c r="AS30" i="17"/>
  <c r="AR30" i="17"/>
  <c r="AQ30" i="17"/>
  <c r="AP30" i="17"/>
  <c r="AO30" i="17"/>
  <c r="AN30" i="17"/>
  <c r="BF29" i="17"/>
  <c r="BE29" i="17"/>
  <c r="BD29" i="17"/>
  <c r="BC29" i="17"/>
  <c r="BB29" i="17"/>
  <c r="BA29" i="17"/>
  <c r="AZ29" i="17"/>
  <c r="AY29" i="17"/>
  <c r="AX29" i="17"/>
  <c r="AW29" i="17"/>
  <c r="AV29" i="17"/>
  <c r="AU29" i="17"/>
  <c r="AT29" i="17"/>
  <c r="AS29" i="17"/>
  <c r="AR29" i="17"/>
  <c r="AQ29" i="17"/>
  <c r="AP29" i="17"/>
  <c r="AO29" i="17"/>
  <c r="AN29" i="17"/>
  <c r="BF28" i="17"/>
  <c r="BE28" i="17"/>
  <c r="BD28" i="17"/>
  <c r="BC28" i="17"/>
  <c r="BB28" i="17"/>
  <c r="BA28" i="17"/>
  <c r="AZ28" i="17"/>
  <c r="AY28" i="17"/>
  <c r="AX28" i="17"/>
  <c r="AW28" i="17"/>
  <c r="AV28" i="17"/>
  <c r="AU28" i="17"/>
  <c r="AT28" i="17"/>
  <c r="AS28" i="17"/>
  <c r="AR28" i="17"/>
  <c r="AQ28" i="17"/>
  <c r="AP28" i="17"/>
  <c r="AO28" i="17"/>
  <c r="AN28" i="17"/>
  <c r="BF27" i="17"/>
  <c r="BE27" i="17"/>
  <c r="BD27" i="17"/>
  <c r="BC27" i="17"/>
  <c r="BB27" i="17"/>
  <c r="BA27" i="17"/>
  <c r="AZ27" i="17"/>
  <c r="AY27" i="17"/>
  <c r="AX27" i="17"/>
  <c r="AW27" i="17"/>
  <c r="AV27" i="17"/>
  <c r="AU27" i="17"/>
  <c r="AT27" i="17"/>
  <c r="AS27" i="17"/>
  <c r="AR27" i="17"/>
  <c r="AQ27" i="17"/>
  <c r="AP27" i="17"/>
  <c r="AO27" i="17"/>
  <c r="AN27" i="17"/>
  <c r="BF26" i="17"/>
  <c r="BE26" i="17"/>
  <c r="BD26" i="17"/>
  <c r="BC26" i="17"/>
  <c r="BB26" i="17"/>
  <c r="BA26" i="17"/>
  <c r="AZ26" i="17"/>
  <c r="AY26" i="17"/>
  <c r="AX26" i="17"/>
  <c r="AW26" i="17"/>
  <c r="AV26" i="17"/>
  <c r="AU26" i="17"/>
  <c r="AT26" i="17"/>
  <c r="AS26" i="17"/>
  <c r="AR26" i="17"/>
  <c r="AQ26" i="17"/>
  <c r="AP26" i="17"/>
  <c r="AO26" i="17"/>
  <c r="AN26" i="17"/>
  <c r="BF25" i="17"/>
  <c r="BE25" i="17"/>
  <c r="BD25" i="17"/>
  <c r="BC25" i="17"/>
  <c r="BB25" i="17"/>
  <c r="BA25" i="17"/>
  <c r="AZ25" i="17"/>
  <c r="AY25" i="17"/>
  <c r="AX25" i="17"/>
  <c r="AW25" i="17"/>
  <c r="AV25" i="17"/>
  <c r="AU25" i="17"/>
  <c r="AT25" i="17"/>
  <c r="AS25" i="17"/>
  <c r="AR25" i="17"/>
  <c r="AQ25" i="17"/>
  <c r="AP25" i="17"/>
  <c r="AO25" i="17"/>
  <c r="AN25" i="17"/>
  <c r="BF24" i="17"/>
  <c r="BE24" i="17"/>
  <c r="BD24" i="17"/>
  <c r="BC24" i="17"/>
  <c r="BB24" i="17"/>
  <c r="BA24" i="17"/>
  <c r="AZ24" i="17"/>
  <c r="AY24" i="17"/>
  <c r="AX24" i="17"/>
  <c r="AW24" i="17"/>
  <c r="AV24" i="17"/>
  <c r="AU24" i="17"/>
  <c r="AT24" i="17"/>
  <c r="AS24" i="17"/>
  <c r="AR24" i="17"/>
  <c r="AQ24" i="17"/>
  <c r="AP24" i="17"/>
  <c r="AO24" i="17"/>
  <c r="AN24" i="17"/>
  <c r="BF23" i="17"/>
  <c r="BE23" i="17"/>
  <c r="BD23" i="17"/>
  <c r="BC23" i="17"/>
  <c r="BB23" i="17"/>
  <c r="BA23" i="17"/>
  <c r="AZ23" i="17"/>
  <c r="AY23" i="17"/>
  <c r="AX23" i="17"/>
  <c r="AW23" i="17"/>
  <c r="AV23" i="17"/>
  <c r="AU23" i="17"/>
  <c r="AT23" i="17"/>
  <c r="AS23" i="17"/>
  <c r="AR23" i="17"/>
  <c r="AQ23" i="17"/>
  <c r="AP23" i="17"/>
  <c r="AO23" i="17"/>
  <c r="AN23" i="17"/>
  <c r="BF22" i="17"/>
  <c r="BE22" i="17"/>
  <c r="BD22" i="17"/>
  <c r="BC22" i="17"/>
  <c r="BB22" i="17"/>
  <c r="BA22" i="17"/>
  <c r="AZ22" i="17"/>
  <c r="AY22" i="17"/>
  <c r="AX22" i="17"/>
  <c r="AW22" i="17"/>
  <c r="AV22" i="17"/>
  <c r="AU22" i="17"/>
  <c r="AT22" i="17"/>
  <c r="AS22" i="17"/>
  <c r="AR22" i="17"/>
  <c r="AQ22" i="17"/>
  <c r="AP22" i="17"/>
  <c r="AO22" i="17"/>
  <c r="AN22" i="17"/>
  <c r="BF21" i="17"/>
  <c r="BE21" i="17"/>
  <c r="BD21" i="17"/>
  <c r="BC21" i="17"/>
  <c r="BB21" i="17"/>
  <c r="BA21" i="17"/>
  <c r="AZ21" i="17"/>
  <c r="AY21" i="17"/>
  <c r="AX21" i="17"/>
  <c r="AW21" i="17"/>
  <c r="AV21" i="17"/>
  <c r="AU21" i="17"/>
  <c r="AT21" i="17"/>
  <c r="AS21" i="17"/>
  <c r="AR21" i="17"/>
  <c r="AQ21" i="17"/>
  <c r="AP21" i="17"/>
  <c r="AO21" i="17"/>
  <c r="AN21" i="17"/>
  <c r="BF20" i="17"/>
  <c r="BE20" i="17"/>
  <c r="BD20" i="17"/>
  <c r="BC20" i="17"/>
  <c r="BB20" i="17"/>
  <c r="BA20" i="17"/>
  <c r="AZ20" i="17"/>
  <c r="AY20" i="17"/>
  <c r="AX20" i="17"/>
  <c r="AW20" i="17"/>
  <c r="AV20" i="17"/>
  <c r="AU20" i="17"/>
  <c r="AT20" i="17"/>
  <c r="AS20" i="17"/>
  <c r="AR20" i="17"/>
  <c r="AQ20" i="17"/>
  <c r="AP20" i="17"/>
  <c r="AO20" i="17"/>
  <c r="AN20" i="17"/>
  <c r="BF19" i="17"/>
  <c r="BE19" i="17"/>
  <c r="BD19" i="17"/>
  <c r="BC19" i="17"/>
  <c r="BB19" i="17"/>
  <c r="BA19" i="17"/>
  <c r="AZ19" i="17"/>
  <c r="AY19" i="17"/>
  <c r="AX19" i="17"/>
  <c r="AW19" i="17"/>
  <c r="AV19" i="17"/>
  <c r="AU19" i="17"/>
  <c r="AT19" i="17"/>
  <c r="AS19" i="17"/>
  <c r="AR19" i="17"/>
  <c r="AQ19" i="17"/>
  <c r="AP19" i="17"/>
  <c r="AO19" i="17"/>
  <c r="AN19" i="17"/>
  <c r="BF18" i="17"/>
  <c r="BE18" i="17"/>
  <c r="BD18" i="17"/>
  <c r="BC18" i="17"/>
  <c r="BB18" i="17"/>
  <c r="BA18" i="17"/>
  <c r="AZ18" i="17"/>
  <c r="AY18" i="17"/>
  <c r="AX18" i="17"/>
  <c r="AW18" i="17"/>
  <c r="AV18" i="17"/>
  <c r="AU18" i="17"/>
  <c r="AT18" i="17"/>
  <c r="AS18" i="17"/>
  <c r="AR18" i="17"/>
  <c r="AQ18" i="17"/>
  <c r="AP18" i="17"/>
  <c r="AO18" i="17"/>
  <c r="AN18" i="17"/>
  <c r="BF17" i="17"/>
  <c r="BE17" i="17"/>
  <c r="BD17" i="17"/>
  <c r="BC17" i="17"/>
  <c r="BB17" i="17"/>
  <c r="BA17" i="17"/>
  <c r="AZ17" i="17"/>
  <c r="AY17" i="17"/>
  <c r="AX17" i="17"/>
  <c r="AW17" i="17"/>
  <c r="AV17" i="17"/>
  <c r="AU17" i="17"/>
  <c r="AT17" i="17"/>
  <c r="AS17" i="17"/>
  <c r="AR17" i="17"/>
  <c r="AQ17" i="17"/>
  <c r="AP17" i="17"/>
  <c r="AO17" i="17"/>
  <c r="AN17" i="17"/>
  <c r="BF16" i="17"/>
  <c r="BE16" i="17"/>
  <c r="BD16" i="17"/>
  <c r="BC16" i="17"/>
  <c r="BB16" i="17"/>
  <c r="BA16" i="17"/>
  <c r="AZ16" i="17"/>
  <c r="AY16" i="17"/>
  <c r="AX16" i="17"/>
  <c r="AW16" i="17"/>
  <c r="AV16" i="17"/>
  <c r="AU16" i="17"/>
  <c r="AT16" i="17"/>
  <c r="AS16" i="17"/>
  <c r="AR16" i="17"/>
  <c r="AQ16" i="17"/>
  <c r="AP16" i="17"/>
  <c r="AO16" i="17"/>
  <c r="AN16" i="17"/>
  <c r="BF15" i="17"/>
  <c r="BE15" i="17"/>
  <c r="BD15" i="17"/>
  <c r="BC15" i="17"/>
  <c r="BB15" i="17"/>
  <c r="BA15" i="17"/>
  <c r="AZ15" i="17"/>
  <c r="AY15" i="17"/>
  <c r="AX15" i="17"/>
  <c r="AW15" i="17"/>
  <c r="AV15" i="17"/>
  <c r="AU15" i="17"/>
  <c r="AT15" i="17"/>
  <c r="AS15" i="17"/>
  <c r="AR15" i="17"/>
  <c r="AQ15" i="17"/>
  <c r="AP15" i="17"/>
  <c r="AO15" i="17"/>
  <c r="AN15" i="17"/>
  <c r="BF14" i="17"/>
  <c r="BE14" i="17"/>
  <c r="BD14" i="17"/>
  <c r="BC14" i="17"/>
  <c r="BB14" i="17"/>
  <c r="BA14" i="17"/>
  <c r="AZ14" i="17"/>
  <c r="AY14" i="17"/>
  <c r="AX14" i="17"/>
  <c r="AW14" i="17"/>
  <c r="AV14" i="17"/>
  <c r="AU14" i="17"/>
  <c r="AT14" i="17"/>
  <c r="AS14" i="17"/>
  <c r="AR14" i="17"/>
  <c r="AQ14" i="17"/>
  <c r="AP14" i="17"/>
  <c r="AO14" i="17"/>
  <c r="AN14" i="17"/>
  <c r="S14" i="17"/>
  <c r="S15" i="17" s="1"/>
  <c r="S16" i="17" s="1"/>
  <c r="S17" i="17" s="1"/>
  <c r="S18" i="17" s="1"/>
  <c r="S19" i="17" s="1"/>
  <c r="S20" i="17" s="1"/>
  <c r="S21" i="17" s="1"/>
  <c r="S22" i="17" s="1"/>
  <c r="S23" i="17" s="1"/>
  <c r="S24" i="17" s="1"/>
  <c r="S25" i="17" s="1"/>
  <c r="S26" i="17" s="1"/>
  <c r="S27" i="17" s="1"/>
  <c r="S28" i="17" s="1"/>
  <c r="S29" i="17" s="1"/>
  <c r="S30" i="17" s="1"/>
  <c r="S31" i="17" s="1"/>
  <c r="S32" i="17" s="1"/>
  <c r="S33" i="17" s="1"/>
  <c r="S34" i="17" s="1"/>
  <c r="S35" i="17" s="1"/>
  <c r="S36" i="17" s="1"/>
  <c r="S37" i="17" s="1"/>
  <c r="L7" i="17" s="1"/>
  <c r="R14" i="17"/>
  <c r="R15" i="17" s="1"/>
  <c r="R16" i="17" s="1"/>
  <c r="R17" i="17" s="1"/>
  <c r="R18" i="17" s="1"/>
  <c r="R19" i="17" s="1"/>
  <c r="R20" i="17" s="1"/>
  <c r="R21" i="17" s="1"/>
  <c r="R22" i="17" s="1"/>
  <c r="R23" i="17" s="1"/>
  <c r="R24" i="17" s="1"/>
  <c r="R25" i="17" s="1"/>
  <c r="R26" i="17" s="1"/>
  <c r="R27" i="17" s="1"/>
  <c r="R28" i="17" s="1"/>
  <c r="R29" i="17" s="1"/>
  <c r="R30" i="17" s="1"/>
  <c r="R31" i="17" s="1"/>
  <c r="R32" i="17" s="1"/>
  <c r="R33" i="17" s="1"/>
  <c r="R34" i="17" s="1"/>
  <c r="R35" i="17" s="1"/>
  <c r="R36" i="17" s="1"/>
  <c r="R37" i="17" s="1"/>
  <c r="L6" i="17" s="1"/>
  <c r="E8" i="17"/>
  <c r="E7" i="17"/>
  <c r="E6" i="17"/>
  <c r="P5" i="17"/>
  <c r="L5" i="17"/>
  <c r="B15" i="17" s="1"/>
  <c r="E5" i="17"/>
  <c r="BF37" i="16"/>
  <c r="BE37" i="16"/>
  <c r="BD37" i="16"/>
  <c r="BC37" i="16"/>
  <c r="BB37" i="16"/>
  <c r="BA37" i="16"/>
  <c r="AZ37" i="16"/>
  <c r="AY37" i="16"/>
  <c r="AX37" i="16"/>
  <c r="AW37" i="16"/>
  <c r="AV37" i="16"/>
  <c r="AU37" i="16"/>
  <c r="AT37" i="16"/>
  <c r="AS37" i="16"/>
  <c r="AR37" i="16"/>
  <c r="AQ37" i="16"/>
  <c r="AP37" i="16"/>
  <c r="AO37" i="16"/>
  <c r="AN37" i="16"/>
  <c r="BF36" i="16"/>
  <c r="BE36" i="16"/>
  <c r="BD36" i="16"/>
  <c r="BC36" i="16"/>
  <c r="BB36" i="16"/>
  <c r="BA36" i="16"/>
  <c r="AZ36" i="16"/>
  <c r="AY36" i="16"/>
  <c r="AX36" i="16"/>
  <c r="AW36" i="16"/>
  <c r="AV36" i="16"/>
  <c r="AU36" i="16"/>
  <c r="AT36" i="16"/>
  <c r="AS36" i="16"/>
  <c r="AR36" i="16"/>
  <c r="AQ36" i="16"/>
  <c r="AP36" i="16"/>
  <c r="AO36" i="16"/>
  <c r="AN36" i="16"/>
  <c r="BF35" i="16"/>
  <c r="BE35" i="16"/>
  <c r="BD35" i="16"/>
  <c r="BC35" i="16"/>
  <c r="BB35" i="16"/>
  <c r="BA35" i="16"/>
  <c r="AZ35" i="16"/>
  <c r="AY35" i="16"/>
  <c r="AX35" i="16"/>
  <c r="AW35" i="16"/>
  <c r="AV35" i="16"/>
  <c r="AU35" i="16"/>
  <c r="AT35" i="16"/>
  <c r="AS35" i="16"/>
  <c r="AR35" i="16"/>
  <c r="AQ35" i="16"/>
  <c r="AP35" i="16"/>
  <c r="AO35" i="16"/>
  <c r="AN35" i="16"/>
  <c r="BF34" i="16"/>
  <c r="BE34" i="16"/>
  <c r="BD34" i="16"/>
  <c r="BC34" i="16"/>
  <c r="BB34" i="16"/>
  <c r="BA34" i="16"/>
  <c r="AZ34" i="16"/>
  <c r="AY34" i="16"/>
  <c r="AX34" i="16"/>
  <c r="AW34" i="16"/>
  <c r="AV34" i="16"/>
  <c r="AU34" i="16"/>
  <c r="AT34" i="16"/>
  <c r="AS34" i="16"/>
  <c r="AR34" i="16"/>
  <c r="AQ34" i="16"/>
  <c r="AP34" i="16"/>
  <c r="AO34" i="16"/>
  <c r="AN34" i="16"/>
  <c r="BF33" i="16"/>
  <c r="BE33" i="16"/>
  <c r="BD33" i="16"/>
  <c r="BC33" i="16"/>
  <c r="BB33" i="16"/>
  <c r="BA33" i="16"/>
  <c r="AZ33" i="16"/>
  <c r="AY33" i="16"/>
  <c r="AX33" i="16"/>
  <c r="AW33" i="16"/>
  <c r="AV33" i="16"/>
  <c r="AU33" i="16"/>
  <c r="AT33" i="16"/>
  <c r="AS33" i="16"/>
  <c r="AR33" i="16"/>
  <c r="AQ33" i="16"/>
  <c r="AP33" i="16"/>
  <c r="AO33" i="16"/>
  <c r="AN33" i="16"/>
  <c r="BF32" i="16"/>
  <c r="BE32" i="16"/>
  <c r="BD32" i="16"/>
  <c r="BC32" i="16"/>
  <c r="BB32" i="16"/>
  <c r="BA32" i="16"/>
  <c r="AZ32" i="16"/>
  <c r="AY32" i="16"/>
  <c r="AX32" i="16"/>
  <c r="AW32" i="16"/>
  <c r="AV32" i="16"/>
  <c r="AU32" i="16"/>
  <c r="AT32" i="16"/>
  <c r="AS32" i="16"/>
  <c r="AR32" i="16"/>
  <c r="AQ32" i="16"/>
  <c r="AP32" i="16"/>
  <c r="AO32" i="16"/>
  <c r="AN32" i="16"/>
  <c r="BF31" i="16"/>
  <c r="BE31" i="16"/>
  <c r="BD31" i="16"/>
  <c r="BC31" i="16"/>
  <c r="BB31" i="16"/>
  <c r="BA31" i="16"/>
  <c r="AZ31" i="16"/>
  <c r="AY31" i="16"/>
  <c r="AX31" i="16"/>
  <c r="AW31" i="16"/>
  <c r="AV31" i="16"/>
  <c r="AU31" i="16"/>
  <c r="AT31" i="16"/>
  <c r="AS31" i="16"/>
  <c r="AR31" i="16"/>
  <c r="AQ31" i="16"/>
  <c r="AP31" i="16"/>
  <c r="AO31" i="16"/>
  <c r="AN31" i="16"/>
  <c r="BF30" i="16"/>
  <c r="BE30" i="16"/>
  <c r="BD30" i="16"/>
  <c r="BC30" i="16"/>
  <c r="BB30" i="16"/>
  <c r="BA30" i="16"/>
  <c r="AZ30" i="16"/>
  <c r="AY30" i="16"/>
  <c r="AX30" i="16"/>
  <c r="AW30" i="16"/>
  <c r="AV30" i="16"/>
  <c r="AU30" i="16"/>
  <c r="AT30" i="16"/>
  <c r="AS30" i="16"/>
  <c r="AR30" i="16"/>
  <c r="AQ30" i="16"/>
  <c r="AP30" i="16"/>
  <c r="AO30" i="16"/>
  <c r="AN30" i="16"/>
  <c r="BF29" i="16"/>
  <c r="BE29" i="16"/>
  <c r="BD29" i="16"/>
  <c r="BC29" i="16"/>
  <c r="BB29" i="16"/>
  <c r="BA29" i="16"/>
  <c r="AZ29" i="16"/>
  <c r="AY29" i="16"/>
  <c r="AX29" i="16"/>
  <c r="AW29" i="16"/>
  <c r="AV29" i="16"/>
  <c r="AU29" i="16"/>
  <c r="AT29" i="16"/>
  <c r="AS29" i="16"/>
  <c r="AR29" i="16"/>
  <c r="AQ29" i="16"/>
  <c r="AP29" i="16"/>
  <c r="AO29" i="16"/>
  <c r="AN29" i="16"/>
  <c r="BF28" i="16"/>
  <c r="BE28" i="16"/>
  <c r="BD28" i="16"/>
  <c r="BC28" i="16"/>
  <c r="BB28" i="16"/>
  <c r="BA28" i="16"/>
  <c r="AZ28" i="16"/>
  <c r="AY28" i="16"/>
  <c r="AX28" i="16"/>
  <c r="AW28" i="16"/>
  <c r="AV28" i="16"/>
  <c r="AU28" i="16"/>
  <c r="AT28" i="16"/>
  <c r="AS28" i="16"/>
  <c r="AR28" i="16"/>
  <c r="AQ28" i="16"/>
  <c r="AP28" i="16"/>
  <c r="AO28" i="16"/>
  <c r="AN28" i="16"/>
  <c r="BF27" i="16"/>
  <c r="BE27" i="16"/>
  <c r="BD27" i="16"/>
  <c r="BC27" i="16"/>
  <c r="BB27" i="16"/>
  <c r="BA27" i="16"/>
  <c r="AZ27" i="16"/>
  <c r="AY27" i="16"/>
  <c r="AX27" i="16"/>
  <c r="AW27" i="16"/>
  <c r="AV27" i="16"/>
  <c r="AU27" i="16"/>
  <c r="AT27" i="16"/>
  <c r="AS27" i="16"/>
  <c r="AR27" i="16"/>
  <c r="AQ27" i="16"/>
  <c r="AP27" i="16"/>
  <c r="AO27" i="16"/>
  <c r="AN27" i="16"/>
  <c r="BF26" i="16"/>
  <c r="BE26" i="16"/>
  <c r="BD26" i="16"/>
  <c r="BC26" i="16"/>
  <c r="BB26" i="16"/>
  <c r="BA26" i="16"/>
  <c r="AZ26" i="16"/>
  <c r="AY26" i="16"/>
  <c r="AX26" i="16"/>
  <c r="AW26" i="16"/>
  <c r="AV26" i="16"/>
  <c r="AU26" i="16"/>
  <c r="AT26" i="16"/>
  <c r="AS26" i="16"/>
  <c r="AR26" i="16"/>
  <c r="AQ26" i="16"/>
  <c r="AP26" i="16"/>
  <c r="AO26" i="16"/>
  <c r="AN26" i="16"/>
  <c r="BF25" i="16"/>
  <c r="BE25" i="16"/>
  <c r="BD25" i="16"/>
  <c r="BC25" i="16"/>
  <c r="BB25" i="16"/>
  <c r="BA25" i="16"/>
  <c r="AZ25" i="16"/>
  <c r="AY25" i="16"/>
  <c r="AX25" i="16"/>
  <c r="AW25" i="16"/>
  <c r="AV25" i="16"/>
  <c r="AU25" i="16"/>
  <c r="AT25" i="16"/>
  <c r="AS25" i="16"/>
  <c r="AR25" i="16"/>
  <c r="AQ25" i="16"/>
  <c r="AP25" i="16"/>
  <c r="AO25" i="16"/>
  <c r="AN25" i="16"/>
  <c r="BF24" i="16"/>
  <c r="BE24" i="16"/>
  <c r="BD24" i="16"/>
  <c r="BC24" i="16"/>
  <c r="BB24" i="16"/>
  <c r="BA24" i="16"/>
  <c r="AZ24" i="16"/>
  <c r="AY24" i="16"/>
  <c r="AX24" i="16"/>
  <c r="AW24" i="16"/>
  <c r="AV24" i="16"/>
  <c r="AU24" i="16"/>
  <c r="AT24" i="16"/>
  <c r="AS24" i="16"/>
  <c r="AR24" i="16"/>
  <c r="AQ24" i="16"/>
  <c r="AP24" i="16"/>
  <c r="AO24" i="16"/>
  <c r="AN24" i="16"/>
  <c r="BF23" i="16"/>
  <c r="BE23" i="16"/>
  <c r="BD23" i="16"/>
  <c r="BC23" i="16"/>
  <c r="BB23" i="16"/>
  <c r="BA23" i="16"/>
  <c r="AZ23" i="16"/>
  <c r="AY23" i="16"/>
  <c r="AX23" i="16"/>
  <c r="AW23" i="16"/>
  <c r="AV23" i="16"/>
  <c r="AU23" i="16"/>
  <c r="AT23" i="16"/>
  <c r="AS23" i="16"/>
  <c r="AR23" i="16"/>
  <c r="AQ23" i="16"/>
  <c r="AP23" i="16"/>
  <c r="AO23" i="16"/>
  <c r="AN23" i="16"/>
  <c r="BF22" i="16"/>
  <c r="BE22" i="16"/>
  <c r="BD22" i="16"/>
  <c r="BC22" i="16"/>
  <c r="BB22" i="16"/>
  <c r="BA22" i="16"/>
  <c r="AZ22" i="16"/>
  <c r="AY22" i="16"/>
  <c r="AX22" i="16"/>
  <c r="AW22" i="16"/>
  <c r="AV22" i="16"/>
  <c r="AU22" i="16"/>
  <c r="AT22" i="16"/>
  <c r="AS22" i="16"/>
  <c r="AR22" i="16"/>
  <c r="AQ22" i="16"/>
  <c r="AP22" i="16"/>
  <c r="AO22" i="16"/>
  <c r="AN22" i="16"/>
  <c r="BF21" i="16"/>
  <c r="BE21" i="16"/>
  <c r="BD21" i="16"/>
  <c r="BC21" i="16"/>
  <c r="BB21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BF20" i="16"/>
  <c r="BE20" i="16"/>
  <c r="BD20" i="16"/>
  <c r="BC20" i="16"/>
  <c r="BB20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BF19" i="16"/>
  <c r="BE19" i="16"/>
  <c r="BD19" i="16"/>
  <c r="BC19" i="16"/>
  <c r="BB19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BF18" i="16"/>
  <c r="BE18" i="16"/>
  <c r="BD18" i="16"/>
  <c r="BC18" i="16"/>
  <c r="BB18" i="16"/>
  <c r="BA18" i="16"/>
  <c r="AZ18" i="16"/>
  <c r="AY18" i="16"/>
  <c r="AX18" i="16"/>
  <c r="AW18" i="16"/>
  <c r="AV18" i="16"/>
  <c r="AU18" i="16"/>
  <c r="AT18" i="16"/>
  <c r="AS18" i="16"/>
  <c r="AR18" i="16"/>
  <c r="AQ18" i="16"/>
  <c r="AP18" i="16"/>
  <c r="AO18" i="16"/>
  <c r="AN18" i="16"/>
  <c r="BF17" i="16"/>
  <c r="BE17" i="16"/>
  <c r="BD17" i="16"/>
  <c r="BC17" i="16"/>
  <c r="BB17" i="16"/>
  <c r="BA17" i="16"/>
  <c r="AZ17" i="16"/>
  <c r="AY17" i="16"/>
  <c r="AX17" i="16"/>
  <c r="AW17" i="16"/>
  <c r="AV17" i="16"/>
  <c r="AU17" i="16"/>
  <c r="AT17" i="16"/>
  <c r="AS17" i="16"/>
  <c r="AR17" i="16"/>
  <c r="AQ17" i="16"/>
  <c r="AP17" i="16"/>
  <c r="AO17" i="16"/>
  <c r="AN17" i="16"/>
  <c r="BF16" i="16"/>
  <c r="BE16" i="16"/>
  <c r="BD16" i="16"/>
  <c r="BC16" i="16"/>
  <c r="BB16" i="16"/>
  <c r="BA16" i="16"/>
  <c r="AZ16" i="16"/>
  <c r="AY16" i="16"/>
  <c r="AX16" i="16"/>
  <c r="AW16" i="16"/>
  <c r="AV16" i="16"/>
  <c r="AU16" i="16"/>
  <c r="AT16" i="16"/>
  <c r="AS16" i="16"/>
  <c r="AR16" i="16"/>
  <c r="AQ16" i="16"/>
  <c r="AP16" i="16"/>
  <c r="AO16" i="16"/>
  <c r="AN16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S14" i="16"/>
  <c r="S15" i="16" s="1"/>
  <c r="S16" i="16" s="1"/>
  <c r="S17" i="16" s="1"/>
  <c r="S18" i="16" s="1"/>
  <c r="S19" i="16" s="1"/>
  <c r="S20" i="16" s="1"/>
  <c r="S21" i="16" s="1"/>
  <c r="S22" i="16" s="1"/>
  <c r="S23" i="16" s="1"/>
  <c r="S24" i="16" s="1"/>
  <c r="S25" i="16" s="1"/>
  <c r="S26" i="16" s="1"/>
  <c r="S27" i="16" s="1"/>
  <c r="S28" i="16" s="1"/>
  <c r="S29" i="16" s="1"/>
  <c r="S30" i="16" s="1"/>
  <c r="S31" i="16" s="1"/>
  <c r="S32" i="16" s="1"/>
  <c r="S33" i="16" s="1"/>
  <c r="S34" i="16" s="1"/>
  <c r="S35" i="16" s="1"/>
  <c r="S36" i="16" s="1"/>
  <c r="S37" i="16" s="1"/>
  <c r="L7" i="16" s="1"/>
  <c r="R14" i="16"/>
  <c r="R15" i="16" s="1"/>
  <c r="R16" i="16" s="1"/>
  <c r="R17" i="16" s="1"/>
  <c r="R18" i="16" s="1"/>
  <c r="R19" i="16" s="1"/>
  <c r="R20" i="16" s="1"/>
  <c r="R21" i="16" s="1"/>
  <c r="R22" i="16" s="1"/>
  <c r="R23" i="16" s="1"/>
  <c r="R24" i="16" s="1"/>
  <c r="R25" i="16" s="1"/>
  <c r="R26" i="16" s="1"/>
  <c r="R27" i="16" s="1"/>
  <c r="R28" i="16" s="1"/>
  <c r="R29" i="16" s="1"/>
  <c r="R30" i="16" s="1"/>
  <c r="R31" i="16" s="1"/>
  <c r="R32" i="16" s="1"/>
  <c r="R33" i="16" s="1"/>
  <c r="R34" i="16" s="1"/>
  <c r="R35" i="16" s="1"/>
  <c r="R36" i="16" s="1"/>
  <c r="R37" i="16" s="1"/>
  <c r="L6" i="16" s="1"/>
  <c r="E8" i="16"/>
  <c r="E7" i="16"/>
  <c r="E6" i="16"/>
  <c r="P5" i="16"/>
  <c r="L5" i="16"/>
  <c r="B15" i="16" s="1"/>
  <c r="B16" i="16" s="1"/>
  <c r="E5" i="16"/>
  <c r="BF37" i="15"/>
  <c r="BE37" i="15"/>
  <c r="BD37" i="15"/>
  <c r="BC37" i="15"/>
  <c r="BB37" i="15"/>
  <c r="BA37" i="15"/>
  <c r="AZ37" i="15"/>
  <c r="AY37" i="15"/>
  <c r="AX37" i="15"/>
  <c r="AW37" i="15"/>
  <c r="AV37" i="15"/>
  <c r="AU37" i="15"/>
  <c r="AT37" i="15"/>
  <c r="AS37" i="15"/>
  <c r="AR37" i="15"/>
  <c r="AQ37" i="15"/>
  <c r="AP37" i="15"/>
  <c r="AO37" i="15"/>
  <c r="AN37" i="15"/>
  <c r="BF36" i="15"/>
  <c r="BE36" i="15"/>
  <c r="BD36" i="15"/>
  <c r="BC36" i="15"/>
  <c r="BB36" i="15"/>
  <c r="BA36" i="15"/>
  <c r="AZ36" i="15"/>
  <c r="AY36" i="15"/>
  <c r="AX36" i="15"/>
  <c r="AW36" i="15"/>
  <c r="AV36" i="15"/>
  <c r="AU36" i="15"/>
  <c r="AT36" i="15"/>
  <c r="AS36" i="15"/>
  <c r="AR36" i="15"/>
  <c r="AQ36" i="15"/>
  <c r="AP36" i="15"/>
  <c r="AO36" i="15"/>
  <c r="AN36" i="15"/>
  <c r="BF35" i="15"/>
  <c r="BE35" i="15"/>
  <c r="BD35" i="15"/>
  <c r="BC35" i="15"/>
  <c r="BB35" i="15"/>
  <c r="BA35" i="15"/>
  <c r="AZ35" i="15"/>
  <c r="AY35" i="15"/>
  <c r="AX35" i="15"/>
  <c r="AW35" i="15"/>
  <c r="AV35" i="15"/>
  <c r="AU35" i="15"/>
  <c r="AT35" i="15"/>
  <c r="AS35" i="15"/>
  <c r="AR35" i="15"/>
  <c r="AQ35" i="15"/>
  <c r="AP35" i="15"/>
  <c r="AO35" i="15"/>
  <c r="AN35" i="15"/>
  <c r="BF34" i="15"/>
  <c r="BE34" i="15"/>
  <c r="BD34" i="15"/>
  <c r="BC34" i="15"/>
  <c r="BB34" i="15"/>
  <c r="BA34" i="15"/>
  <c r="AZ34" i="15"/>
  <c r="AY34" i="15"/>
  <c r="AX34" i="15"/>
  <c r="AW34" i="15"/>
  <c r="AV34" i="15"/>
  <c r="AU34" i="15"/>
  <c r="AT34" i="15"/>
  <c r="AS34" i="15"/>
  <c r="AR34" i="15"/>
  <c r="AQ34" i="15"/>
  <c r="AP34" i="15"/>
  <c r="AO34" i="15"/>
  <c r="AN34" i="15"/>
  <c r="BF33" i="15"/>
  <c r="BE33" i="15"/>
  <c r="BD33" i="15"/>
  <c r="BC33" i="15"/>
  <c r="BB33" i="15"/>
  <c r="BA33" i="15"/>
  <c r="AZ33" i="15"/>
  <c r="AY33" i="15"/>
  <c r="AX33" i="15"/>
  <c r="AW33" i="15"/>
  <c r="AV33" i="15"/>
  <c r="AU33" i="15"/>
  <c r="AT33" i="15"/>
  <c r="AS33" i="15"/>
  <c r="AR33" i="15"/>
  <c r="AQ33" i="15"/>
  <c r="AP33" i="15"/>
  <c r="AO33" i="15"/>
  <c r="AN33" i="15"/>
  <c r="BF32" i="15"/>
  <c r="BE32" i="15"/>
  <c r="BD32" i="15"/>
  <c r="BC32" i="15"/>
  <c r="BB32" i="15"/>
  <c r="BA32" i="15"/>
  <c r="AZ32" i="15"/>
  <c r="AY32" i="15"/>
  <c r="AX32" i="15"/>
  <c r="AW32" i="15"/>
  <c r="AV32" i="15"/>
  <c r="AU32" i="15"/>
  <c r="AT32" i="15"/>
  <c r="AS32" i="15"/>
  <c r="AR32" i="15"/>
  <c r="AQ32" i="15"/>
  <c r="AP32" i="15"/>
  <c r="AO32" i="15"/>
  <c r="AN32" i="15"/>
  <c r="BF31" i="15"/>
  <c r="BE31" i="15"/>
  <c r="BD31" i="15"/>
  <c r="BC31" i="15"/>
  <c r="BB31" i="15"/>
  <c r="BA31" i="15"/>
  <c r="AZ31" i="15"/>
  <c r="AY31" i="15"/>
  <c r="AX31" i="15"/>
  <c r="AW31" i="15"/>
  <c r="AV31" i="15"/>
  <c r="AU31" i="15"/>
  <c r="AT31" i="15"/>
  <c r="AS31" i="15"/>
  <c r="AR31" i="15"/>
  <c r="AQ31" i="15"/>
  <c r="AP31" i="15"/>
  <c r="AO31" i="15"/>
  <c r="AN31" i="15"/>
  <c r="BF30" i="15"/>
  <c r="BE30" i="15"/>
  <c r="BD30" i="15"/>
  <c r="BC30" i="15"/>
  <c r="BB30" i="15"/>
  <c r="BA30" i="15"/>
  <c r="AZ30" i="15"/>
  <c r="AY30" i="15"/>
  <c r="AX30" i="15"/>
  <c r="AW30" i="15"/>
  <c r="AV30" i="15"/>
  <c r="AU30" i="15"/>
  <c r="AT30" i="15"/>
  <c r="AS30" i="15"/>
  <c r="AR30" i="15"/>
  <c r="AQ30" i="15"/>
  <c r="AP30" i="15"/>
  <c r="AO30" i="15"/>
  <c r="AN30" i="15"/>
  <c r="BF29" i="15"/>
  <c r="BE29" i="15"/>
  <c r="BD29" i="15"/>
  <c r="BC29" i="15"/>
  <c r="BB29" i="15"/>
  <c r="BA29" i="15"/>
  <c r="AZ29" i="15"/>
  <c r="AY29" i="15"/>
  <c r="AX29" i="15"/>
  <c r="AW29" i="15"/>
  <c r="AV29" i="15"/>
  <c r="AU29" i="15"/>
  <c r="AT29" i="15"/>
  <c r="AS29" i="15"/>
  <c r="AR29" i="15"/>
  <c r="AQ29" i="15"/>
  <c r="AP29" i="15"/>
  <c r="AO29" i="15"/>
  <c r="AN29" i="15"/>
  <c r="BF28" i="15"/>
  <c r="BE28" i="15"/>
  <c r="BD28" i="15"/>
  <c r="BC28" i="15"/>
  <c r="BB28" i="15"/>
  <c r="BA28" i="15"/>
  <c r="AZ28" i="15"/>
  <c r="AY28" i="15"/>
  <c r="AX28" i="15"/>
  <c r="AW28" i="15"/>
  <c r="AV28" i="15"/>
  <c r="AU28" i="15"/>
  <c r="AT28" i="15"/>
  <c r="AS28" i="15"/>
  <c r="AR28" i="15"/>
  <c r="AQ28" i="15"/>
  <c r="AP28" i="15"/>
  <c r="AO28" i="15"/>
  <c r="AN28" i="15"/>
  <c r="BF27" i="15"/>
  <c r="BE27" i="15"/>
  <c r="BD27" i="15"/>
  <c r="BC27" i="15"/>
  <c r="BB27" i="15"/>
  <c r="BA27" i="15"/>
  <c r="AZ27" i="15"/>
  <c r="AY27" i="15"/>
  <c r="AX27" i="15"/>
  <c r="AW27" i="15"/>
  <c r="AV27" i="15"/>
  <c r="AU27" i="15"/>
  <c r="AT27" i="15"/>
  <c r="AS27" i="15"/>
  <c r="AR27" i="15"/>
  <c r="AQ27" i="15"/>
  <c r="AP27" i="15"/>
  <c r="AO27" i="15"/>
  <c r="AN27" i="15"/>
  <c r="BF26" i="15"/>
  <c r="BE26" i="15"/>
  <c r="BD26" i="15"/>
  <c r="BC26" i="15"/>
  <c r="BB26" i="15"/>
  <c r="BA26" i="15"/>
  <c r="AZ26" i="15"/>
  <c r="AY26" i="15"/>
  <c r="AX26" i="15"/>
  <c r="AW26" i="15"/>
  <c r="AV26" i="15"/>
  <c r="AU26" i="15"/>
  <c r="AT26" i="15"/>
  <c r="AS26" i="15"/>
  <c r="AR26" i="15"/>
  <c r="AQ26" i="15"/>
  <c r="AP26" i="15"/>
  <c r="AO26" i="15"/>
  <c r="AN26" i="15"/>
  <c r="BF25" i="15"/>
  <c r="BE25" i="15"/>
  <c r="BD25" i="15"/>
  <c r="BC25" i="15"/>
  <c r="BB25" i="15"/>
  <c r="BA25" i="15"/>
  <c r="AZ25" i="15"/>
  <c r="AY25" i="15"/>
  <c r="AX25" i="15"/>
  <c r="AW25" i="15"/>
  <c r="AV25" i="15"/>
  <c r="AU25" i="15"/>
  <c r="AT25" i="15"/>
  <c r="AS25" i="15"/>
  <c r="AR25" i="15"/>
  <c r="AQ25" i="15"/>
  <c r="AP25" i="15"/>
  <c r="AO25" i="15"/>
  <c r="AN25" i="15"/>
  <c r="BF24" i="15"/>
  <c r="BE24" i="15"/>
  <c r="BD24" i="15"/>
  <c r="BC24" i="15"/>
  <c r="BB24" i="15"/>
  <c r="BA24" i="15"/>
  <c r="AZ24" i="15"/>
  <c r="AY24" i="15"/>
  <c r="AX24" i="15"/>
  <c r="AW24" i="15"/>
  <c r="AV24" i="15"/>
  <c r="AU24" i="15"/>
  <c r="AT24" i="15"/>
  <c r="AS24" i="15"/>
  <c r="AR24" i="15"/>
  <c r="AQ24" i="15"/>
  <c r="AP24" i="15"/>
  <c r="AO24" i="15"/>
  <c r="AN24" i="15"/>
  <c r="BF23" i="15"/>
  <c r="BE23" i="15"/>
  <c r="BD23" i="15"/>
  <c r="BC23" i="15"/>
  <c r="BB23" i="15"/>
  <c r="BA23" i="15"/>
  <c r="AZ23" i="15"/>
  <c r="AY23" i="15"/>
  <c r="AX23" i="15"/>
  <c r="AW23" i="15"/>
  <c r="AV23" i="15"/>
  <c r="AU23" i="15"/>
  <c r="AT23" i="15"/>
  <c r="AS23" i="15"/>
  <c r="AR23" i="15"/>
  <c r="AQ23" i="15"/>
  <c r="AP23" i="15"/>
  <c r="AO23" i="15"/>
  <c r="AN23" i="15"/>
  <c r="BF22" i="15"/>
  <c r="BE22" i="15"/>
  <c r="BD22" i="15"/>
  <c r="BC22" i="15"/>
  <c r="BB22" i="15"/>
  <c r="BA22" i="15"/>
  <c r="AZ22" i="15"/>
  <c r="AY22" i="15"/>
  <c r="AX22" i="15"/>
  <c r="AW22" i="15"/>
  <c r="AV22" i="15"/>
  <c r="AU22" i="15"/>
  <c r="AT22" i="15"/>
  <c r="AS22" i="15"/>
  <c r="AR22" i="15"/>
  <c r="AQ22" i="15"/>
  <c r="AP22" i="15"/>
  <c r="AO22" i="15"/>
  <c r="AN22" i="15"/>
  <c r="BF21" i="15"/>
  <c r="BE21" i="15"/>
  <c r="BD21" i="15"/>
  <c r="BC21" i="15"/>
  <c r="BB21" i="15"/>
  <c r="BA21" i="15"/>
  <c r="AZ21" i="15"/>
  <c r="AY21" i="15"/>
  <c r="AX21" i="15"/>
  <c r="AW21" i="15"/>
  <c r="AV21" i="15"/>
  <c r="AU21" i="15"/>
  <c r="AT21" i="15"/>
  <c r="AS21" i="15"/>
  <c r="AR21" i="15"/>
  <c r="AQ21" i="15"/>
  <c r="AP21" i="15"/>
  <c r="AO21" i="15"/>
  <c r="AN21" i="15"/>
  <c r="BF20" i="15"/>
  <c r="BE20" i="15"/>
  <c r="BD20" i="15"/>
  <c r="BC20" i="15"/>
  <c r="BB20" i="15"/>
  <c r="BA20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BF19" i="15"/>
  <c r="BE19" i="15"/>
  <c r="BD19" i="15"/>
  <c r="BC19" i="15"/>
  <c r="BB19" i="15"/>
  <c r="BA19" i="15"/>
  <c r="AZ19" i="15"/>
  <c r="AY19" i="15"/>
  <c r="AX19" i="15"/>
  <c r="AW19" i="15"/>
  <c r="AV19" i="15"/>
  <c r="AU19" i="15"/>
  <c r="AT19" i="15"/>
  <c r="AS19" i="15"/>
  <c r="AR19" i="15"/>
  <c r="AQ19" i="15"/>
  <c r="AP19" i="15"/>
  <c r="AO19" i="15"/>
  <c r="AN19" i="15"/>
  <c r="BF18" i="15"/>
  <c r="BE18" i="15"/>
  <c r="BD18" i="15"/>
  <c r="BC18" i="15"/>
  <c r="BB18" i="15"/>
  <c r="BA18" i="15"/>
  <c r="AZ18" i="15"/>
  <c r="AY18" i="15"/>
  <c r="AX18" i="15"/>
  <c r="AW18" i="15"/>
  <c r="AV18" i="15"/>
  <c r="AU18" i="15"/>
  <c r="AT18" i="15"/>
  <c r="AS18" i="15"/>
  <c r="AR18" i="15"/>
  <c r="AQ18" i="15"/>
  <c r="AP18" i="15"/>
  <c r="AO18" i="15"/>
  <c r="AN18" i="15"/>
  <c r="BF17" i="15"/>
  <c r="BE17" i="15"/>
  <c r="BD17" i="15"/>
  <c r="BC17" i="15"/>
  <c r="BB17" i="15"/>
  <c r="BA17" i="15"/>
  <c r="AZ17" i="15"/>
  <c r="AY17" i="15"/>
  <c r="AX17" i="15"/>
  <c r="AW17" i="15"/>
  <c r="AV17" i="15"/>
  <c r="AU17" i="15"/>
  <c r="AT17" i="15"/>
  <c r="AS17" i="15"/>
  <c r="AR17" i="15"/>
  <c r="AQ17" i="15"/>
  <c r="AP17" i="15"/>
  <c r="AO17" i="15"/>
  <c r="AN17" i="15"/>
  <c r="BF16" i="15"/>
  <c r="BE16" i="15"/>
  <c r="BD16" i="15"/>
  <c r="BC16" i="15"/>
  <c r="BB16" i="15"/>
  <c r="BA16" i="15"/>
  <c r="AZ16" i="15"/>
  <c r="AY16" i="15"/>
  <c r="AX16" i="15"/>
  <c r="AW16" i="15"/>
  <c r="AV16" i="15"/>
  <c r="AU16" i="15"/>
  <c r="AT16" i="15"/>
  <c r="AS16" i="15"/>
  <c r="AR16" i="15"/>
  <c r="AQ16" i="15"/>
  <c r="AP16" i="15"/>
  <c r="AO16" i="15"/>
  <c r="AN16" i="15"/>
  <c r="BF15" i="15"/>
  <c r="BE15" i="15"/>
  <c r="BD15" i="15"/>
  <c r="BC15" i="15"/>
  <c r="BB15" i="15"/>
  <c r="BA15" i="15"/>
  <c r="AZ15" i="15"/>
  <c r="AY15" i="15"/>
  <c r="AX15" i="15"/>
  <c r="AW15" i="15"/>
  <c r="AV15" i="15"/>
  <c r="AU15" i="15"/>
  <c r="AT15" i="15"/>
  <c r="AS15" i="15"/>
  <c r="AR15" i="15"/>
  <c r="AQ15" i="15"/>
  <c r="AP15" i="15"/>
  <c r="AO15" i="15"/>
  <c r="AN15" i="15"/>
  <c r="BF14" i="15"/>
  <c r="BE14" i="15"/>
  <c r="BD14" i="15"/>
  <c r="BC14" i="15"/>
  <c r="BB14" i="15"/>
  <c r="BA14" i="15"/>
  <c r="AZ14" i="15"/>
  <c r="AY14" i="15"/>
  <c r="AX14" i="15"/>
  <c r="AW14" i="15"/>
  <c r="AV14" i="15"/>
  <c r="AU14" i="15"/>
  <c r="AT14" i="15"/>
  <c r="AS14" i="15"/>
  <c r="AR14" i="15"/>
  <c r="AQ14" i="15"/>
  <c r="AP14" i="15"/>
  <c r="AO14" i="15"/>
  <c r="AN14" i="15"/>
  <c r="S14" i="15"/>
  <c r="S15" i="15" s="1"/>
  <c r="S16" i="15" s="1"/>
  <c r="S17" i="15" s="1"/>
  <c r="S18" i="15" s="1"/>
  <c r="S19" i="15" s="1"/>
  <c r="S20" i="15" s="1"/>
  <c r="S21" i="15" s="1"/>
  <c r="S22" i="15" s="1"/>
  <c r="S23" i="15" s="1"/>
  <c r="S24" i="15" s="1"/>
  <c r="S25" i="15" s="1"/>
  <c r="S26" i="15" s="1"/>
  <c r="S27" i="15" s="1"/>
  <c r="S28" i="15" s="1"/>
  <c r="S29" i="15" s="1"/>
  <c r="S30" i="15" s="1"/>
  <c r="S31" i="15" s="1"/>
  <c r="S32" i="15" s="1"/>
  <c r="S33" i="15" s="1"/>
  <c r="S34" i="15" s="1"/>
  <c r="S35" i="15" s="1"/>
  <c r="S36" i="15" s="1"/>
  <c r="S37" i="15" s="1"/>
  <c r="L7" i="15" s="1"/>
  <c r="R14" i="15"/>
  <c r="R15" i="15" s="1"/>
  <c r="R16" i="15" s="1"/>
  <c r="R17" i="15" s="1"/>
  <c r="R18" i="15" s="1"/>
  <c r="R19" i="15" s="1"/>
  <c r="R20" i="15" s="1"/>
  <c r="R21" i="15" s="1"/>
  <c r="R22" i="15" s="1"/>
  <c r="R23" i="15" s="1"/>
  <c r="R24" i="15" s="1"/>
  <c r="R25" i="15" s="1"/>
  <c r="R26" i="15" s="1"/>
  <c r="R27" i="15" s="1"/>
  <c r="R28" i="15" s="1"/>
  <c r="R29" i="15" s="1"/>
  <c r="R30" i="15" s="1"/>
  <c r="R31" i="15" s="1"/>
  <c r="R32" i="15" s="1"/>
  <c r="R33" i="15" s="1"/>
  <c r="R34" i="15" s="1"/>
  <c r="R35" i="15" s="1"/>
  <c r="R36" i="15" s="1"/>
  <c r="R37" i="15" s="1"/>
  <c r="L6" i="15" s="1"/>
  <c r="E8" i="15"/>
  <c r="E7" i="15"/>
  <c r="E6" i="15"/>
  <c r="P5" i="15"/>
  <c r="L5" i="15"/>
  <c r="B15" i="15" s="1"/>
  <c r="E5" i="15"/>
  <c r="BF37" i="14"/>
  <c r="BE37" i="14"/>
  <c r="BD37" i="14"/>
  <c r="BC37" i="14"/>
  <c r="BB37" i="14"/>
  <c r="BA37" i="14"/>
  <c r="AZ37" i="14"/>
  <c r="AY37" i="14"/>
  <c r="AX37" i="14"/>
  <c r="AW37" i="14"/>
  <c r="AV37" i="14"/>
  <c r="AU37" i="14"/>
  <c r="AT37" i="14"/>
  <c r="AS37" i="14"/>
  <c r="AR37" i="14"/>
  <c r="AQ37" i="14"/>
  <c r="AP37" i="14"/>
  <c r="AO37" i="14"/>
  <c r="AN37" i="14"/>
  <c r="BF36" i="14"/>
  <c r="BE36" i="14"/>
  <c r="BD36" i="14"/>
  <c r="BC36" i="14"/>
  <c r="BB36" i="14"/>
  <c r="BA36" i="14"/>
  <c r="AZ36" i="14"/>
  <c r="AY36" i="14"/>
  <c r="AX36" i="14"/>
  <c r="AW36" i="14"/>
  <c r="AV36" i="14"/>
  <c r="AU36" i="14"/>
  <c r="AT36" i="14"/>
  <c r="AS36" i="14"/>
  <c r="AR36" i="14"/>
  <c r="AQ36" i="14"/>
  <c r="AP36" i="14"/>
  <c r="AO36" i="14"/>
  <c r="AN36" i="14"/>
  <c r="BF35" i="14"/>
  <c r="BE35" i="14"/>
  <c r="BD35" i="14"/>
  <c r="BC35" i="14"/>
  <c r="BB35" i="14"/>
  <c r="BA35" i="14"/>
  <c r="AZ35" i="14"/>
  <c r="AY35" i="14"/>
  <c r="AX35" i="14"/>
  <c r="AW35" i="14"/>
  <c r="AV35" i="14"/>
  <c r="AU35" i="14"/>
  <c r="AT35" i="14"/>
  <c r="AS35" i="14"/>
  <c r="AR35" i="14"/>
  <c r="AQ35" i="14"/>
  <c r="AP35" i="14"/>
  <c r="AO35" i="14"/>
  <c r="AN35" i="14"/>
  <c r="BF34" i="14"/>
  <c r="BE34" i="14"/>
  <c r="BD34" i="14"/>
  <c r="BC34" i="14"/>
  <c r="BB34" i="14"/>
  <c r="BA34" i="14"/>
  <c r="AZ34" i="14"/>
  <c r="AY34" i="14"/>
  <c r="AX34" i="14"/>
  <c r="AW34" i="14"/>
  <c r="AV34" i="14"/>
  <c r="AU34" i="14"/>
  <c r="AT34" i="14"/>
  <c r="AS34" i="14"/>
  <c r="AR34" i="14"/>
  <c r="AQ34" i="14"/>
  <c r="AP34" i="14"/>
  <c r="AO34" i="14"/>
  <c r="AN34" i="14"/>
  <c r="BF33" i="14"/>
  <c r="BE33" i="14"/>
  <c r="BD33" i="14"/>
  <c r="BC33" i="14"/>
  <c r="BB33" i="14"/>
  <c r="BA33" i="14"/>
  <c r="AZ33" i="14"/>
  <c r="AY33" i="14"/>
  <c r="AX33" i="14"/>
  <c r="AW33" i="14"/>
  <c r="AV33" i="14"/>
  <c r="AU33" i="14"/>
  <c r="AT33" i="14"/>
  <c r="AS33" i="14"/>
  <c r="AR33" i="14"/>
  <c r="AQ33" i="14"/>
  <c r="AP33" i="14"/>
  <c r="AO33" i="14"/>
  <c r="AN33" i="14"/>
  <c r="BF32" i="14"/>
  <c r="BE32" i="14"/>
  <c r="BD32" i="14"/>
  <c r="BC32" i="14"/>
  <c r="BB32" i="14"/>
  <c r="BA32" i="14"/>
  <c r="AZ32" i="14"/>
  <c r="AY32" i="14"/>
  <c r="AX32" i="14"/>
  <c r="AW32" i="14"/>
  <c r="AV32" i="14"/>
  <c r="AU32" i="14"/>
  <c r="AT32" i="14"/>
  <c r="AS32" i="14"/>
  <c r="AR32" i="14"/>
  <c r="AQ32" i="14"/>
  <c r="AP32" i="14"/>
  <c r="AO32" i="14"/>
  <c r="AN32" i="14"/>
  <c r="BF31" i="14"/>
  <c r="BE31" i="14"/>
  <c r="BD31" i="14"/>
  <c r="BC31" i="14"/>
  <c r="BB31" i="14"/>
  <c r="BA31" i="14"/>
  <c r="AZ31" i="14"/>
  <c r="AY31" i="14"/>
  <c r="AX31" i="14"/>
  <c r="AW31" i="14"/>
  <c r="AV31" i="14"/>
  <c r="AU31" i="14"/>
  <c r="AT31" i="14"/>
  <c r="AS31" i="14"/>
  <c r="AR31" i="14"/>
  <c r="AQ31" i="14"/>
  <c r="AP31" i="14"/>
  <c r="AO31" i="14"/>
  <c r="AN31" i="14"/>
  <c r="BF30" i="14"/>
  <c r="BE30" i="14"/>
  <c r="BD30" i="14"/>
  <c r="BC30" i="14"/>
  <c r="BB30" i="14"/>
  <c r="BA30" i="14"/>
  <c r="AZ30" i="14"/>
  <c r="AY30" i="14"/>
  <c r="AX30" i="14"/>
  <c r="AW30" i="14"/>
  <c r="AV30" i="14"/>
  <c r="AU30" i="14"/>
  <c r="AT30" i="14"/>
  <c r="AS30" i="14"/>
  <c r="AR30" i="14"/>
  <c r="AQ30" i="14"/>
  <c r="AP30" i="14"/>
  <c r="AO30" i="14"/>
  <c r="AN30" i="14"/>
  <c r="BF29" i="14"/>
  <c r="BE29" i="14"/>
  <c r="BD29" i="14"/>
  <c r="BC29" i="14"/>
  <c r="BB29" i="14"/>
  <c r="BA29" i="14"/>
  <c r="AZ29" i="14"/>
  <c r="AY29" i="14"/>
  <c r="AX29" i="14"/>
  <c r="AW29" i="14"/>
  <c r="AV29" i="14"/>
  <c r="AU29" i="14"/>
  <c r="AT29" i="14"/>
  <c r="AS29" i="14"/>
  <c r="AR29" i="14"/>
  <c r="AQ29" i="14"/>
  <c r="AP29" i="14"/>
  <c r="AO29" i="14"/>
  <c r="AN29" i="14"/>
  <c r="BF28" i="14"/>
  <c r="BE28" i="14"/>
  <c r="BD28" i="14"/>
  <c r="BC28" i="14"/>
  <c r="BB28" i="14"/>
  <c r="BA28" i="14"/>
  <c r="AZ28" i="14"/>
  <c r="AY28" i="14"/>
  <c r="AX28" i="14"/>
  <c r="AW28" i="14"/>
  <c r="AV28" i="14"/>
  <c r="AU28" i="14"/>
  <c r="AT28" i="14"/>
  <c r="AS28" i="14"/>
  <c r="AR28" i="14"/>
  <c r="AQ28" i="14"/>
  <c r="AP28" i="14"/>
  <c r="AO28" i="14"/>
  <c r="AN28" i="14"/>
  <c r="BF27" i="14"/>
  <c r="BE27" i="14"/>
  <c r="BD27" i="14"/>
  <c r="BC27" i="14"/>
  <c r="BB27" i="14"/>
  <c r="BA27" i="14"/>
  <c r="AZ27" i="14"/>
  <c r="AY27" i="14"/>
  <c r="AX27" i="14"/>
  <c r="AW27" i="14"/>
  <c r="AV27" i="14"/>
  <c r="AU27" i="14"/>
  <c r="AT27" i="14"/>
  <c r="AS27" i="14"/>
  <c r="AR27" i="14"/>
  <c r="AQ27" i="14"/>
  <c r="AP27" i="14"/>
  <c r="AO27" i="14"/>
  <c r="AN27" i="14"/>
  <c r="BF26" i="14"/>
  <c r="BE26" i="14"/>
  <c r="BD26" i="14"/>
  <c r="BC26" i="14"/>
  <c r="BB26" i="14"/>
  <c r="BA26" i="14"/>
  <c r="AZ26" i="14"/>
  <c r="AY26" i="14"/>
  <c r="AX26" i="14"/>
  <c r="AW26" i="14"/>
  <c r="AV26" i="14"/>
  <c r="AU26" i="14"/>
  <c r="AT26" i="14"/>
  <c r="AS26" i="14"/>
  <c r="AR26" i="14"/>
  <c r="AQ26" i="14"/>
  <c r="AP26" i="14"/>
  <c r="AO26" i="14"/>
  <c r="AN26" i="14"/>
  <c r="BF25" i="14"/>
  <c r="BE25" i="14"/>
  <c r="BD25" i="14"/>
  <c r="BC25" i="14"/>
  <c r="BB25" i="14"/>
  <c r="BA25" i="14"/>
  <c r="AZ25" i="14"/>
  <c r="AY25" i="14"/>
  <c r="AX25" i="14"/>
  <c r="AW25" i="14"/>
  <c r="AV25" i="14"/>
  <c r="AU25" i="14"/>
  <c r="AT25" i="14"/>
  <c r="AS25" i="14"/>
  <c r="AR25" i="14"/>
  <c r="AQ25" i="14"/>
  <c r="AP25" i="14"/>
  <c r="AO25" i="14"/>
  <c r="AN25" i="14"/>
  <c r="BF24" i="14"/>
  <c r="BE24" i="14"/>
  <c r="BD24" i="14"/>
  <c r="BC24" i="14"/>
  <c r="BB24" i="14"/>
  <c r="BA24" i="14"/>
  <c r="AZ24" i="14"/>
  <c r="AY24" i="14"/>
  <c r="AX24" i="14"/>
  <c r="AW24" i="14"/>
  <c r="AV24" i="14"/>
  <c r="AU24" i="14"/>
  <c r="AT24" i="14"/>
  <c r="AS24" i="14"/>
  <c r="AR24" i="14"/>
  <c r="AQ24" i="14"/>
  <c r="AP24" i="14"/>
  <c r="AO24" i="14"/>
  <c r="AN24" i="14"/>
  <c r="BF23" i="14"/>
  <c r="BE23" i="14"/>
  <c r="BD23" i="14"/>
  <c r="BC23" i="14"/>
  <c r="BB23" i="14"/>
  <c r="BA23" i="14"/>
  <c r="AZ23" i="14"/>
  <c r="AY23" i="14"/>
  <c r="AX23" i="14"/>
  <c r="AW23" i="14"/>
  <c r="AV23" i="14"/>
  <c r="AU23" i="14"/>
  <c r="AT23" i="14"/>
  <c r="AS23" i="14"/>
  <c r="AR23" i="14"/>
  <c r="AQ23" i="14"/>
  <c r="AP23" i="14"/>
  <c r="AO23" i="14"/>
  <c r="AN23" i="14"/>
  <c r="BF22" i="14"/>
  <c r="BE22" i="14"/>
  <c r="BD22" i="14"/>
  <c r="BC22" i="14"/>
  <c r="BB22" i="14"/>
  <c r="BA22" i="14"/>
  <c r="AZ22" i="14"/>
  <c r="AY22" i="14"/>
  <c r="AX22" i="14"/>
  <c r="AW22" i="14"/>
  <c r="AV22" i="14"/>
  <c r="AU22" i="14"/>
  <c r="AT22" i="14"/>
  <c r="AS22" i="14"/>
  <c r="AR22" i="14"/>
  <c r="AQ22" i="14"/>
  <c r="AP22" i="14"/>
  <c r="AO22" i="14"/>
  <c r="AN22" i="14"/>
  <c r="BF21" i="14"/>
  <c r="BE21" i="14"/>
  <c r="BD21" i="14"/>
  <c r="BC21" i="14"/>
  <c r="BB21" i="14"/>
  <c r="BA21" i="14"/>
  <c r="AZ21" i="14"/>
  <c r="AY21" i="14"/>
  <c r="AX21" i="14"/>
  <c r="AW21" i="14"/>
  <c r="AV21" i="14"/>
  <c r="AU21" i="14"/>
  <c r="AT21" i="14"/>
  <c r="AS21" i="14"/>
  <c r="AR21" i="14"/>
  <c r="AQ21" i="14"/>
  <c r="AP21" i="14"/>
  <c r="AO21" i="14"/>
  <c r="AN21" i="14"/>
  <c r="BF20" i="14"/>
  <c r="BE20" i="14"/>
  <c r="BD20" i="14"/>
  <c r="BC20" i="14"/>
  <c r="BB20" i="14"/>
  <c r="BA20" i="14"/>
  <c r="AZ20" i="14"/>
  <c r="AY20" i="14"/>
  <c r="AX20" i="14"/>
  <c r="AW20" i="14"/>
  <c r="AV20" i="14"/>
  <c r="AU20" i="14"/>
  <c r="AT20" i="14"/>
  <c r="AS20" i="14"/>
  <c r="AR20" i="14"/>
  <c r="AQ20" i="14"/>
  <c r="AP20" i="14"/>
  <c r="AO20" i="14"/>
  <c r="AN20" i="14"/>
  <c r="BF19" i="14"/>
  <c r="BE19" i="14"/>
  <c r="BD19" i="14"/>
  <c r="BC19" i="14"/>
  <c r="BB19" i="14"/>
  <c r="BA19" i="14"/>
  <c r="AZ19" i="14"/>
  <c r="AY19" i="14"/>
  <c r="AX19" i="14"/>
  <c r="AW19" i="14"/>
  <c r="AV19" i="14"/>
  <c r="AU19" i="14"/>
  <c r="AT19" i="14"/>
  <c r="AS19" i="14"/>
  <c r="AR19" i="14"/>
  <c r="AQ19" i="14"/>
  <c r="AP19" i="14"/>
  <c r="AO19" i="14"/>
  <c r="AN19" i="14"/>
  <c r="BF18" i="14"/>
  <c r="BE18" i="14"/>
  <c r="BD18" i="14"/>
  <c r="BC18" i="14"/>
  <c r="BB18" i="14"/>
  <c r="BA18" i="14"/>
  <c r="AZ18" i="14"/>
  <c r="AY18" i="14"/>
  <c r="AX18" i="14"/>
  <c r="AW18" i="14"/>
  <c r="AV18" i="14"/>
  <c r="AU18" i="14"/>
  <c r="AT18" i="14"/>
  <c r="AS18" i="14"/>
  <c r="AR18" i="14"/>
  <c r="AQ18" i="14"/>
  <c r="AP18" i="14"/>
  <c r="AO18" i="14"/>
  <c r="AN18" i="14"/>
  <c r="BF17" i="14"/>
  <c r="BE17" i="14"/>
  <c r="BD17" i="14"/>
  <c r="BC17" i="14"/>
  <c r="BB17" i="14"/>
  <c r="BA17" i="14"/>
  <c r="AZ17" i="14"/>
  <c r="AY17" i="14"/>
  <c r="AX17" i="14"/>
  <c r="AW17" i="14"/>
  <c r="AV17" i="14"/>
  <c r="AU17" i="14"/>
  <c r="AT17" i="14"/>
  <c r="AS17" i="14"/>
  <c r="AR17" i="14"/>
  <c r="AQ17" i="14"/>
  <c r="AP17" i="14"/>
  <c r="AO17" i="14"/>
  <c r="AN17" i="14"/>
  <c r="BF16" i="14"/>
  <c r="BE16" i="14"/>
  <c r="BD16" i="14"/>
  <c r="BC16" i="14"/>
  <c r="BB16" i="14"/>
  <c r="BA16" i="14"/>
  <c r="AZ16" i="14"/>
  <c r="AY16" i="14"/>
  <c r="AX16" i="14"/>
  <c r="AW16" i="14"/>
  <c r="AV16" i="14"/>
  <c r="AU16" i="14"/>
  <c r="AT16" i="14"/>
  <c r="AS16" i="14"/>
  <c r="AR16" i="14"/>
  <c r="AQ16" i="14"/>
  <c r="AP16" i="14"/>
  <c r="AO16" i="14"/>
  <c r="AN16" i="14"/>
  <c r="BF15" i="14"/>
  <c r="BE15" i="14"/>
  <c r="BD15" i="14"/>
  <c r="BC15" i="14"/>
  <c r="BB15" i="14"/>
  <c r="BA15" i="14"/>
  <c r="AZ15" i="14"/>
  <c r="AY15" i="14"/>
  <c r="AX15" i="14"/>
  <c r="AW15" i="14"/>
  <c r="AV15" i="14"/>
  <c r="AU15" i="14"/>
  <c r="AT15" i="14"/>
  <c r="AS15" i="14"/>
  <c r="AR15" i="14"/>
  <c r="AQ15" i="14"/>
  <c r="AP15" i="14"/>
  <c r="AO15" i="14"/>
  <c r="AN15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S14" i="14"/>
  <c r="S15" i="14" s="1"/>
  <c r="S16" i="14" s="1"/>
  <c r="S17" i="14" s="1"/>
  <c r="S18" i="14" s="1"/>
  <c r="S19" i="14" s="1"/>
  <c r="S20" i="14" s="1"/>
  <c r="S21" i="14" s="1"/>
  <c r="S22" i="14" s="1"/>
  <c r="S23" i="14" s="1"/>
  <c r="S24" i="14" s="1"/>
  <c r="S25" i="14" s="1"/>
  <c r="S26" i="14" s="1"/>
  <c r="S27" i="14" s="1"/>
  <c r="S28" i="14" s="1"/>
  <c r="S29" i="14" s="1"/>
  <c r="S30" i="14" s="1"/>
  <c r="S31" i="14" s="1"/>
  <c r="S32" i="14" s="1"/>
  <c r="S33" i="14" s="1"/>
  <c r="S34" i="14" s="1"/>
  <c r="S35" i="14" s="1"/>
  <c r="S36" i="14" s="1"/>
  <c r="S37" i="14" s="1"/>
  <c r="L7" i="14" s="1"/>
  <c r="R14" i="14"/>
  <c r="R15" i="14" s="1"/>
  <c r="R16" i="14" s="1"/>
  <c r="R17" i="14" s="1"/>
  <c r="R18" i="14" s="1"/>
  <c r="R19" i="14" s="1"/>
  <c r="R20" i="14" s="1"/>
  <c r="R21" i="14" s="1"/>
  <c r="R22" i="14" s="1"/>
  <c r="R23" i="14" s="1"/>
  <c r="R24" i="14" s="1"/>
  <c r="R25" i="14" s="1"/>
  <c r="R26" i="14" s="1"/>
  <c r="R27" i="14" s="1"/>
  <c r="R28" i="14" s="1"/>
  <c r="R29" i="14" s="1"/>
  <c r="R30" i="14" s="1"/>
  <c r="R31" i="14" s="1"/>
  <c r="R32" i="14" s="1"/>
  <c r="R33" i="14" s="1"/>
  <c r="R34" i="14" s="1"/>
  <c r="R35" i="14" s="1"/>
  <c r="R36" i="14" s="1"/>
  <c r="R37" i="14" s="1"/>
  <c r="L6" i="14" s="1"/>
  <c r="E8" i="14"/>
  <c r="E7" i="14"/>
  <c r="E6" i="14"/>
  <c r="P5" i="14"/>
  <c r="L5" i="14"/>
  <c r="B15" i="14" s="1"/>
  <c r="B16" i="14" s="1"/>
  <c r="E5" i="14"/>
  <c r="BF37" i="13"/>
  <c r="BE37" i="13"/>
  <c r="BD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BF36" i="13"/>
  <c r="BE36" i="13"/>
  <c r="BD36" i="13"/>
  <c r="BC36" i="13"/>
  <c r="BB36" i="13"/>
  <c r="BA36" i="13"/>
  <c r="AZ36" i="13"/>
  <c r="AY36" i="13"/>
  <c r="AX36" i="13"/>
  <c r="AW36" i="13"/>
  <c r="AV36" i="13"/>
  <c r="AU36" i="13"/>
  <c r="AT36" i="13"/>
  <c r="AS36" i="13"/>
  <c r="AR36" i="13"/>
  <c r="AQ36" i="13"/>
  <c r="AP36" i="13"/>
  <c r="AO36" i="13"/>
  <c r="AN36" i="13"/>
  <c r="BF35" i="13"/>
  <c r="BE35" i="13"/>
  <c r="BD35" i="13"/>
  <c r="BC35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AO35" i="13"/>
  <c r="AN35" i="13"/>
  <c r="BF34" i="13"/>
  <c r="BE34" i="13"/>
  <c r="BD34" i="13"/>
  <c r="BC34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AO34" i="13"/>
  <c r="AN34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N33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N32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N31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N30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N29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N28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N26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N24" i="13"/>
  <c r="BF23" i="13"/>
  <c r="BE23" i="13"/>
  <c r="BD23" i="13"/>
  <c r="BC23" i="13"/>
  <c r="BB23" i="13"/>
  <c r="BA23" i="13"/>
  <c r="AZ23" i="13"/>
  <c r="AY23" i="13"/>
  <c r="AX23" i="13"/>
  <c r="AW23" i="13"/>
  <c r="AV23" i="13"/>
  <c r="AU23" i="13"/>
  <c r="AT23" i="13"/>
  <c r="AS23" i="13"/>
  <c r="AR23" i="13"/>
  <c r="AQ23" i="13"/>
  <c r="AP23" i="13"/>
  <c r="AO23" i="13"/>
  <c r="AN23" i="13"/>
  <c r="BF22" i="13"/>
  <c r="BE22" i="13"/>
  <c r="BD22" i="13"/>
  <c r="BC22" i="13"/>
  <c r="BB22" i="13"/>
  <c r="BA22" i="13"/>
  <c r="AZ22" i="13"/>
  <c r="AY22" i="13"/>
  <c r="AX22" i="13"/>
  <c r="AW22" i="13"/>
  <c r="AV22" i="13"/>
  <c r="AU22" i="13"/>
  <c r="AT22" i="13"/>
  <c r="AS22" i="13"/>
  <c r="AR22" i="13"/>
  <c r="AQ22" i="13"/>
  <c r="AP22" i="13"/>
  <c r="AO22" i="13"/>
  <c r="AN22" i="13"/>
  <c r="BF21" i="13"/>
  <c r="BE21" i="13"/>
  <c r="BD21" i="13"/>
  <c r="BC21" i="13"/>
  <c r="BB21" i="13"/>
  <c r="BA21" i="13"/>
  <c r="AZ21" i="13"/>
  <c r="AY21" i="13"/>
  <c r="AX21" i="13"/>
  <c r="AW21" i="13"/>
  <c r="AV21" i="13"/>
  <c r="AU21" i="13"/>
  <c r="AT21" i="13"/>
  <c r="AS21" i="13"/>
  <c r="AR21" i="13"/>
  <c r="AQ21" i="13"/>
  <c r="AP21" i="13"/>
  <c r="AO21" i="13"/>
  <c r="AN21" i="13"/>
  <c r="BF20" i="13"/>
  <c r="BE20" i="13"/>
  <c r="BD20" i="13"/>
  <c r="BC20" i="13"/>
  <c r="BB20" i="13"/>
  <c r="BA20" i="13"/>
  <c r="AZ20" i="13"/>
  <c r="AY20" i="13"/>
  <c r="AX20" i="13"/>
  <c r="AW20" i="13"/>
  <c r="AV20" i="13"/>
  <c r="AU20" i="13"/>
  <c r="AT20" i="13"/>
  <c r="AS20" i="13"/>
  <c r="AR20" i="13"/>
  <c r="AQ20" i="13"/>
  <c r="AP20" i="13"/>
  <c r="AO20" i="13"/>
  <c r="AN20" i="13"/>
  <c r="BF19" i="13"/>
  <c r="BE19" i="13"/>
  <c r="BD19" i="13"/>
  <c r="BC19" i="13"/>
  <c r="BB19" i="13"/>
  <c r="BA19" i="13"/>
  <c r="AZ19" i="13"/>
  <c r="AY19" i="13"/>
  <c r="AX19" i="13"/>
  <c r="AW19" i="13"/>
  <c r="AV19" i="13"/>
  <c r="AU19" i="13"/>
  <c r="AT19" i="13"/>
  <c r="AS19" i="13"/>
  <c r="AR19" i="13"/>
  <c r="AQ19" i="13"/>
  <c r="AP19" i="13"/>
  <c r="AO19" i="13"/>
  <c r="AN19" i="13"/>
  <c r="BF18" i="13"/>
  <c r="BE18" i="13"/>
  <c r="BD18" i="13"/>
  <c r="BC18" i="13"/>
  <c r="BB18" i="13"/>
  <c r="BA18" i="13"/>
  <c r="AZ18" i="13"/>
  <c r="AY18" i="13"/>
  <c r="AX18" i="13"/>
  <c r="AW18" i="13"/>
  <c r="AV18" i="13"/>
  <c r="AU18" i="13"/>
  <c r="AT18" i="13"/>
  <c r="AS18" i="13"/>
  <c r="AR18" i="13"/>
  <c r="AQ18" i="13"/>
  <c r="AP18" i="13"/>
  <c r="AO18" i="13"/>
  <c r="AN18" i="13"/>
  <c r="BF17" i="13"/>
  <c r="BE17" i="13"/>
  <c r="BD17" i="13"/>
  <c r="BC17" i="13"/>
  <c r="BB17" i="13"/>
  <c r="BA17" i="13"/>
  <c r="AZ17" i="13"/>
  <c r="AY17" i="13"/>
  <c r="AX17" i="13"/>
  <c r="AW17" i="13"/>
  <c r="AV17" i="13"/>
  <c r="AU17" i="13"/>
  <c r="AT17" i="13"/>
  <c r="AS17" i="13"/>
  <c r="AR17" i="13"/>
  <c r="AQ17" i="13"/>
  <c r="AP17" i="13"/>
  <c r="AO17" i="13"/>
  <c r="AN17" i="13"/>
  <c r="BF16" i="13"/>
  <c r="BE16" i="13"/>
  <c r="BD16" i="13"/>
  <c r="BC16" i="13"/>
  <c r="BB16" i="13"/>
  <c r="BA16" i="13"/>
  <c r="AZ16" i="13"/>
  <c r="AY16" i="13"/>
  <c r="AX16" i="13"/>
  <c r="AW16" i="13"/>
  <c r="AV16" i="13"/>
  <c r="AU16" i="13"/>
  <c r="AT16" i="13"/>
  <c r="AS16" i="13"/>
  <c r="AR16" i="13"/>
  <c r="AQ16" i="13"/>
  <c r="AP16" i="13"/>
  <c r="AO16" i="13"/>
  <c r="AN16" i="13"/>
  <c r="BF15" i="13"/>
  <c r="BE15" i="13"/>
  <c r="BD15" i="13"/>
  <c r="BC15" i="13"/>
  <c r="BB15" i="13"/>
  <c r="BA15" i="13"/>
  <c r="AZ15" i="13"/>
  <c r="AY15" i="13"/>
  <c r="AX15" i="13"/>
  <c r="AW15" i="13"/>
  <c r="AV15" i="13"/>
  <c r="AU15" i="13"/>
  <c r="AT15" i="13"/>
  <c r="AS15" i="13"/>
  <c r="AR15" i="13"/>
  <c r="AQ15" i="13"/>
  <c r="AP15" i="13"/>
  <c r="AO15" i="13"/>
  <c r="AN15" i="13"/>
  <c r="BF14" i="13"/>
  <c r="BE14" i="13"/>
  <c r="BD14" i="13"/>
  <c r="BC14" i="13"/>
  <c r="BB14" i="13"/>
  <c r="BA14" i="13"/>
  <c r="AZ14" i="13"/>
  <c r="AY14" i="13"/>
  <c r="AX14" i="13"/>
  <c r="AW14" i="13"/>
  <c r="AV14" i="13"/>
  <c r="AU14" i="13"/>
  <c r="AT14" i="13"/>
  <c r="AS14" i="13"/>
  <c r="AR14" i="13"/>
  <c r="AQ14" i="13"/>
  <c r="AP14" i="13"/>
  <c r="AO14" i="13"/>
  <c r="AN14" i="13"/>
  <c r="S14" i="13"/>
  <c r="S15" i="13" s="1"/>
  <c r="S16" i="13" s="1"/>
  <c r="S17" i="13" s="1"/>
  <c r="S18" i="13" s="1"/>
  <c r="S19" i="13" s="1"/>
  <c r="S20" i="13" s="1"/>
  <c r="S21" i="13" s="1"/>
  <c r="S22" i="13" s="1"/>
  <c r="S23" i="13" s="1"/>
  <c r="S24" i="13" s="1"/>
  <c r="S25" i="13" s="1"/>
  <c r="S26" i="13" s="1"/>
  <c r="S27" i="13" s="1"/>
  <c r="S28" i="13" s="1"/>
  <c r="S29" i="13" s="1"/>
  <c r="S30" i="13" s="1"/>
  <c r="S31" i="13" s="1"/>
  <c r="S32" i="13" s="1"/>
  <c r="S33" i="13" s="1"/>
  <c r="S34" i="13" s="1"/>
  <c r="S35" i="13" s="1"/>
  <c r="S36" i="13" s="1"/>
  <c r="S37" i="13" s="1"/>
  <c r="L7" i="13" s="1"/>
  <c r="R14" i="13"/>
  <c r="R15" i="13" s="1"/>
  <c r="R16" i="13" s="1"/>
  <c r="R17" i="13" s="1"/>
  <c r="R18" i="13" s="1"/>
  <c r="R19" i="13" s="1"/>
  <c r="R20" i="13" s="1"/>
  <c r="R21" i="13" s="1"/>
  <c r="R22" i="13" s="1"/>
  <c r="R23" i="13" s="1"/>
  <c r="R24" i="13" s="1"/>
  <c r="R25" i="13" s="1"/>
  <c r="R26" i="13" s="1"/>
  <c r="R27" i="13" s="1"/>
  <c r="R28" i="13" s="1"/>
  <c r="R29" i="13" s="1"/>
  <c r="R30" i="13" s="1"/>
  <c r="R31" i="13" s="1"/>
  <c r="R32" i="13" s="1"/>
  <c r="R33" i="13" s="1"/>
  <c r="R34" i="13" s="1"/>
  <c r="R35" i="13" s="1"/>
  <c r="R36" i="13" s="1"/>
  <c r="R37" i="13" s="1"/>
  <c r="L6" i="13" s="1"/>
  <c r="E8" i="13"/>
  <c r="E7" i="13"/>
  <c r="E6" i="13"/>
  <c r="P5" i="13"/>
  <c r="L5" i="13"/>
  <c r="E5" i="13"/>
  <c r="BF37" i="12"/>
  <c r="BE37" i="12"/>
  <c r="BD37" i="12"/>
  <c r="BC37" i="12"/>
  <c r="BB37" i="12"/>
  <c r="BA37" i="12"/>
  <c r="AZ37" i="12"/>
  <c r="AY37" i="12"/>
  <c r="AX37" i="12"/>
  <c r="AW37" i="12"/>
  <c r="AV37" i="12"/>
  <c r="AU37" i="12"/>
  <c r="AT37" i="12"/>
  <c r="AS37" i="12"/>
  <c r="AR37" i="12"/>
  <c r="AQ37" i="12"/>
  <c r="AP37" i="12"/>
  <c r="AO37" i="12"/>
  <c r="AN37" i="12"/>
  <c r="BF36" i="12"/>
  <c r="BE36" i="12"/>
  <c r="BD36" i="12"/>
  <c r="BC36" i="12"/>
  <c r="BB36" i="12"/>
  <c r="BA36" i="12"/>
  <c r="AZ36" i="12"/>
  <c r="AY36" i="12"/>
  <c r="AX36" i="12"/>
  <c r="AW36" i="12"/>
  <c r="AV36" i="12"/>
  <c r="AU36" i="12"/>
  <c r="AT36" i="12"/>
  <c r="AS36" i="12"/>
  <c r="AR36" i="12"/>
  <c r="AQ36" i="12"/>
  <c r="AP36" i="12"/>
  <c r="AO36" i="12"/>
  <c r="AN36" i="12"/>
  <c r="BF35" i="12"/>
  <c r="BE35" i="12"/>
  <c r="BD35" i="12"/>
  <c r="BC35" i="12"/>
  <c r="BB35" i="12"/>
  <c r="BA35" i="12"/>
  <c r="AZ35" i="12"/>
  <c r="AY35" i="12"/>
  <c r="AX35" i="12"/>
  <c r="AW35" i="12"/>
  <c r="AV35" i="12"/>
  <c r="AU35" i="12"/>
  <c r="AT35" i="12"/>
  <c r="AS35" i="12"/>
  <c r="AR35" i="12"/>
  <c r="AQ35" i="12"/>
  <c r="AP35" i="12"/>
  <c r="AO35" i="12"/>
  <c r="AN35" i="12"/>
  <c r="BF34" i="12"/>
  <c r="BE34" i="12"/>
  <c r="BD34" i="12"/>
  <c r="BC34" i="12"/>
  <c r="BB34" i="12"/>
  <c r="BA34" i="12"/>
  <c r="AZ34" i="12"/>
  <c r="AY34" i="12"/>
  <c r="AX34" i="12"/>
  <c r="AW34" i="12"/>
  <c r="AV34" i="12"/>
  <c r="AU34" i="12"/>
  <c r="AT34" i="12"/>
  <c r="AS34" i="12"/>
  <c r="AR34" i="12"/>
  <c r="AQ34" i="12"/>
  <c r="AP34" i="12"/>
  <c r="AO34" i="12"/>
  <c r="AN34" i="12"/>
  <c r="BF33" i="12"/>
  <c r="BE33" i="12"/>
  <c r="BD33" i="12"/>
  <c r="BC33" i="12"/>
  <c r="BB33" i="12"/>
  <c r="BA33" i="12"/>
  <c r="AZ33" i="12"/>
  <c r="AY33" i="12"/>
  <c r="AX33" i="12"/>
  <c r="AW33" i="12"/>
  <c r="AV33" i="12"/>
  <c r="AU33" i="12"/>
  <c r="AT33" i="12"/>
  <c r="AS33" i="12"/>
  <c r="AR33" i="12"/>
  <c r="AQ33" i="12"/>
  <c r="AP33" i="12"/>
  <c r="AO33" i="12"/>
  <c r="AN33" i="12"/>
  <c r="BF32" i="12"/>
  <c r="BE32" i="12"/>
  <c r="BD32" i="12"/>
  <c r="BC32" i="12"/>
  <c r="BB32" i="12"/>
  <c r="BA32" i="12"/>
  <c r="AZ32" i="12"/>
  <c r="AY32" i="12"/>
  <c r="AX32" i="12"/>
  <c r="AW32" i="12"/>
  <c r="AV32" i="12"/>
  <c r="AU32" i="12"/>
  <c r="AT32" i="12"/>
  <c r="AS32" i="12"/>
  <c r="AR32" i="12"/>
  <c r="AQ32" i="12"/>
  <c r="AP32" i="12"/>
  <c r="AO32" i="12"/>
  <c r="AN32" i="12"/>
  <c r="BF31" i="12"/>
  <c r="BE31" i="12"/>
  <c r="BD31" i="12"/>
  <c r="BC31" i="12"/>
  <c r="BB31" i="12"/>
  <c r="BA31" i="12"/>
  <c r="AZ31" i="12"/>
  <c r="AY31" i="12"/>
  <c r="AX31" i="12"/>
  <c r="AW31" i="12"/>
  <c r="AV31" i="12"/>
  <c r="AU31" i="12"/>
  <c r="AT31" i="12"/>
  <c r="AS31" i="12"/>
  <c r="AR31" i="12"/>
  <c r="AQ31" i="12"/>
  <c r="AP31" i="12"/>
  <c r="AO31" i="12"/>
  <c r="AN31" i="12"/>
  <c r="BF30" i="12"/>
  <c r="BE30" i="12"/>
  <c r="BD30" i="12"/>
  <c r="BC30" i="12"/>
  <c r="BB30" i="12"/>
  <c r="BA30" i="12"/>
  <c r="AZ30" i="12"/>
  <c r="AY30" i="12"/>
  <c r="AX30" i="12"/>
  <c r="AW30" i="12"/>
  <c r="AV30" i="12"/>
  <c r="AU30" i="12"/>
  <c r="AT30" i="12"/>
  <c r="AS30" i="12"/>
  <c r="AR30" i="12"/>
  <c r="AQ30" i="12"/>
  <c r="AP30" i="12"/>
  <c r="AO30" i="12"/>
  <c r="AN30" i="12"/>
  <c r="BF29" i="12"/>
  <c r="BE29" i="12"/>
  <c r="BD29" i="12"/>
  <c r="BC29" i="12"/>
  <c r="BB29" i="12"/>
  <c r="BA29" i="12"/>
  <c r="AZ29" i="12"/>
  <c r="AY29" i="12"/>
  <c r="AX29" i="12"/>
  <c r="AW29" i="12"/>
  <c r="AV29" i="12"/>
  <c r="AU29" i="12"/>
  <c r="AT29" i="12"/>
  <c r="AS29" i="12"/>
  <c r="AR29" i="12"/>
  <c r="AQ29" i="12"/>
  <c r="AP29" i="12"/>
  <c r="AO29" i="12"/>
  <c r="AN29" i="12"/>
  <c r="BF28" i="12"/>
  <c r="BE28" i="12"/>
  <c r="BD28" i="12"/>
  <c r="BC28" i="12"/>
  <c r="BB28" i="12"/>
  <c r="BA28" i="12"/>
  <c r="AZ28" i="12"/>
  <c r="AY28" i="12"/>
  <c r="AX28" i="12"/>
  <c r="AW28" i="12"/>
  <c r="AV28" i="12"/>
  <c r="AU28" i="12"/>
  <c r="AT28" i="12"/>
  <c r="AS28" i="12"/>
  <c r="AR28" i="12"/>
  <c r="AQ28" i="12"/>
  <c r="AP28" i="12"/>
  <c r="AO28" i="12"/>
  <c r="AN28" i="12"/>
  <c r="BF27" i="12"/>
  <c r="BE27" i="12"/>
  <c r="BD27" i="12"/>
  <c r="BC27" i="12"/>
  <c r="BB27" i="12"/>
  <c r="BA27" i="12"/>
  <c r="AZ27" i="12"/>
  <c r="AY27" i="12"/>
  <c r="AX27" i="12"/>
  <c r="AW27" i="12"/>
  <c r="AV27" i="12"/>
  <c r="AU27" i="12"/>
  <c r="AT27" i="12"/>
  <c r="AS27" i="12"/>
  <c r="AR27" i="12"/>
  <c r="AQ27" i="12"/>
  <c r="AP27" i="12"/>
  <c r="AO27" i="12"/>
  <c r="AN27" i="12"/>
  <c r="BF26" i="12"/>
  <c r="BE26" i="12"/>
  <c r="BD26" i="12"/>
  <c r="BC26" i="12"/>
  <c r="BB26" i="12"/>
  <c r="BA26" i="12"/>
  <c r="AZ26" i="12"/>
  <c r="AY26" i="12"/>
  <c r="AX26" i="12"/>
  <c r="AW26" i="12"/>
  <c r="AV26" i="12"/>
  <c r="AU26" i="12"/>
  <c r="AT26" i="12"/>
  <c r="AS26" i="12"/>
  <c r="AR26" i="12"/>
  <c r="AQ26" i="12"/>
  <c r="AP26" i="12"/>
  <c r="AO26" i="12"/>
  <c r="AN26" i="12"/>
  <c r="BF25" i="12"/>
  <c r="BE25" i="12"/>
  <c r="BD25" i="12"/>
  <c r="BC25" i="12"/>
  <c r="BB25" i="12"/>
  <c r="BA25" i="12"/>
  <c r="AZ25" i="12"/>
  <c r="AY25" i="12"/>
  <c r="AX25" i="12"/>
  <c r="AW25" i="12"/>
  <c r="AV25" i="12"/>
  <c r="AU25" i="12"/>
  <c r="AT25" i="12"/>
  <c r="AS25" i="12"/>
  <c r="AR25" i="12"/>
  <c r="AQ25" i="12"/>
  <c r="AP25" i="12"/>
  <c r="AO25" i="12"/>
  <c r="AN25" i="12"/>
  <c r="BF24" i="12"/>
  <c r="BE24" i="12"/>
  <c r="BD24" i="12"/>
  <c r="BC24" i="12"/>
  <c r="BB24" i="12"/>
  <c r="BA24" i="12"/>
  <c r="AZ24" i="12"/>
  <c r="AY24" i="12"/>
  <c r="AX24" i="12"/>
  <c r="AW24" i="12"/>
  <c r="AV24" i="12"/>
  <c r="AU24" i="12"/>
  <c r="AT24" i="12"/>
  <c r="AS24" i="12"/>
  <c r="AR24" i="12"/>
  <c r="AQ24" i="12"/>
  <c r="AP24" i="12"/>
  <c r="AO24" i="12"/>
  <c r="AN24" i="12"/>
  <c r="BF23" i="12"/>
  <c r="BE23" i="12"/>
  <c r="BD23" i="12"/>
  <c r="BC23" i="12"/>
  <c r="BB23" i="12"/>
  <c r="BA23" i="12"/>
  <c r="AZ23" i="12"/>
  <c r="AY23" i="12"/>
  <c r="AX23" i="12"/>
  <c r="AW23" i="12"/>
  <c r="AV23" i="12"/>
  <c r="AU23" i="12"/>
  <c r="AT23" i="12"/>
  <c r="AS23" i="12"/>
  <c r="AR23" i="12"/>
  <c r="AQ23" i="12"/>
  <c r="AP23" i="12"/>
  <c r="AO23" i="12"/>
  <c r="AN23" i="12"/>
  <c r="BF22" i="12"/>
  <c r="BE22" i="12"/>
  <c r="BD22" i="12"/>
  <c r="BC22" i="12"/>
  <c r="BB22" i="12"/>
  <c r="BA22" i="12"/>
  <c r="AZ22" i="12"/>
  <c r="AY22" i="12"/>
  <c r="AX22" i="12"/>
  <c r="AW22" i="12"/>
  <c r="AV22" i="12"/>
  <c r="AU22" i="12"/>
  <c r="AT22" i="12"/>
  <c r="AS22" i="12"/>
  <c r="AR22" i="12"/>
  <c r="AQ22" i="12"/>
  <c r="AP22" i="12"/>
  <c r="AO22" i="12"/>
  <c r="AN22" i="12"/>
  <c r="BF21" i="12"/>
  <c r="BE21" i="12"/>
  <c r="BD21" i="12"/>
  <c r="BC21" i="12"/>
  <c r="BB21" i="12"/>
  <c r="BA21" i="12"/>
  <c r="AZ21" i="12"/>
  <c r="AY21" i="12"/>
  <c r="AX21" i="12"/>
  <c r="AW21" i="12"/>
  <c r="AV21" i="12"/>
  <c r="AU21" i="12"/>
  <c r="AT21" i="12"/>
  <c r="AS21" i="12"/>
  <c r="AR21" i="12"/>
  <c r="AQ21" i="12"/>
  <c r="AP21" i="12"/>
  <c r="AO21" i="12"/>
  <c r="AN21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Q20" i="12"/>
  <c r="AP20" i="12"/>
  <c r="AO20" i="12"/>
  <c r="AN20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Q19" i="12"/>
  <c r="AP19" i="12"/>
  <c r="AO19" i="12"/>
  <c r="AN19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Q18" i="12"/>
  <c r="AP18" i="12"/>
  <c r="AO18" i="12"/>
  <c r="AN18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Q17" i="12"/>
  <c r="AP17" i="12"/>
  <c r="AO17" i="12"/>
  <c r="AN17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Q16" i="12"/>
  <c r="AP16" i="12"/>
  <c r="AO16" i="12"/>
  <c r="AN16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Q15" i="12"/>
  <c r="AP15" i="12"/>
  <c r="AO15" i="12"/>
  <c r="AN15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Q14" i="12"/>
  <c r="AP14" i="12"/>
  <c r="AO14" i="12"/>
  <c r="AN14" i="12"/>
  <c r="S14" i="12"/>
  <c r="S15" i="12" s="1"/>
  <c r="S16" i="12" s="1"/>
  <c r="S17" i="12" s="1"/>
  <c r="S18" i="12" s="1"/>
  <c r="S19" i="12" s="1"/>
  <c r="S20" i="12" s="1"/>
  <c r="S21" i="12" s="1"/>
  <c r="S22" i="12" s="1"/>
  <c r="S23" i="12" s="1"/>
  <c r="S24" i="12" s="1"/>
  <c r="S25" i="12" s="1"/>
  <c r="S26" i="12" s="1"/>
  <c r="S27" i="12" s="1"/>
  <c r="S28" i="12" s="1"/>
  <c r="S29" i="12" s="1"/>
  <c r="S30" i="12" s="1"/>
  <c r="S31" i="12" s="1"/>
  <c r="S32" i="12" s="1"/>
  <c r="S33" i="12" s="1"/>
  <c r="S34" i="12" s="1"/>
  <c r="S35" i="12" s="1"/>
  <c r="S36" i="12" s="1"/>
  <c r="S37" i="12" s="1"/>
  <c r="L7" i="12" s="1"/>
  <c r="R14" i="12"/>
  <c r="R15" i="12" s="1"/>
  <c r="R16" i="12" s="1"/>
  <c r="R17" i="12" s="1"/>
  <c r="R18" i="12" s="1"/>
  <c r="R19" i="12" s="1"/>
  <c r="R20" i="12" s="1"/>
  <c r="R21" i="12" s="1"/>
  <c r="R22" i="12" s="1"/>
  <c r="R23" i="12" s="1"/>
  <c r="R24" i="12" s="1"/>
  <c r="R25" i="12" s="1"/>
  <c r="R26" i="12" s="1"/>
  <c r="R27" i="12" s="1"/>
  <c r="R28" i="12" s="1"/>
  <c r="R29" i="12" s="1"/>
  <c r="R30" i="12" s="1"/>
  <c r="R31" i="12" s="1"/>
  <c r="R32" i="12" s="1"/>
  <c r="R33" i="12" s="1"/>
  <c r="R34" i="12" s="1"/>
  <c r="R35" i="12" s="1"/>
  <c r="R36" i="12" s="1"/>
  <c r="R37" i="12" s="1"/>
  <c r="L6" i="12" s="1"/>
  <c r="E8" i="12"/>
  <c r="E7" i="12"/>
  <c r="E6" i="12"/>
  <c r="P5" i="12"/>
  <c r="L5" i="12"/>
  <c r="B15" i="12" s="1"/>
  <c r="E5" i="12"/>
  <c r="BF37" i="11"/>
  <c r="BE37" i="11"/>
  <c r="BD37" i="11"/>
  <c r="BC37" i="11"/>
  <c r="BB37" i="11"/>
  <c r="BA37" i="11"/>
  <c r="AZ37" i="11"/>
  <c r="AY37" i="11"/>
  <c r="AX37" i="11"/>
  <c r="AW37" i="11"/>
  <c r="AV37" i="11"/>
  <c r="AU37" i="11"/>
  <c r="AT37" i="11"/>
  <c r="AS37" i="11"/>
  <c r="AR37" i="11"/>
  <c r="AQ37" i="11"/>
  <c r="AP37" i="11"/>
  <c r="AO37" i="11"/>
  <c r="AN37" i="11"/>
  <c r="BF36" i="11"/>
  <c r="BE36" i="11"/>
  <c r="BD36" i="11"/>
  <c r="BC36" i="11"/>
  <c r="BB36" i="11"/>
  <c r="BA36" i="11"/>
  <c r="AZ36" i="11"/>
  <c r="AY36" i="11"/>
  <c r="AX36" i="11"/>
  <c r="AW36" i="11"/>
  <c r="AV36" i="11"/>
  <c r="AU36" i="11"/>
  <c r="AT36" i="11"/>
  <c r="AS36" i="11"/>
  <c r="AR36" i="11"/>
  <c r="AQ36" i="11"/>
  <c r="AP36" i="11"/>
  <c r="AO36" i="11"/>
  <c r="AN36" i="11"/>
  <c r="BF35" i="11"/>
  <c r="BE35" i="11"/>
  <c r="BD35" i="11"/>
  <c r="BC35" i="11"/>
  <c r="BB35" i="11"/>
  <c r="BA35" i="11"/>
  <c r="AZ35" i="11"/>
  <c r="AY35" i="11"/>
  <c r="AX35" i="11"/>
  <c r="AW35" i="11"/>
  <c r="AV35" i="11"/>
  <c r="AU35" i="11"/>
  <c r="AT35" i="11"/>
  <c r="AS35" i="11"/>
  <c r="AR35" i="11"/>
  <c r="AQ35" i="11"/>
  <c r="AP35" i="11"/>
  <c r="AO35" i="11"/>
  <c r="AN35" i="11"/>
  <c r="BF34" i="11"/>
  <c r="BE34" i="11"/>
  <c r="BD34" i="11"/>
  <c r="BC34" i="11"/>
  <c r="BB34" i="11"/>
  <c r="BA34" i="11"/>
  <c r="AZ34" i="11"/>
  <c r="AY34" i="11"/>
  <c r="AX34" i="11"/>
  <c r="AW34" i="11"/>
  <c r="AV34" i="11"/>
  <c r="AU34" i="11"/>
  <c r="AT34" i="11"/>
  <c r="AS34" i="11"/>
  <c r="AR34" i="11"/>
  <c r="AQ34" i="11"/>
  <c r="AP34" i="11"/>
  <c r="AO34" i="11"/>
  <c r="AN34" i="11"/>
  <c r="BF33" i="11"/>
  <c r="BE33" i="11"/>
  <c r="BD33" i="11"/>
  <c r="BC33" i="11"/>
  <c r="BB33" i="11"/>
  <c r="BA33" i="11"/>
  <c r="AZ33" i="11"/>
  <c r="AY33" i="11"/>
  <c r="AX33" i="11"/>
  <c r="AW33" i="11"/>
  <c r="AV33" i="11"/>
  <c r="AU33" i="11"/>
  <c r="AT33" i="11"/>
  <c r="AS33" i="11"/>
  <c r="AR33" i="11"/>
  <c r="AQ33" i="11"/>
  <c r="AP33" i="11"/>
  <c r="AO33" i="11"/>
  <c r="AN33" i="11"/>
  <c r="BF32" i="11"/>
  <c r="BE32" i="11"/>
  <c r="BD32" i="11"/>
  <c r="BC32" i="11"/>
  <c r="BB32" i="11"/>
  <c r="BA32" i="11"/>
  <c r="AZ32" i="11"/>
  <c r="AY32" i="11"/>
  <c r="AX32" i="11"/>
  <c r="AW32" i="11"/>
  <c r="AV32" i="11"/>
  <c r="AU32" i="11"/>
  <c r="AT32" i="11"/>
  <c r="AS32" i="11"/>
  <c r="AR32" i="11"/>
  <c r="AQ32" i="11"/>
  <c r="AP32" i="11"/>
  <c r="AO32" i="11"/>
  <c r="AN32" i="11"/>
  <c r="BF31" i="11"/>
  <c r="BE31" i="11"/>
  <c r="BD31" i="11"/>
  <c r="BC31" i="11"/>
  <c r="BB31" i="11"/>
  <c r="BA31" i="11"/>
  <c r="AZ31" i="11"/>
  <c r="AY31" i="11"/>
  <c r="AX31" i="11"/>
  <c r="AW31" i="11"/>
  <c r="AV31" i="11"/>
  <c r="AU31" i="11"/>
  <c r="AT31" i="11"/>
  <c r="AS31" i="11"/>
  <c r="AR31" i="11"/>
  <c r="AQ31" i="11"/>
  <c r="AP31" i="11"/>
  <c r="AO31" i="11"/>
  <c r="AN31" i="11"/>
  <c r="BF30" i="11"/>
  <c r="BE30" i="11"/>
  <c r="BD30" i="11"/>
  <c r="BC30" i="11"/>
  <c r="BB30" i="11"/>
  <c r="BA30" i="11"/>
  <c r="AZ30" i="11"/>
  <c r="AY30" i="11"/>
  <c r="AX30" i="11"/>
  <c r="AW30" i="11"/>
  <c r="AV30" i="11"/>
  <c r="AU30" i="11"/>
  <c r="AT30" i="11"/>
  <c r="AS30" i="11"/>
  <c r="AR30" i="11"/>
  <c r="AQ30" i="11"/>
  <c r="AP30" i="11"/>
  <c r="AO30" i="11"/>
  <c r="AN30" i="11"/>
  <c r="BF29" i="11"/>
  <c r="BE29" i="11"/>
  <c r="BD29" i="11"/>
  <c r="BC29" i="11"/>
  <c r="BB29" i="11"/>
  <c r="BA29" i="11"/>
  <c r="AZ29" i="11"/>
  <c r="AY29" i="11"/>
  <c r="AX29" i="11"/>
  <c r="AW29" i="11"/>
  <c r="AV29" i="11"/>
  <c r="AU29" i="11"/>
  <c r="AT29" i="11"/>
  <c r="AS29" i="11"/>
  <c r="AR29" i="11"/>
  <c r="AQ29" i="11"/>
  <c r="AP29" i="11"/>
  <c r="AO29" i="11"/>
  <c r="AN29" i="11"/>
  <c r="BF28" i="11"/>
  <c r="BE28" i="11"/>
  <c r="BD28" i="11"/>
  <c r="BC28" i="11"/>
  <c r="BB28" i="11"/>
  <c r="BA28" i="11"/>
  <c r="AZ28" i="11"/>
  <c r="AY28" i="11"/>
  <c r="AX28" i="11"/>
  <c r="AW28" i="11"/>
  <c r="AV28" i="11"/>
  <c r="AU28" i="11"/>
  <c r="AT28" i="11"/>
  <c r="AS28" i="11"/>
  <c r="AR28" i="11"/>
  <c r="AQ28" i="11"/>
  <c r="AP28" i="11"/>
  <c r="AO28" i="11"/>
  <c r="AN28" i="11"/>
  <c r="BF27" i="11"/>
  <c r="BE27" i="11"/>
  <c r="BD27" i="11"/>
  <c r="BC27" i="11"/>
  <c r="BB27" i="11"/>
  <c r="BA27" i="11"/>
  <c r="AZ27" i="11"/>
  <c r="AY27" i="11"/>
  <c r="AX27" i="11"/>
  <c r="AW27" i="11"/>
  <c r="AV27" i="11"/>
  <c r="AU27" i="11"/>
  <c r="AT27" i="11"/>
  <c r="AS27" i="11"/>
  <c r="AR27" i="11"/>
  <c r="AQ27" i="11"/>
  <c r="AP27" i="11"/>
  <c r="AO27" i="11"/>
  <c r="AN27" i="11"/>
  <c r="BF26" i="11"/>
  <c r="BE26" i="11"/>
  <c r="BD26" i="11"/>
  <c r="BC26" i="11"/>
  <c r="BB26" i="11"/>
  <c r="BA26" i="11"/>
  <c r="AZ26" i="11"/>
  <c r="AY26" i="11"/>
  <c r="AX26" i="11"/>
  <c r="AW26" i="11"/>
  <c r="AV26" i="11"/>
  <c r="AU26" i="11"/>
  <c r="AT26" i="11"/>
  <c r="AS26" i="11"/>
  <c r="AR26" i="11"/>
  <c r="AQ26" i="11"/>
  <c r="AP26" i="11"/>
  <c r="AO26" i="11"/>
  <c r="AN26" i="11"/>
  <c r="BF25" i="11"/>
  <c r="BE25" i="11"/>
  <c r="BD25" i="11"/>
  <c r="BC25" i="11"/>
  <c r="BB25" i="11"/>
  <c r="BA25" i="11"/>
  <c r="AZ25" i="11"/>
  <c r="AY25" i="11"/>
  <c r="AX25" i="11"/>
  <c r="AW25" i="11"/>
  <c r="AV25" i="11"/>
  <c r="AU25" i="11"/>
  <c r="AT25" i="11"/>
  <c r="AS25" i="11"/>
  <c r="AR25" i="11"/>
  <c r="AQ25" i="11"/>
  <c r="AP25" i="11"/>
  <c r="AO25" i="11"/>
  <c r="AN25" i="11"/>
  <c r="BF24" i="11"/>
  <c r="BE24" i="11"/>
  <c r="BD24" i="11"/>
  <c r="BC24" i="11"/>
  <c r="BB24" i="11"/>
  <c r="BA24" i="11"/>
  <c r="AZ24" i="11"/>
  <c r="AY24" i="11"/>
  <c r="AX24" i="11"/>
  <c r="AW24" i="11"/>
  <c r="AV24" i="11"/>
  <c r="AU24" i="11"/>
  <c r="AT24" i="11"/>
  <c r="AS24" i="11"/>
  <c r="AR24" i="11"/>
  <c r="AQ24" i="11"/>
  <c r="AP24" i="11"/>
  <c r="AO24" i="11"/>
  <c r="AN24" i="11"/>
  <c r="BF23" i="11"/>
  <c r="BE23" i="11"/>
  <c r="BD23" i="11"/>
  <c r="BC23" i="11"/>
  <c r="BB23" i="11"/>
  <c r="BA23" i="11"/>
  <c r="AZ23" i="11"/>
  <c r="AY23" i="11"/>
  <c r="AX23" i="11"/>
  <c r="AW23" i="11"/>
  <c r="AV23" i="11"/>
  <c r="AU23" i="11"/>
  <c r="AT23" i="11"/>
  <c r="AS23" i="11"/>
  <c r="AR23" i="11"/>
  <c r="AQ23" i="11"/>
  <c r="AP23" i="11"/>
  <c r="AO23" i="11"/>
  <c r="AN23" i="11"/>
  <c r="BF22" i="11"/>
  <c r="BE22" i="11"/>
  <c r="BD22" i="11"/>
  <c r="BC22" i="11"/>
  <c r="BB22" i="11"/>
  <c r="BA22" i="11"/>
  <c r="AZ22" i="11"/>
  <c r="AY22" i="11"/>
  <c r="AX22" i="11"/>
  <c r="AW22" i="11"/>
  <c r="AV22" i="11"/>
  <c r="AU22" i="11"/>
  <c r="AT22" i="11"/>
  <c r="AS22" i="11"/>
  <c r="AR22" i="11"/>
  <c r="AQ22" i="11"/>
  <c r="AP22" i="11"/>
  <c r="AO22" i="11"/>
  <c r="AN22" i="11"/>
  <c r="BF21" i="11"/>
  <c r="BE21" i="11"/>
  <c r="BD21" i="11"/>
  <c r="BC21" i="11"/>
  <c r="BB21" i="11"/>
  <c r="BA21" i="11"/>
  <c r="AZ21" i="11"/>
  <c r="AY21" i="11"/>
  <c r="AX21" i="11"/>
  <c r="AW21" i="11"/>
  <c r="AV21" i="11"/>
  <c r="AU21" i="11"/>
  <c r="AT21" i="11"/>
  <c r="AS21" i="11"/>
  <c r="AR21" i="11"/>
  <c r="AQ21" i="11"/>
  <c r="AP21" i="11"/>
  <c r="AO21" i="11"/>
  <c r="AN21" i="11"/>
  <c r="BF20" i="11"/>
  <c r="BE20" i="11"/>
  <c r="BD20" i="11"/>
  <c r="BC20" i="11"/>
  <c r="BB20" i="11"/>
  <c r="BA20" i="11"/>
  <c r="AZ20" i="11"/>
  <c r="AY20" i="11"/>
  <c r="AX20" i="11"/>
  <c r="AW20" i="11"/>
  <c r="AV20" i="11"/>
  <c r="AU20" i="11"/>
  <c r="AT20" i="11"/>
  <c r="AS20" i="11"/>
  <c r="AR20" i="11"/>
  <c r="AQ20" i="11"/>
  <c r="AP20" i="11"/>
  <c r="AO20" i="11"/>
  <c r="AN20" i="11"/>
  <c r="BF19" i="11"/>
  <c r="BE19" i="11"/>
  <c r="BD19" i="11"/>
  <c r="BC19" i="11"/>
  <c r="BB19" i="11"/>
  <c r="BA19" i="11"/>
  <c r="AZ19" i="11"/>
  <c r="AY19" i="11"/>
  <c r="AX19" i="11"/>
  <c r="AW19" i="11"/>
  <c r="AV19" i="11"/>
  <c r="AU19" i="11"/>
  <c r="AT19" i="11"/>
  <c r="AS19" i="11"/>
  <c r="AR19" i="11"/>
  <c r="AQ19" i="11"/>
  <c r="AP19" i="11"/>
  <c r="AO19" i="11"/>
  <c r="AN19" i="11"/>
  <c r="BF18" i="11"/>
  <c r="BE18" i="11"/>
  <c r="BD18" i="11"/>
  <c r="BC18" i="11"/>
  <c r="BB18" i="11"/>
  <c r="BA18" i="11"/>
  <c r="AZ18" i="11"/>
  <c r="AY18" i="11"/>
  <c r="AX18" i="11"/>
  <c r="AW18" i="11"/>
  <c r="AV18" i="11"/>
  <c r="AU18" i="11"/>
  <c r="AT18" i="11"/>
  <c r="AS18" i="11"/>
  <c r="AR18" i="11"/>
  <c r="AQ18" i="11"/>
  <c r="AP18" i="11"/>
  <c r="AO18" i="11"/>
  <c r="AN18" i="11"/>
  <c r="BF17" i="11"/>
  <c r="BE17" i="11"/>
  <c r="BD17" i="11"/>
  <c r="BC17" i="11"/>
  <c r="BB17" i="11"/>
  <c r="BA17" i="11"/>
  <c r="AZ17" i="11"/>
  <c r="AY17" i="11"/>
  <c r="AX17" i="11"/>
  <c r="AW17" i="11"/>
  <c r="AV17" i="11"/>
  <c r="AU17" i="11"/>
  <c r="AT17" i="11"/>
  <c r="AS17" i="11"/>
  <c r="AR17" i="11"/>
  <c r="AQ17" i="11"/>
  <c r="AP17" i="11"/>
  <c r="AO17" i="11"/>
  <c r="AN17" i="11"/>
  <c r="BF16" i="11"/>
  <c r="BE16" i="11"/>
  <c r="BD16" i="11"/>
  <c r="BC16" i="11"/>
  <c r="BB16" i="11"/>
  <c r="BA16" i="11"/>
  <c r="AZ16" i="11"/>
  <c r="AY16" i="11"/>
  <c r="AX16" i="11"/>
  <c r="AW16" i="11"/>
  <c r="AV16" i="11"/>
  <c r="AU16" i="11"/>
  <c r="AT16" i="11"/>
  <c r="AS16" i="11"/>
  <c r="AR16" i="11"/>
  <c r="AQ16" i="11"/>
  <c r="AP16" i="11"/>
  <c r="AO16" i="11"/>
  <c r="AN16" i="11"/>
  <c r="BF15" i="11"/>
  <c r="BE15" i="11"/>
  <c r="BD15" i="11"/>
  <c r="BC15" i="11"/>
  <c r="BB15" i="11"/>
  <c r="BA15" i="11"/>
  <c r="AZ15" i="11"/>
  <c r="AY15" i="11"/>
  <c r="AX15" i="11"/>
  <c r="AW15" i="11"/>
  <c r="AV15" i="11"/>
  <c r="AU15" i="11"/>
  <c r="AT15" i="11"/>
  <c r="AS15" i="11"/>
  <c r="AR15" i="11"/>
  <c r="AQ15" i="11"/>
  <c r="AP15" i="11"/>
  <c r="AO15" i="11"/>
  <c r="AN15" i="11"/>
  <c r="BF14" i="11"/>
  <c r="BE14" i="11"/>
  <c r="BD14" i="11"/>
  <c r="BC14" i="11"/>
  <c r="BB14" i="11"/>
  <c r="BA14" i="11"/>
  <c r="AZ14" i="11"/>
  <c r="AY14" i="11"/>
  <c r="AX14" i="11"/>
  <c r="AW14" i="11"/>
  <c r="AV14" i="11"/>
  <c r="AU14" i="11"/>
  <c r="AT14" i="11"/>
  <c r="AS14" i="11"/>
  <c r="AR14" i="11"/>
  <c r="AQ14" i="11"/>
  <c r="AP14" i="11"/>
  <c r="AO14" i="11"/>
  <c r="AN14" i="11"/>
  <c r="S14" i="11"/>
  <c r="S15" i="11" s="1"/>
  <c r="S16" i="11" s="1"/>
  <c r="S17" i="11" s="1"/>
  <c r="S18" i="11" s="1"/>
  <c r="S19" i="11" s="1"/>
  <c r="S20" i="11" s="1"/>
  <c r="S21" i="11" s="1"/>
  <c r="S22" i="11" s="1"/>
  <c r="S23" i="11" s="1"/>
  <c r="S24" i="11" s="1"/>
  <c r="S25" i="11" s="1"/>
  <c r="S26" i="11" s="1"/>
  <c r="S27" i="11" s="1"/>
  <c r="S28" i="11" s="1"/>
  <c r="S29" i="11" s="1"/>
  <c r="S30" i="11" s="1"/>
  <c r="S31" i="11" s="1"/>
  <c r="S32" i="11" s="1"/>
  <c r="S33" i="11" s="1"/>
  <c r="S34" i="11" s="1"/>
  <c r="S35" i="11" s="1"/>
  <c r="S36" i="11" s="1"/>
  <c r="S37" i="11" s="1"/>
  <c r="L7" i="11" s="1"/>
  <c r="R14" i="11"/>
  <c r="R15" i="11" s="1"/>
  <c r="R16" i="11" s="1"/>
  <c r="R17" i="11" s="1"/>
  <c r="R18" i="11" s="1"/>
  <c r="R19" i="11" s="1"/>
  <c r="R20" i="11" s="1"/>
  <c r="R21" i="11" s="1"/>
  <c r="R22" i="11" s="1"/>
  <c r="R23" i="11" s="1"/>
  <c r="R24" i="11" s="1"/>
  <c r="R25" i="11" s="1"/>
  <c r="R26" i="11" s="1"/>
  <c r="R27" i="11" s="1"/>
  <c r="R28" i="11" s="1"/>
  <c r="R29" i="11" s="1"/>
  <c r="R30" i="11" s="1"/>
  <c r="R31" i="11" s="1"/>
  <c r="R32" i="11" s="1"/>
  <c r="R33" i="11" s="1"/>
  <c r="R34" i="11" s="1"/>
  <c r="R35" i="11" s="1"/>
  <c r="R36" i="11" s="1"/>
  <c r="R37" i="11" s="1"/>
  <c r="L6" i="11" s="1"/>
  <c r="E8" i="11"/>
  <c r="E7" i="11"/>
  <c r="E6" i="11"/>
  <c r="P5" i="11"/>
  <c r="L5" i="11"/>
  <c r="B15" i="11" s="1"/>
  <c r="E5" i="11"/>
  <c r="BF37" i="10"/>
  <c r="BE37" i="10"/>
  <c r="BD37" i="10"/>
  <c r="BC37" i="10"/>
  <c r="BB37" i="10"/>
  <c r="BA37" i="10"/>
  <c r="AZ37" i="10"/>
  <c r="AY37" i="10"/>
  <c r="AX37" i="10"/>
  <c r="AW37" i="10"/>
  <c r="AV37" i="10"/>
  <c r="AU37" i="10"/>
  <c r="AT37" i="10"/>
  <c r="AS37" i="10"/>
  <c r="AR37" i="10"/>
  <c r="AQ37" i="10"/>
  <c r="AP37" i="10"/>
  <c r="AO37" i="10"/>
  <c r="AN37" i="10"/>
  <c r="BF36" i="10"/>
  <c r="BE36" i="10"/>
  <c r="BD36" i="10"/>
  <c r="BC36" i="10"/>
  <c r="BB36" i="10"/>
  <c r="BA36" i="10"/>
  <c r="AZ36" i="10"/>
  <c r="AY36" i="10"/>
  <c r="AX36" i="10"/>
  <c r="AW36" i="10"/>
  <c r="AV36" i="10"/>
  <c r="AU36" i="10"/>
  <c r="AT36" i="10"/>
  <c r="AS36" i="10"/>
  <c r="AR36" i="10"/>
  <c r="AQ36" i="10"/>
  <c r="AP36" i="10"/>
  <c r="AO36" i="10"/>
  <c r="AN36" i="10"/>
  <c r="BF35" i="10"/>
  <c r="BE35" i="10"/>
  <c r="BD35" i="10"/>
  <c r="BC35" i="10"/>
  <c r="BB35" i="10"/>
  <c r="BA35" i="10"/>
  <c r="AZ35" i="10"/>
  <c r="AY35" i="10"/>
  <c r="AX35" i="10"/>
  <c r="AW35" i="10"/>
  <c r="AV35" i="10"/>
  <c r="AU35" i="10"/>
  <c r="AT35" i="10"/>
  <c r="AS35" i="10"/>
  <c r="AR35" i="10"/>
  <c r="AQ35" i="10"/>
  <c r="AP35" i="10"/>
  <c r="AO35" i="10"/>
  <c r="AN35" i="10"/>
  <c r="BF34" i="10"/>
  <c r="BE34" i="10"/>
  <c r="BD34" i="10"/>
  <c r="BC34" i="10"/>
  <c r="BB34" i="10"/>
  <c r="BA34" i="10"/>
  <c r="AZ34" i="10"/>
  <c r="AY34" i="10"/>
  <c r="AX34" i="10"/>
  <c r="AW34" i="10"/>
  <c r="AV34" i="10"/>
  <c r="AU34" i="10"/>
  <c r="AT34" i="10"/>
  <c r="AS34" i="10"/>
  <c r="AR34" i="10"/>
  <c r="AQ34" i="10"/>
  <c r="AP34" i="10"/>
  <c r="AO34" i="10"/>
  <c r="AN34" i="10"/>
  <c r="BF33" i="10"/>
  <c r="BE33" i="10"/>
  <c r="BD33" i="10"/>
  <c r="BC33" i="10"/>
  <c r="BB33" i="10"/>
  <c r="BA33" i="10"/>
  <c r="AZ33" i="10"/>
  <c r="AY33" i="10"/>
  <c r="AX33" i="10"/>
  <c r="AW33" i="10"/>
  <c r="AV33" i="10"/>
  <c r="AU33" i="10"/>
  <c r="AT33" i="10"/>
  <c r="AS33" i="10"/>
  <c r="AR33" i="10"/>
  <c r="AQ33" i="10"/>
  <c r="AP33" i="10"/>
  <c r="AO33" i="10"/>
  <c r="AN33" i="10"/>
  <c r="BF32" i="10"/>
  <c r="BE32" i="10"/>
  <c r="BD32" i="10"/>
  <c r="BC32" i="10"/>
  <c r="BB32" i="10"/>
  <c r="BA32" i="10"/>
  <c r="AZ32" i="10"/>
  <c r="AY32" i="10"/>
  <c r="AX32" i="10"/>
  <c r="AW32" i="10"/>
  <c r="AV32" i="10"/>
  <c r="AU32" i="10"/>
  <c r="AT32" i="10"/>
  <c r="AS32" i="10"/>
  <c r="AR32" i="10"/>
  <c r="AQ32" i="10"/>
  <c r="AP32" i="10"/>
  <c r="AO32" i="10"/>
  <c r="AN32" i="10"/>
  <c r="BF31" i="10"/>
  <c r="BE31" i="10"/>
  <c r="BD31" i="10"/>
  <c r="BC31" i="10"/>
  <c r="BB31" i="10"/>
  <c r="BA31" i="10"/>
  <c r="AZ31" i="10"/>
  <c r="AY31" i="10"/>
  <c r="AX31" i="10"/>
  <c r="AW31" i="10"/>
  <c r="AV31" i="10"/>
  <c r="AU31" i="10"/>
  <c r="AT31" i="10"/>
  <c r="AS31" i="10"/>
  <c r="AR31" i="10"/>
  <c r="AQ31" i="10"/>
  <c r="AP31" i="10"/>
  <c r="AO31" i="10"/>
  <c r="AN31" i="10"/>
  <c r="BF30" i="10"/>
  <c r="BE30" i="10"/>
  <c r="BD30" i="10"/>
  <c r="BC30" i="10"/>
  <c r="BB30" i="10"/>
  <c r="BA30" i="10"/>
  <c r="AZ30" i="10"/>
  <c r="AY30" i="10"/>
  <c r="AX30" i="10"/>
  <c r="AW30" i="10"/>
  <c r="AV30" i="10"/>
  <c r="AU30" i="10"/>
  <c r="AT30" i="10"/>
  <c r="AS30" i="10"/>
  <c r="AR30" i="10"/>
  <c r="AQ30" i="10"/>
  <c r="AP30" i="10"/>
  <c r="AO30" i="10"/>
  <c r="AN30" i="10"/>
  <c r="BF29" i="10"/>
  <c r="BE29" i="10"/>
  <c r="BD29" i="10"/>
  <c r="BC29" i="10"/>
  <c r="BB29" i="10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AN28" i="10"/>
  <c r="BF27" i="10"/>
  <c r="BE27" i="10"/>
  <c r="BD27" i="10"/>
  <c r="BC27" i="10"/>
  <c r="BB27" i="10"/>
  <c r="BA27" i="10"/>
  <c r="AZ27" i="10"/>
  <c r="AY27" i="10"/>
  <c r="AX27" i="10"/>
  <c r="AW27" i="10"/>
  <c r="AV27" i="10"/>
  <c r="AU27" i="10"/>
  <c r="AT27" i="10"/>
  <c r="AS27" i="10"/>
  <c r="AR27" i="10"/>
  <c r="AQ27" i="10"/>
  <c r="AP27" i="10"/>
  <c r="AO27" i="10"/>
  <c r="AN27" i="10"/>
  <c r="BF26" i="10"/>
  <c r="BE26" i="10"/>
  <c r="BD26" i="10"/>
  <c r="BC26" i="10"/>
  <c r="BB26" i="10"/>
  <c r="BA26" i="10"/>
  <c r="AZ26" i="10"/>
  <c r="AY26" i="10"/>
  <c r="AX26" i="10"/>
  <c r="AW26" i="10"/>
  <c r="AV26" i="10"/>
  <c r="AU26" i="10"/>
  <c r="AT26" i="10"/>
  <c r="AS26" i="10"/>
  <c r="AR26" i="10"/>
  <c r="AQ26" i="10"/>
  <c r="AP26" i="10"/>
  <c r="AO26" i="10"/>
  <c r="AN26" i="10"/>
  <c r="BF25" i="10"/>
  <c r="BE25" i="10"/>
  <c r="BD25" i="10"/>
  <c r="BC25" i="10"/>
  <c r="BB25" i="10"/>
  <c r="BA25" i="10"/>
  <c r="AZ25" i="10"/>
  <c r="AY25" i="10"/>
  <c r="AX25" i="10"/>
  <c r="AW25" i="10"/>
  <c r="AV25" i="10"/>
  <c r="AU25" i="10"/>
  <c r="AT25" i="10"/>
  <c r="AS25" i="10"/>
  <c r="AR25" i="10"/>
  <c r="AQ25" i="10"/>
  <c r="AP25" i="10"/>
  <c r="AO25" i="10"/>
  <c r="AN25" i="10"/>
  <c r="BF24" i="10"/>
  <c r="BE24" i="10"/>
  <c r="BD24" i="10"/>
  <c r="BC24" i="10"/>
  <c r="BB24" i="10"/>
  <c r="BA24" i="10"/>
  <c r="AZ24" i="10"/>
  <c r="AY24" i="10"/>
  <c r="AX24" i="10"/>
  <c r="AW24" i="10"/>
  <c r="AV24" i="10"/>
  <c r="AU24" i="10"/>
  <c r="AT24" i="10"/>
  <c r="AS24" i="10"/>
  <c r="AR24" i="10"/>
  <c r="AQ24" i="10"/>
  <c r="AP24" i="10"/>
  <c r="AO24" i="10"/>
  <c r="AN24" i="10"/>
  <c r="BF23" i="10"/>
  <c r="BE23" i="10"/>
  <c r="BD23" i="10"/>
  <c r="BC23" i="10"/>
  <c r="BB23" i="10"/>
  <c r="BA23" i="10"/>
  <c r="AZ23" i="10"/>
  <c r="AY23" i="10"/>
  <c r="AX23" i="10"/>
  <c r="AW23" i="10"/>
  <c r="AV23" i="10"/>
  <c r="AU23" i="10"/>
  <c r="AT23" i="10"/>
  <c r="AS23" i="10"/>
  <c r="AR23" i="10"/>
  <c r="AQ23" i="10"/>
  <c r="AP23" i="10"/>
  <c r="AO23" i="10"/>
  <c r="AN23" i="10"/>
  <c r="BF22" i="10"/>
  <c r="BE22" i="10"/>
  <c r="BD22" i="10"/>
  <c r="BC22" i="10"/>
  <c r="BB22" i="10"/>
  <c r="BA22" i="10"/>
  <c r="AZ22" i="10"/>
  <c r="AY22" i="10"/>
  <c r="AX22" i="10"/>
  <c r="AW22" i="10"/>
  <c r="AV22" i="10"/>
  <c r="AU22" i="10"/>
  <c r="AT22" i="10"/>
  <c r="AS22" i="10"/>
  <c r="AR22" i="10"/>
  <c r="AQ22" i="10"/>
  <c r="AP22" i="10"/>
  <c r="AO22" i="10"/>
  <c r="AN22" i="10"/>
  <c r="BF21" i="10"/>
  <c r="BE21" i="10"/>
  <c r="BD21" i="10"/>
  <c r="BC21" i="10"/>
  <c r="BB21" i="10"/>
  <c r="BA21" i="10"/>
  <c r="AZ21" i="10"/>
  <c r="AY21" i="10"/>
  <c r="AX21" i="10"/>
  <c r="AW21" i="10"/>
  <c r="AV21" i="10"/>
  <c r="AU21" i="10"/>
  <c r="AT21" i="10"/>
  <c r="AS21" i="10"/>
  <c r="AR21" i="10"/>
  <c r="AQ21" i="10"/>
  <c r="AP21" i="10"/>
  <c r="AO21" i="10"/>
  <c r="AN21" i="10"/>
  <c r="BF20" i="10"/>
  <c r="BE20" i="10"/>
  <c r="BD20" i="10"/>
  <c r="BC20" i="10"/>
  <c r="BB20" i="10"/>
  <c r="BA20" i="10"/>
  <c r="AZ20" i="10"/>
  <c r="AY20" i="10"/>
  <c r="AX20" i="10"/>
  <c r="AW20" i="10"/>
  <c r="AV20" i="10"/>
  <c r="AU20" i="10"/>
  <c r="AT20" i="10"/>
  <c r="AS20" i="10"/>
  <c r="AR20" i="10"/>
  <c r="AQ20" i="10"/>
  <c r="AP20" i="10"/>
  <c r="AO20" i="10"/>
  <c r="AN20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AN19" i="10"/>
  <c r="BF18" i="10"/>
  <c r="BE18" i="10"/>
  <c r="BD18" i="10"/>
  <c r="BC18" i="10"/>
  <c r="BB18" i="10"/>
  <c r="BA18" i="10"/>
  <c r="AZ18" i="10"/>
  <c r="AY18" i="10"/>
  <c r="AX18" i="10"/>
  <c r="AW18" i="10"/>
  <c r="AV18" i="10"/>
  <c r="AU18" i="10"/>
  <c r="AT18" i="10"/>
  <c r="AS18" i="10"/>
  <c r="AR18" i="10"/>
  <c r="AQ18" i="10"/>
  <c r="AP18" i="10"/>
  <c r="AO18" i="10"/>
  <c r="AN18" i="10"/>
  <c r="BF17" i="10"/>
  <c r="BE17" i="10"/>
  <c r="BD17" i="10"/>
  <c r="BC17" i="10"/>
  <c r="BB17" i="10"/>
  <c r="BA17" i="10"/>
  <c r="AZ17" i="10"/>
  <c r="AY17" i="10"/>
  <c r="AX17" i="10"/>
  <c r="AW17" i="10"/>
  <c r="AV17" i="10"/>
  <c r="AU17" i="10"/>
  <c r="AT17" i="10"/>
  <c r="AS17" i="10"/>
  <c r="AR17" i="10"/>
  <c r="AQ17" i="10"/>
  <c r="AP17" i="10"/>
  <c r="AO17" i="10"/>
  <c r="AN17" i="10"/>
  <c r="BF16" i="10"/>
  <c r="BE16" i="10"/>
  <c r="BD16" i="10"/>
  <c r="BC16" i="10"/>
  <c r="BB16" i="10"/>
  <c r="BA16" i="10"/>
  <c r="AZ16" i="10"/>
  <c r="AY16" i="10"/>
  <c r="AX16" i="10"/>
  <c r="AW16" i="10"/>
  <c r="AV16" i="10"/>
  <c r="AU16" i="10"/>
  <c r="AT16" i="10"/>
  <c r="AS16" i="10"/>
  <c r="AR16" i="10"/>
  <c r="AQ16" i="10"/>
  <c r="AP16" i="10"/>
  <c r="AO16" i="10"/>
  <c r="AN16" i="10"/>
  <c r="BF15" i="10"/>
  <c r="BE15" i="10"/>
  <c r="BD15" i="10"/>
  <c r="BC15" i="10"/>
  <c r="BB15" i="10"/>
  <c r="BA15" i="10"/>
  <c r="AZ15" i="10"/>
  <c r="AY15" i="10"/>
  <c r="AX15" i="10"/>
  <c r="AW15" i="10"/>
  <c r="AV15" i="10"/>
  <c r="AU15" i="10"/>
  <c r="AT15" i="10"/>
  <c r="AS15" i="10"/>
  <c r="AR15" i="10"/>
  <c r="AQ15" i="10"/>
  <c r="AP15" i="10"/>
  <c r="AO15" i="10"/>
  <c r="AN15" i="10"/>
  <c r="BF14" i="10"/>
  <c r="BE14" i="10"/>
  <c r="BD14" i="10"/>
  <c r="BC14" i="10"/>
  <c r="BB14" i="10"/>
  <c r="BA14" i="10"/>
  <c r="AZ14" i="10"/>
  <c r="AY14" i="10"/>
  <c r="AX14" i="10"/>
  <c r="AW14" i="10"/>
  <c r="AV14" i="10"/>
  <c r="AU14" i="10"/>
  <c r="AT14" i="10"/>
  <c r="AS14" i="10"/>
  <c r="AR14" i="10"/>
  <c r="AQ14" i="10"/>
  <c r="AP14" i="10"/>
  <c r="AO14" i="10"/>
  <c r="AN14" i="10"/>
  <c r="S14" i="10"/>
  <c r="S15" i="10" s="1"/>
  <c r="S16" i="10" s="1"/>
  <c r="S17" i="10" s="1"/>
  <c r="S18" i="10" s="1"/>
  <c r="S19" i="10" s="1"/>
  <c r="S20" i="10" s="1"/>
  <c r="S21" i="10" s="1"/>
  <c r="S22" i="10" s="1"/>
  <c r="S23" i="10" s="1"/>
  <c r="S24" i="10" s="1"/>
  <c r="S25" i="10" s="1"/>
  <c r="S26" i="10" s="1"/>
  <c r="S27" i="10" s="1"/>
  <c r="S28" i="10" s="1"/>
  <c r="S29" i="10" s="1"/>
  <c r="S30" i="10" s="1"/>
  <c r="S31" i="10" s="1"/>
  <c r="S32" i="10" s="1"/>
  <c r="S33" i="10" s="1"/>
  <c r="S34" i="10" s="1"/>
  <c r="S35" i="10" s="1"/>
  <c r="S36" i="10" s="1"/>
  <c r="S37" i="10" s="1"/>
  <c r="L7" i="10" s="1"/>
  <c r="R14" i="10"/>
  <c r="R15" i="10" s="1"/>
  <c r="R16" i="10" s="1"/>
  <c r="R17" i="10" s="1"/>
  <c r="R18" i="10" s="1"/>
  <c r="R19" i="10" s="1"/>
  <c r="R20" i="10" s="1"/>
  <c r="R21" i="10" s="1"/>
  <c r="R22" i="10" s="1"/>
  <c r="R23" i="10" s="1"/>
  <c r="R24" i="10" s="1"/>
  <c r="R25" i="10" s="1"/>
  <c r="R26" i="10" s="1"/>
  <c r="R27" i="10" s="1"/>
  <c r="R28" i="10" s="1"/>
  <c r="R29" i="10" s="1"/>
  <c r="R30" i="10" s="1"/>
  <c r="R31" i="10" s="1"/>
  <c r="R32" i="10" s="1"/>
  <c r="R33" i="10" s="1"/>
  <c r="R34" i="10" s="1"/>
  <c r="R35" i="10" s="1"/>
  <c r="R36" i="10" s="1"/>
  <c r="R37" i="10" s="1"/>
  <c r="L6" i="10" s="1"/>
  <c r="E8" i="10"/>
  <c r="E7" i="10"/>
  <c r="E6" i="10"/>
  <c r="P5" i="10"/>
  <c r="L5" i="10"/>
  <c r="B15" i="10" s="1"/>
  <c r="B16" i="10" s="1"/>
  <c r="E5" i="10"/>
  <c r="BF37" i="9"/>
  <c r="BE37" i="9"/>
  <c r="BD37" i="9"/>
  <c r="BC37" i="9"/>
  <c r="BB37" i="9"/>
  <c r="BA37" i="9"/>
  <c r="AZ37" i="9"/>
  <c r="AY37" i="9"/>
  <c r="AX37" i="9"/>
  <c r="AW37" i="9"/>
  <c r="AV37" i="9"/>
  <c r="AU37" i="9"/>
  <c r="AT37" i="9"/>
  <c r="AS37" i="9"/>
  <c r="AR37" i="9"/>
  <c r="AQ37" i="9"/>
  <c r="AP37" i="9"/>
  <c r="AO37" i="9"/>
  <c r="AN37" i="9"/>
  <c r="BF36" i="9"/>
  <c r="BE36" i="9"/>
  <c r="BD36" i="9"/>
  <c r="BC36" i="9"/>
  <c r="BB36" i="9"/>
  <c r="BA36" i="9"/>
  <c r="AZ36" i="9"/>
  <c r="AY36" i="9"/>
  <c r="AX36" i="9"/>
  <c r="AW36" i="9"/>
  <c r="AV36" i="9"/>
  <c r="AU36" i="9"/>
  <c r="AT36" i="9"/>
  <c r="AS36" i="9"/>
  <c r="AR36" i="9"/>
  <c r="AQ36" i="9"/>
  <c r="AP36" i="9"/>
  <c r="AO36" i="9"/>
  <c r="AN36" i="9"/>
  <c r="BF35" i="9"/>
  <c r="BE35" i="9"/>
  <c r="BD35" i="9"/>
  <c r="BC35" i="9"/>
  <c r="BB35" i="9"/>
  <c r="BA35" i="9"/>
  <c r="AZ35" i="9"/>
  <c r="AY35" i="9"/>
  <c r="AX35" i="9"/>
  <c r="AW35" i="9"/>
  <c r="AV35" i="9"/>
  <c r="AU35" i="9"/>
  <c r="AT35" i="9"/>
  <c r="AS35" i="9"/>
  <c r="AR35" i="9"/>
  <c r="AQ35" i="9"/>
  <c r="AP35" i="9"/>
  <c r="AO35" i="9"/>
  <c r="AN35" i="9"/>
  <c r="BF34" i="9"/>
  <c r="BE34" i="9"/>
  <c r="BD34" i="9"/>
  <c r="BC34" i="9"/>
  <c r="BB34" i="9"/>
  <c r="BA34" i="9"/>
  <c r="AZ34" i="9"/>
  <c r="AY34" i="9"/>
  <c r="AX34" i="9"/>
  <c r="AW34" i="9"/>
  <c r="AV34" i="9"/>
  <c r="AU34" i="9"/>
  <c r="AT34" i="9"/>
  <c r="AS34" i="9"/>
  <c r="AR34" i="9"/>
  <c r="AQ34" i="9"/>
  <c r="AP34" i="9"/>
  <c r="AO34" i="9"/>
  <c r="AN34" i="9"/>
  <c r="BF33" i="9"/>
  <c r="BE33" i="9"/>
  <c r="BD33" i="9"/>
  <c r="BC33" i="9"/>
  <c r="BB33" i="9"/>
  <c r="BA33" i="9"/>
  <c r="AZ33" i="9"/>
  <c r="AY33" i="9"/>
  <c r="AX33" i="9"/>
  <c r="AW33" i="9"/>
  <c r="AV33" i="9"/>
  <c r="AU33" i="9"/>
  <c r="AT33" i="9"/>
  <c r="AS33" i="9"/>
  <c r="AR33" i="9"/>
  <c r="AQ33" i="9"/>
  <c r="AP33" i="9"/>
  <c r="AO33" i="9"/>
  <c r="AN33" i="9"/>
  <c r="BF32" i="9"/>
  <c r="BE32" i="9"/>
  <c r="BD32" i="9"/>
  <c r="BC32" i="9"/>
  <c r="BB32" i="9"/>
  <c r="BA32" i="9"/>
  <c r="AZ32" i="9"/>
  <c r="AY32" i="9"/>
  <c r="AX32" i="9"/>
  <c r="AW32" i="9"/>
  <c r="AV32" i="9"/>
  <c r="AU32" i="9"/>
  <c r="AT32" i="9"/>
  <c r="AS32" i="9"/>
  <c r="AR32" i="9"/>
  <c r="AQ32" i="9"/>
  <c r="AP32" i="9"/>
  <c r="AO32" i="9"/>
  <c r="AN32" i="9"/>
  <c r="BF31" i="9"/>
  <c r="BE31" i="9"/>
  <c r="BD31" i="9"/>
  <c r="BC31" i="9"/>
  <c r="BB31" i="9"/>
  <c r="BA31" i="9"/>
  <c r="AZ31" i="9"/>
  <c r="AY31" i="9"/>
  <c r="AX31" i="9"/>
  <c r="AW31" i="9"/>
  <c r="AV31" i="9"/>
  <c r="AU31" i="9"/>
  <c r="AT31" i="9"/>
  <c r="AS31" i="9"/>
  <c r="AR31" i="9"/>
  <c r="AQ31" i="9"/>
  <c r="AP31" i="9"/>
  <c r="AO31" i="9"/>
  <c r="AN31" i="9"/>
  <c r="BF30" i="9"/>
  <c r="BE30" i="9"/>
  <c r="BD30" i="9"/>
  <c r="BC30" i="9"/>
  <c r="BB30" i="9"/>
  <c r="BA30" i="9"/>
  <c r="AZ30" i="9"/>
  <c r="AY30" i="9"/>
  <c r="AX30" i="9"/>
  <c r="AW30" i="9"/>
  <c r="AV30" i="9"/>
  <c r="AU30" i="9"/>
  <c r="AT30" i="9"/>
  <c r="AS30" i="9"/>
  <c r="AR30" i="9"/>
  <c r="AQ30" i="9"/>
  <c r="AP30" i="9"/>
  <c r="AO30" i="9"/>
  <c r="AN30" i="9"/>
  <c r="BF29" i="9"/>
  <c r="BE29" i="9"/>
  <c r="BD29" i="9"/>
  <c r="BC29" i="9"/>
  <c r="BB29" i="9"/>
  <c r="BA29" i="9"/>
  <c r="AZ29" i="9"/>
  <c r="AY29" i="9"/>
  <c r="AX29" i="9"/>
  <c r="AW29" i="9"/>
  <c r="AV29" i="9"/>
  <c r="AU29" i="9"/>
  <c r="AT29" i="9"/>
  <c r="AS29" i="9"/>
  <c r="AR29" i="9"/>
  <c r="AQ29" i="9"/>
  <c r="AP29" i="9"/>
  <c r="AO29" i="9"/>
  <c r="AN29" i="9"/>
  <c r="BF28" i="9"/>
  <c r="BE28" i="9"/>
  <c r="BD28" i="9"/>
  <c r="BC28" i="9"/>
  <c r="BB28" i="9"/>
  <c r="BA28" i="9"/>
  <c r="AZ28" i="9"/>
  <c r="AY28" i="9"/>
  <c r="AX28" i="9"/>
  <c r="AW28" i="9"/>
  <c r="AV28" i="9"/>
  <c r="AU28" i="9"/>
  <c r="AT28" i="9"/>
  <c r="AS28" i="9"/>
  <c r="AR28" i="9"/>
  <c r="AQ28" i="9"/>
  <c r="AP28" i="9"/>
  <c r="AO28" i="9"/>
  <c r="AN28" i="9"/>
  <c r="BF27" i="9"/>
  <c r="BE27" i="9"/>
  <c r="BD27" i="9"/>
  <c r="BC27" i="9"/>
  <c r="BB27" i="9"/>
  <c r="BA27" i="9"/>
  <c r="AZ27" i="9"/>
  <c r="AY27" i="9"/>
  <c r="AX27" i="9"/>
  <c r="AW27" i="9"/>
  <c r="AV27" i="9"/>
  <c r="AU27" i="9"/>
  <c r="AT27" i="9"/>
  <c r="AS27" i="9"/>
  <c r="AR27" i="9"/>
  <c r="AQ27" i="9"/>
  <c r="AP27" i="9"/>
  <c r="AO27" i="9"/>
  <c r="AN27" i="9"/>
  <c r="BF26" i="9"/>
  <c r="BE26" i="9"/>
  <c r="BD26" i="9"/>
  <c r="BC26" i="9"/>
  <c r="BB26" i="9"/>
  <c r="BA26" i="9"/>
  <c r="AZ26" i="9"/>
  <c r="AY26" i="9"/>
  <c r="AX26" i="9"/>
  <c r="AW26" i="9"/>
  <c r="AV26" i="9"/>
  <c r="AU26" i="9"/>
  <c r="AT26" i="9"/>
  <c r="AS26" i="9"/>
  <c r="AR26" i="9"/>
  <c r="AQ26" i="9"/>
  <c r="AP26" i="9"/>
  <c r="AO26" i="9"/>
  <c r="AN26" i="9"/>
  <c r="BF25" i="9"/>
  <c r="BE25" i="9"/>
  <c r="BD25" i="9"/>
  <c r="BC25" i="9"/>
  <c r="BB25" i="9"/>
  <c r="BA25" i="9"/>
  <c r="AZ25" i="9"/>
  <c r="AY25" i="9"/>
  <c r="AX25" i="9"/>
  <c r="AW25" i="9"/>
  <c r="AV25" i="9"/>
  <c r="AU25" i="9"/>
  <c r="AT25" i="9"/>
  <c r="AS25" i="9"/>
  <c r="AR25" i="9"/>
  <c r="AQ25" i="9"/>
  <c r="AP25" i="9"/>
  <c r="AO25" i="9"/>
  <c r="AN25" i="9"/>
  <c r="BF24" i="9"/>
  <c r="BE24" i="9"/>
  <c r="BD24" i="9"/>
  <c r="BC24" i="9"/>
  <c r="BB24" i="9"/>
  <c r="BA24" i="9"/>
  <c r="AZ24" i="9"/>
  <c r="AY24" i="9"/>
  <c r="AX24" i="9"/>
  <c r="AW24" i="9"/>
  <c r="AV24" i="9"/>
  <c r="AU24" i="9"/>
  <c r="AT24" i="9"/>
  <c r="AS24" i="9"/>
  <c r="AR24" i="9"/>
  <c r="AQ24" i="9"/>
  <c r="AP24" i="9"/>
  <c r="AO24" i="9"/>
  <c r="AN24" i="9"/>
  <c r="BF23" i="9"/>
  <c r="BE23" i="9"/>
  <c r="BD23" i="9"/>
  <c r="BC23" i="9"/>
  <c r="BB23" i="9"/>
  <c r="BA23" i="9"/>
  <c r="AZ23" i="9"/>
  <c r="AY23" i="9"/>
  <c r="AX23" i="9"/>
  <c r="AW23" i="9"/>
  <c r="AV23" i="9"/>
  <c r="AU23" i="9"/>
  <c r="AT23" i="9"/>
  <c r="AS23" i="9"/>
  <c r="AR23" i="9"/>
  <c r="AQ23" i="9"/>
  <c r="AP23" i="9"/>
  <c r="AO23" i="9"/>
  <c r="AN23" i="9"/>
  <c r="BF22" i="9"/>
  <c r="BE22" i="9"/>
  <c r="BD22" i="9"/>
  <c r="BC22" i="9"/>
  <c r="BB22" i="9"/>
  <c r="BA22" i="9"/>
  <c r="AZ22" i="9"/>
  <c r="AY22" i="9"/>
  <c r="AX22" i="9"/>
  <c r="AW22" i="9"/>
  <c r="AV22" i="9"/>
  <c r="AU22" i="9"/>
  <c r="AT22" i="9"/>
  <c r="AS22" i="9"/>
  <c r="AR22" i="9"/>
  <c r="AQ22" i="9"/>
  <c r="AP22" i="9"/>
  <c r="AO22" i="9"/>
  <c r="AN22" i="9"/>
  <c r="BF21" i="9"/>
  <c r="BE21" i="9"/>
  <c r="BD21" i="9"/>
  <c r="BC21" i="9"/>
  <c r="BB21" i="9"/>
  <c r="BA21" i="9"/>
  <c r="AZ21" i="9"/>
  <c r="AY21" i="9"/>
  <c r="AX21" i="9"/>
  <c r="AW21" i="9"/>
  <c r="AV21" i="9"/>
  <c r="AU21" i="9"/>
  <c r="AT21" i="9"/>
  <c r="AS21" i="9"/>
  <c r="AR21" i="9"/>
  <c r="AQ21" i="9"/>
  <c r="AP21" i="9"/>
  <c r="AO21" i="9"/>
  <c r="AN21" i="9"/>
  <c r="BF20" i="9"/>
  <c r="BE20" i="9"/>
  <c r="BD20" i="9"/>
  <c r="BC20" i="9"/>
  <c r="BB20" i="9"/>
  <c r="BA20" i="9"/>
  <c r="AZ20" i="9"/>
  <c r="AY20" i="9"/>
  <c r="AX20" i="9"/>
  <c r="AW20" i="9"/>
  <c r="AV20" i="9"/>
  <c r="AU20" i="9"/>
  <c r="AT20" i="9"/>
  <c r="AS20" i="9"/>
  <c r="AR20" i="9"/>
  <c r="AQ20" i="9"/>
  <c r="AP20" i="9"/>
  <c r="AO20" i="9"/>
  <c r="AN20" i="9"/>
  <c r="BF19" i="9"/>
  <c r="BE19" i="9"/>
  <c r="BD19" i="9"/>
  <c r="BC19" i="9"/>
  <c r="BB19" i="9"/>
  <c r="BA19" i="9"/>
  <c r="AZ19" i="9"/>
  <c r="AY19" i="9"/>
  <c r="AX19" i="9"/>
  <c r="AW19" i="9"/>
  <c r="AV19" i="9"/>
  <c r="AU19" i="9"/>
  <c r="AT19" i="9"/>
  <c r="AS19" i="9"/>
  <c r="AR19" i="9"/>
  <c r="AQ19" i="9"/>
  <c r="AP19" i="9"/>
  <c r="AO19" i="9"/>
  <c r="AN19" i="9"/>
  <c r="BF18" i="9"/>
  <c r="BE18" i="9"/>
  <c r="BD18" i="9"/>
  <c r="BC18" i="9"/>
  <c r="BB18" i="9"/>
  <c r="BA18" i="9"/>
  <c r="AZ18" i="9"/>
  <c r="AY18" i="9"/>
  <c r="AX18" i="9"/>
  <c r="AW18" i="9"/>
  <c r="AV18" i="9"/>
  <c r="AU18" i="9"/>
  <c r="AT18" i="9"/>
  <c r="AS18" i="9"/>
  <c r="AR18" i="9"/>
  <c r="AQ18" i="9"/>
  <c r="AP18" i="9"/>
  <c r="AO18" i="9"/>
  <c r="AN18" i="9"/>
  <c r="BF17" i="9"/>
  <c r="BE17" i="9"/>
  <c r="BD17" i="9"/>
  <c r="BC17" i="9"/>
  <c r="BB17" i="9"/>
  <c r="BA17" i="9"/>
  <c r="AZ17" i="9"/>
  <c r="AY17" i="9"/>
  <c r="AX17" i="9"/>
  <c r="AW17" i="9"/>
  <c r="AV17" i="9"/>
  <c r="AU17" i="9"/>
  <c r="AT17" i="9"/>
  <c r="AS17" i="9"/>
  <c r="AR17" i="9"/>
  <c r="AQ17" i="9"/>
  <c r="AP17" i="9"/>
  <c r="AO17" i="9"/>
  <c r="AN17" i="9"/>
  <c r="BF16" i="9"/>
  <c r="BE16" i="9"/>
  <c r="BD16" i="9"/>
  <c r="BC16" i="9"/>
  <c r="BB16" i="9"/>
  <c r="BA16" i="9"/>
  <c r="AZ16" i="9"/>
  <c r="AY16" i="9"/>
  <c r="AX16" i="9"/>
  <c r="AW16" i="9"/>
  <c r="AV16" i="9"/>
  <c r="AU16" i="9"/>
  <c r="AT16" i="9"/>
  <c r="AS16" i="9"/>
  <c r="AR16" i="9"/>
  <c r="AQ16" i="9"/>
  <c r="AP16" i="9"/>
  <c r="AO16" i="9"/>
  <c r="AN16" i="9"/>
  <c r="BF15" i="9"/>
  <c r="BE15" i="9"/>
  <c r="BD15" i="9"/>
  <c r="BC15" i="9"/>
  <c r="BB15" i="9"/>
  <c r="BA15" i="9"/>
  <c r="AZ15" i="9"/>
  <c r="AY15" i="9"/>
  <c r="AX15" i="9"/>
  <c r="AW15" i="9"/>
  <c r="AV15" i="9"/>
  <c r="AU15" i="9"/>
  <c r="AT15" i="9"/>
  <c r="AS15" i="9"/>
  <c r="AR15" i="9"/>
  <c r="AQ15" i="9"/>
  <c r="AP15" i="9"/>
  <c r="AO15" i="9"/>
  <c r="AN15" i="9"/>
  <c r="BF14" i="9"/>
  <c r="BE14" i="9"/>
  <c r="BD14" i="9"/>
  <c r="BC14" i="9"/>
  <c r="BB14" i="9"/>
  <c r="BA14" i="9"/>
  <c r="AZ14" i="9"/>
  <c r="AY14" i="9"/>
  <c r="AX14" i="9"/>
  <c r="AW14" i="9"/>
  <c r="AV14" i="9"/>
  <c r="AU14" i="9"/>
  <c r="AT14" i="9"/>
  <c r="AS14" i="9"/>
  <c r="AR14" i="9"/>
  <c r="AQ14" i="9"/>
  <c r="AP14" i="9"/>
  <c r="AO14" i="9"/>
  <c r="AN14" i="9"/>
  <c r="S14" i="9"/>
  <c r="S15" i="9" s="1"/>
  <c r="S16" i="9" s="1"/>
  <c r="S17" i="9" s="1"/>
  <c r="S18" i="9" s="1"/>
  <c r="S19" i="9" s="1"/>
  <c r="S20" i="9" s="1"/>
  <c r="S21" i="9" s="1"/>
  <c r="S22" i="9" s="1"/>
  <c r="S23" i="9" s="1"/>
  <c r="S24" i="9" s="1"/>
  <c r="S25" i="9" s="1"/>
  <c r="S26" i="9" s="1"/>
  <c r="S27" i="9" s="1"/>
  <c r="S28" i="9" s="1"/>
  <c r="S29" i="9" s="1"/>
  <c r="S30" i="9" s="1"/>
  <c r="S31" i="9" s="1"/>
  <c r="S32" i="9" s="1"/>
  <c r="S33" i="9" s="1"/>
  <c r="S34" i="9" s="1"/>
  <c r="S35" i="9" s="1"/>
  <c r="S36" i="9" s="1"/>
  <c r="S37" i="9" s="1"/>
  <c r="L7" i="9" s="1"/>
  <c r="R14" i="9"/>
  <c r="R15" i="9" s="1"/>
  <c r="R16" i="9" s="1"/>
  <c r="R17" i="9" s="1"/>
  <c r="R18" i="9" s="1"/>
  <c r="R19" i="9" s="1"/>
  <c r="R20" i="9" s="1"/>
  <c r="R21" i="9" s="1"/>
  <c r="R22" i="9" s="1"/>
  <c r="R23" i="9" s="1"/>
  <c r="R24" i="9" s="1"/>
  <c r="R25" i="9" s="1"/>
  <c r="R26" i="9" s="1"/>
  <c r="R27" i="9" s="1"/>
  <c r="R28" i="9" s="1"/>
  <c r="R29" i="9" s="1"/>
  <c r="R30" i="9" s="1"/>
  <c r="R31" i="9" s="1"/>
  <c r="R32" i="9" s="1"/>
  <c r="R33" i="9" s="1"/>
  <c r="R34" i="9" s="1"/>
  <c r="R35" i="9" s="1"/>
  <c r="R36" i="9" s="1"/>
  <c r="R37" i="9" s="1"/>
  <c r="L6" i="9" s="1"/>
  <c r="E8" i="9"/>
  <c r="E7" i="9"/>
  <c r="E6" i="9"/>
  <c r="P5" i="9"/>
  <c r="L5" i="9"/>
  <c r="B15" i="9" s="1"/>
  <c r="E5" i="9"/>
  <c r="BF37" i="8"/>
  <c r="BE37" i="8"/>
  <c r="BD37" i="8"/>
  <c r="BC37" i="8"/>
  <c r="BB37" i="8"/>
  <c r="BA37" i="8"/>
  <c r="AZ37" i="8"/>
  <c r="AY37" i="8"/>
  <c r="AX37" i="8"/>
  <c r="AW37" i="8"/>
  <c r="AV37" i="8"/>
  <c r="AU37" i="8"/>
  <c r="AT37" i="8"/>
  <c r="AS37" i="8"/>
  <c r="AR37" i="8"/>
  <c r="AQ37" i="8"/>
  <c r="AP37" i="8"/>
  <c r="AO37" i="8"/>
  <c r="AN37" i="8"/>
  <c r="BF36" i="8"/>
  <c r="BE36" i="8"/>
  <c r="BD36" i="8"/>
  <c r="BC36" i="8"/>
  <c r="BB36" i="8"/>
  <c r="BA36" i="8"/>
  <c r="AZ36" i="8"/>
  <c r="AY36" i="8"/>
  <c r="AX36" i="8"/>
  <c r="AW36" i="8"/>
  <c r="AV36" i="8"/>
  <c r="AU36" i="8"/>
  <c r="AT36" i="8"/>
  <c r="AS36" i="8"/>
  <c r="AR36" i="8"/>
  <c r="AQ36" i="8"/>
  <c r="AP36" i="8"/>
  <c r="AO36" i="8"/>
  <c r="AN36" i="8"/>
  <c r="BF35" i="8"/>
  <c r="BE35" i="8"/>
  <c r="BD35" i="8"/>
  <c r="BC35" i="8"/>
  <c r="BB35" i="8"/>
  <c r="BA35" i="8"/>
  <c r="AZ35" i="8"/>
  <c r="AY35" i="8"/>
  <c r="AX35" i="8"/>
  <c r="AW35" i="8"/>
  <c r="AV35" i="8"/>
  <c r="AU35" i="8"/>
  <c r="AT35" i="8"/>
  <c r="AS35" i="8"/>
  <c r="AR35" i="8"/>
  <c r="AQ35" i="8"/>
  <c r="AP35" i="8"/>
  <c r="AO35" i="8"/>
  <c r="AN35" i="8"/>
  <c r="BF34" i="8"/>
  <c r="BE34" i="8"/>
  <c r="BD34" i="8"/>
  <c r="BC34" i="8"/>
  <c r="BB34" i="8"/>
  <c r="BA34" i="8"/>
  <c r="AZ34" i="8"/>
  <c r="AY34" i="8"/>
  <c r="AX34" i="8"/>
  <c r="AW34" i="8"/>
  <c r="AV34" i="8"/>
  <c r="AU34" i="8"/>
  <c r="AT34" i="8"/>
  <c r="AS34" i="8"/>
  <c r="AR34" i="8"/>
  <c r="AQ34" i="8"/>
  <c r="AP34" i="8"/>
  <c r="AO34" i="8"/>
  <c r="AN34" i="8"/>
  <c r="BF33" i="8"/>
  <c r="BE33" i="8"/>
  <c r="BD33" i="8"/>
  <c r="BC33" i="8"/>
  <c r="BB33" i="8"/>
  <c r="BA33" i="8"/>
  <c r="AZ33" i="8"/>
  <c r="AY33" i="8"/>
  <c r="AX33" i="8"/>
  <c r="AW33" i="8"/>
  <c r="AV33" i="8"/>
  <c r="AU33" i="8"/>
  <c r="AT33" i="8"/>
  <c r="AS33" i="8"/>
  <c r="AR33" i="8"/>
  <c r="AQ33" i="8"/>
  <c r="AP33" i="8"/>
  <c r="AO33" i="8"/>
  <c r="AN33" i="8"/>
  <c r="BF32" i="8"/>
  <c r="BE32" i="8"/>
  <c r="BD32" i="8"/>
  <c r="BC32" i="8"/>
  <c r="BB32" i="8"/>
  <c r="BA32" i="8"/>
  <c r="AZ32" i="8"/>
  <c r="AY32" i="8"/>
  <c r="AX32" i="8"/>
  <c r="AW32" i="8"/>
  <c r="AV32" i="8"/>
  <c r="AU32" i="8"/>
  <c r="AT32" i="8"/>
  <c r="AS32" i="8"/>
  <c r="AR32" i="8"/>
  <c r="AQ32" i="8"/>
  <c r="AP32" i="8"/>
  <c r="AO32" i="8"/>
  <c r="AN32" i="8"/>
  <c r="BF31" i="8"/>
  <c r="BE31" i="8"/>
  <c r="BD31" i="8"/>
  <c r="BC31" i="8"/>
  <c r="BB31" i="8"/>
  <c r="BA31" i="8"/>
  <c r="AZ31" i="8"/>
  <c r="AY31" i="8"/>
  <c r="AX31" i="8"/>
  <c r="AW31" i="8"/>
  <c r="AV31" i="8"/>
  <c r="AU31" i="8"/>
  <c r="AT31" i="8"/>
  <c r="AS31" i="8"/>
  <c r="AR31" i="8"/>
  <c r="AQ31" i="8"/>
  <c r="AP31" i="8"/>
  <c r="AO31" i="8"/>
  <c r="AN31" i="8"/>
  <c r="BF30" i="8"/>
  <c r="BE30" i="8"/>
  <c r="BD30" i="8"/>
  <c r="BC30" i="8"/>
  <c r="BB30" i="8"/>
  <c r="BA30" i="8"/>
  <c r="AZ30" i="8"/>
  <c r="AY30" i="8"/>
  <c r="AX30" i="8"/>
  <c r="AW30" i="8"/>
  <c r="AV30" i="8"/>
  <c r="AU30" i="8"/>
  <c r="AT30" i="8"/>
  <c r="AS30" i="8"/>
  <c r="AR30" i="8"/>
  <c r="AQ30" i="8"/>
  <c r="AP30" i="8"/>
  <c r="AO30" i="8"/>
  <c r="AN30" i="8"/>
  <c r="BF29" i="8"/>
  <c r="BE29" i="8"/>
  <c r="BD29" i="8"/>
  <c r="BC29" i="8"/>
  <c r="BB29" i="8"/>
  <c r="BA29" i="8"/>
  <c r="AZ29" i="8"/>
  <c r="AY29" i="8"/>
  <c r="AX29" i="8"/>
  <c r="AW29" i="8"/>
  <c r="AV29" i="8"/>
  <c r="AU29" i="8"/>
  <c r="AT29" i="8"/>
  <c r="AS29" i="8"/>
  <c r="AR29" i="8"/>
  <c r="AQ29" i="8"/>
  <c r="AP29" i="8"/>
  <c r="AO29" i="8"/>
  <c r="AN29" i="8"/>
  <c r="BF28" i="8"/>
  <c r="BE28" i="8"/>
  <c r="BD28" i="8"/>
  <c r="BC28" i="8"/>
  <c r="BB28" i="8"/>
  <c r="BA28" i="8"/>
  <c r="AZ28" i="8"/>
  <c r="AY28" i="8"/>
  <c r="AX28" i="8"/>
  <c r="AW28" i="8"/>
  <c r="AV28" i="8"/>
  <c r="AU28" i="8"/>
  <c r="AT28" i="8"/>
  <c r="AS28" i="8"/>
  <c r="AR28" i="8"/>
  <c r="AQ28" i="8"/>
  <c r="AP28" i="8"/>
  <c r="AO28" i="8"/>
  <c r="AN28" i="8"/>
  <c r="BF27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R27" i="8"/>
  <c r="AQ27" i="8"/>
  <c r="AP27" i="8"/>
  <c r="AO27" i="8"/>
  <c r="AN27" i="8"/>
  <c r="BF26" i="8"/>
  <c r="BE26" i="8"/>
  <c r="BD26" i="8"/>
  <c r="BC26" i="8"/>
  <c r="BB26" i="8"/>
  <c r="BA26" i="8"/>
  <c r="AZ26" i="8"/>
  <c r="AY26" i="8"/>
  <c r="AX26" i="8"/>
  <c r="AW26" i="8"/>
  <c r="AV26" i="8"/>
  <c r="AU26" i="8"/>
  <c r="AT26" i="8"/>
  <c r="AS26" i="8"/>
  <c r="AR26" i="8"/>
  <c r="AQ26" i="8"/>
  <c r="AP26" i="8"/>
  <c r="AO26" i="8"/>
  <c r="AN26" i="8"/>
  <c r="BF25" i="8"/>
  <c r="BE25" i="8"/>
  <c r="BD25" i="8"/>
  <c r="BC25" i="8"/>
  <c r="BB25" i="8"/>
  <c r="BA25" i="8"/>
  <c r="AZ25" i="8"/>
  <c r="AY25" i="8"/>
  <c r="AX25" i="8"/>
  <c r="AW25" i="8"/>
  <c r="AV25" i="8"/>
  <c r="AU25" i="8"/>
  <c r="AT25" i="8"/>
  <c r="AS25" i="8"/>
  <c r="AR25" i="8"/>
  <c r="AQ25" i="8"/>
  <c r="AP25" i="8"/>
  <c r="AO25" i="8"/>
  <c r="AN25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BF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R20" i="8"/>
  <c r="AQ20" i="8"/>
  <c r="AP20" i="8"/>
  <c r="AO20" i="8"/>
  <c r="AN20" i="8"/>
  <c r="BF19" i="8"/>
  <c r="BE19" i="8"/>
  <c r="BD19" i="8"/>
  <c r="BC19" i="8"/>
  <c r="BB19" i="8"/>
  <c r="BA19" i="8"/>
  <c r="AZ19" i="8"/>
  <c r="AY19" i="8"/>
  <c r="AX19" i="8"/>
  <c r="AW19" i="8"/>
  <c r="AV19" i="8"/>
  <c r="AU19" i="8"/>
  <c r="AT19" i="8"/>
  <c r="AS19" i="8"/>
  <c r="AR19" i="8"/>
  <c r="AQ19" i="8"/>
  <c r="AP19" i="8"/>
  <c r="AO19" i="8"/>
  <c r="AN19" i="8"/>
  <c r="BF18" i="8"/>
  <c r="BE18" i="8"/>
  <c r="BD18" i="8"/>
  <c r="BC18" i="8"/>
  <c r="BB18" i="8"/>
  <c r="BA18" i="8"/>
  <c r="AZ18" i="8"/>
  <c r="AY18" i="8"/>
  <c r="AX18" i="8"/>
  <c r="AW18" i="8"/>
  <c r="AV18" i="8"/>
  <c r="AU18" i="8"/>
  <c r="AT18" i="8"/>
  <c r="AS18" i="8"/>
  <c r="AR18" i="8"/>
  <c r="AQ18" i="8"/>
  <c r="AP18" i="8"/>
  <c r="AO18" i="8"/>
  <c r="AN18" i="8"/>
  <c r="BF17" i="8"/>
  <c r="BE17" i="8"/>
  <c r="BD17" i="8"/>
  <c r="BC17" i="8"/>
  <c r="BB17" i="8"/>
  <c r="BA17" i="8"/>
  <c r="AZ17" i="8"/>
  <c r="AY17" i="8"/>
  <c r="AX17" i="8"/>
  <c r="AW17" i="8"/>
  <c r="AV17" i="8"/>
  <c r="AU17" i="8"/>
  <c r="AT17" i="8"/>
  <c r="AS17" i="8"/>
  <c r="AR17" i="8"/>
  <c r="AQ17" i="8"/>
  <c r="AP17" i="8"/>
  <c r="AO17" i="8"/>
  <c r="AN17" i="8"/>
  <c r="BF16" i="8"/>
  <c r="BE16" i="8"/>
  <c r="BD16" i="8"/>
  <c r="BC16" i="8"/>
  <c r="BB16" i="8"/>
  <c r="BA16" i="8"/>
  <c r="AZ16" i="8"/>
  <c r="AY16" i="8"/>
  <c r="AX16" i="8"/>
  <c r="AW16" i="8"/>
  <c r="AV16" i="8"/>
  <c r="AU16" i="8"/>
  <c r="AT16" i="8"/>
  <c r="AS16" i="8"/>
  <c r="AR16" i="8"/>
  <c r="AQ16" i="8"/>
  <c r="AP16" i="8"/>
  <c r="AO16" i="8"/>
  <c r="AN16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BF14" i="8"/>
  <c r="BE14" i="8"/>
  <c r="BD14" i="8"/>
  <c r="BC14" i="8"/>
  <c r="BB14" i="8"/>
  <c r="BA14" i="8"/>
  <c r="AZ14" i="8"/>
  <c r="AY14" i="8"/>
  <c r="AX14" i="8"/>
  <c r="AW14" i="8"/>
  <c r="AV14" i="8"/>
  <c r="AU14" i="8"/>
  <c r="AT14" i="8"/>
  <c r="AS14" i="8"/>
  <c r="AR14" i="8"/>
  <c r="AQ14" i="8"/>
  <c r="AP14" i="8"/>
  <c r="AO14" i="8"/>
  <c r="AN14" i="8"/>
  <c r="S14" i="8"/>
  <c r="S15" i="8" s="1"/>
  <c r="S16" i="8" s="1"/>
  <c r="S17" i="8" s="1"/>
  <c r="S18" i="8" s="1"/>
  <c r="S19" i="8" s="1"/>
  <c r="S20" i="8" s="1"/>
  <c r="S21" i="8" s="1"/>
  <c r="S22" i="8" s="1"/>
  <c r="S23" i="8" s="1"/>
  <c r="S24" i="8" s="1"/>
  <c r="S25" i="8" s="1"/>
  <c r="S26" i="8" s="1"/>
  <c r="S27" i="8" s="1"/>
  <c r="S28" i="8" s="1"/>
  <c r="S29" i="8" s="1"/>
  <c r="S30" i="8" s="1"/>
  <c r="S31" i="8" s="1"/>
  <c r="S32" i="8" s="1"/>
  <c r="S33" i="8" s="1"/>
  <c r="S34" i="8" s="1"/>
  <c r="S35" i="8" s="1"/>
  <c r="S36" i="8" s="1"/>
  <c r="S37" i="8" s="1"/>
  <c r="L7" i="8" s="1"/>
  <c r="R14" i="8"/>
  <c r="R15" i="8" s="1"/>
  <c r="R16" i="8" s="1"/>
  <c r="R17" i="8" s="1"/>
  <c r="R18" i="8" s="1"/>
  <c r="R19" i="8" s="1"/>
  <c r="R20" i="8" s="1"/>
  <c r="R21" i="8" s="1"/>
  <c r="R22" i="8" s="1"/>
  <c r="R23" i="8" s="1"/>
  <c r="R24" i="8" s="1"/>
  <c r="R25" i="8" s="1"/>
  <c r="R26" i="8" s="1"/>
  <c r="R27" i="8" s="1"/>
  <c r="R28" i="8" s="1"/>
  <c r="R29" i="8" s="1"/>
  <c r="R30" i="8" s="1"/>
  <c r="R31" i="8" s="1"/>
  <c r="R32" i="8" s="1"/>
  <c r="R33" i="8" s="1"/>
  <c r="R34" i="8" s="1"/>
  <c r="R35" i="8" s="1"/>
  <c r="R36" i="8" s="1"/>
  <c r="R37" i="8" s="1"/>
  <c r="L6" i="8" s="1"/>
  <c r="E8" i="8"/>
  <c r="E7" i="8"/>
  <c r="E6" i="8"/>
  <c r="P5" i="8"/>
  <c r="L5" i="8"/>
  <c r="B15" i="8" s="1"/>
  <c r="B16" i="8" s="1"/>
  <c r="E5" i="8"/>
  <c r="BF37" i="7"/>
  <c r="BE37" i="7"/>
  <c r="BD37" i="7"/>
  <c r="BC37" i="7"/>
  <c r="BB37" i="7"/>
  <c r="BA37" i="7"/>
  <c r="AZ37" i="7"/>
  <c r="AY37" i="7"/>
  <c r="AX37" i="7"/>
  <c r="AW37" i="7"/>
  <c r="AV37" i="7"/>
  <c r="AU37" i="7"/>
  <c r="AT37" i="7"/>
  <c r="AS37" i="7"/>
  <c r="AR37" i="7"/>
  <c r="AQ37" i="7"/>
  <c r="AP37" i="7"/>
  <c r="AO37" i="7"/>
  <c r="AN37" i="7"/>
  <c r="BF36" i="7"/>
  <c r="BE36" i="7"/>
  <c r="BD36" i="7"/>
  <c r="BC36" i="7"/>
  <c r="BB36" i="7"/>
  <c r="BA36" i="7"/>
  <c r="AZ36" i="7"/>
  <c r="AY36" i="7"/>
  <c r="AX36" i="7"/>
  <c r="AW36" i="7"/>
  <c r="AV36" i="7"/>
  <c r="AU36" i="7"/>
  <c r="AT36" i="7"/>
  <c r="AS36" i="7"/>
  <c r="AR36" i="7"/>
  <c r="AQ36" i="7"/>
  <c r="AP36" i="7"/>
  <c r="AO36" i="7"/>
  <c r="AN36" i="7"/>
  <c r="BF35" i="7"/>
  <c r="BE35" i="7"/>
  <c r="BD35" i="7"/>
  <c r="BC35" i="7"/>
  <c r="BB35" i="7"/>
  <c r="BA35" i="7"/>
  <c r="AZ35" i="7"/>
  <c r="AY35" i="7"/>
  <c r="AX35" i="7"/>
  <c r="AW35" i="7"/>
  <c r="AV35" i="7"/>
  <c r="AU35" i="7"/>
  <c r="AT35" i="7"/>
  <c r="AS35" i="7"/>
  <c r="AR35" i="7"/>
  <c r="AQ35" i="7"/>
  <c r="AP35" i="7"/>
  <c r="AO35" i="7"/>
  <c r="AN35" i="7"/>
  <c r="BF34" i="7"/>
  <c r="BE34" i="7"/>
  <c r="BD34" i="7"/>
  <c r="BC34" i="7"/>
  <c r="BB34" i="7"/>
  <c r="BA34" i="7"/>
  <c r="AZ34" i="7"/>
  <c r="AY34" i="7"/>
  <c r="AX34" i="7"/>
  <c r="AW34" i="7"/>
  <c r="AV34" i="7"/>
  <c r="AU34" i="7"/>
  <c r="AT34" i="7"/>
  <c r="AS34" i="7"/>
  <c r="AR34" i="7"/>
  <c r="AQ34" i="7"/>
  <c r="AP34" i="7"/>
  <c r="AO34" i="7"/>
  <c r="AN34" i="7"/>
  <c r="BF33" i="7"/>
  <c r="BE33" i="7"/>
  <c r="BD33" i="7"/>
  <c r="BC33" i="7"/>
  <c r="BB33" i="7"/>
  <c r="BA33" i="7"/>
  <c r="AZ33" i="7"/>
  <c r="AY33" i="7"/>
  <c r="AX33" i="7"/>
  <c r="AW33" i="7"/>
  <c r="AV33" i="7"/>
  <c r="AU33" i="7"/>
  <c r="AT33" i="7"/>
  <c r="AS33" i="7"/>
  <c r="AR33" i="7"/>
  <c r="AQ33" i="7"/>
  <c r="AP33" i="7"/>
  <c r="AO33" i="7"/>
  <c r="AN33" i="7"/>
  <c r="BF32" i="7"/>
  <c r="BE32" i="7"/>
  <c r="BD32" i="7"/>
  <c r="BC32" i="7"/>
  <c r="BB32" i="7"/>
  <c r="BA32" i="7"/>
  <c r="AZ32" i="7"/>
  <c r="AY32" i="7"/>
  <c r="AX32" i="7"/>
  <c r="AW32" i="7"/>
  <c r="AV32" i="7"/>
  <c r="AU32" i="7"/>
  <c r="AT32" i="7"/>
  <c r="AS32" i="7"/>
  <c r="AR32" i="7"/>
  <c r="AQ32" i="7"/>
  <c r="AP32" i="7"/>
  <c r="AO32" i="7"/>
  <c r="AN32" i="7"/>
  <c r="BF31" i="7"/>
  <c r="BE31" i="7"/>
  <c r="BD31" i="7"/>
  <c r="BC31" i="7"/>
  <c r="BB31" i="7"/>
  <c r="BA31" i="7"/>
  <c r="AZ31" i="7"/>
  <c r="AY31" i="7"/>
  <c r="AX31" i="7"/>
  <c r="AW31" i="7"/>
  <c r="AV31" i="7"/>
  <c r="AU31" i="7"/>
  <c r="AT31" i="7"/>
  <c r="AS31" i="7"/>
  <c r="AR31" i="7"/>
  <c r="AQ31" i="7"/>
  <c r="AP31" i="7"/>
  <c r="AO31" i="7"/>
  <c r="AN31" i="7"/>
  <c r="BF30" i="7"/>
  <c r="BE30" i="7"/>
  <c r="BD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BF29" i="7"/>
  <c r="BE29" i="7"/>
  <c r="BD29" i="7"/>
  <c r="BC29" i="7"/>
  <c r="BB29" i="7"/>
  <c r="BA29" i="7"/>
  <c r="AZ29" i="7"/>
  <c r="AY29" i="7"/>
  <c r="AX29" i="7"/>
  <c r="AW29" i="7"/>
  <c r="AV29" i="7"/>
  <c r="AU29" i="7"/>
  <c r="AT29" i="7"/>
  <c r="AS29" i="7"/>
  <c r="AR29" i="7"/>
  <c r="AQ29" i="7"/>
  <c r="AP29" i="7"/>
  <c r="AO29" i="7"/>
  <c r="AN29" i="7"/>
  <c r="BF28" i="7"/>
  <c r="BE28" i="7"/>
  <c r="BD28" i="7"/>
  <c r="BC28" i="7"/>
  <c r="BB28" i="7"/>
  <c r="BA28" i="7"/>
  <c r="AZ28" i="7"/>
  <c r="AY28" i="7"/>
  <c r="AX28" i="7"/>
  <c r="AW28" i="7"/>
  <c r="AV28" i="7"/>
  <c r="AU28" i="7"/>
  <c r="AT28" i="7"/>
  <c r="AS28" i="7"/>
  <c r="AR28" i="7"/>
  <c r="AQ28" i="7"/>
  <c r="AP28" i="7"/>
  <c r="AO28" i="7"/>
  <c r="AN28" i="7"/>
  <c r="BF27" i="7"/>
  <c r="BE27" i="7"/>
  <c r="BD27" i="7"/>
  <c r="BC27" i="7"/>
  <c r="BB27" i="7"/>
  <c r="BA27" i="7"/>
  <c r="AZ27" i="7"/>
  <c r="AY27" i="7"/>
  <c r="AX27" i="7"/>
  <c r="AW27" i="7"/>
  <c r="AV27" i="7"/>
  <c r="AU27" i="7"/>
  <c r="AT27" i="7"/>
  <c r="AS27" i="7"/>
  <c r="AR27" i="7"/>
  <c r="AQ27" i="7"/>
  <c r="AP27" i="7"/>
  <c r="AO27" i="7"/>
  <c r="AN27" i="7"/>
  <c r="BF26" i="7"/>
  <c r="BE26" i="7"/>
  <c r="BD26" i="7"/>
  <c r="BC26" i="7"/>
  <c r="BB26" i="7"/>
  <c r="BA26" i="7"/>
  <c r="AZ26" i="7"/>
  <c r="AY26" i="7"/>
  <c r="AX26" i="7"/>
  <c r="AW26" i="7"/>
  <c r="AV26" i="7"/>
  <c r="AU26" i="7"/>
  <c r="AT26" i="7"/>
  <c r="AS26" i="7"/>
  <c r="AR26" i="7"/>
  <c r="AQ26" i="7"/>
  <c r="AP26" i="7"/>
  <c r="AO26" i="7"/>
  <c r="AN26" i="7"/>
  <c r="BF25" i="7"/>
  <c r="BE25" i="7"/>
  <c r="BD25" i="7"/>
  <c r="BC25" i="7"/>
  <c r="BB25" i="7"/>
  <c r="BA25" i="7"/>
  <c r="AZ25" i="7"/>
  <c r="AY25" i="7"/>
  <c r="AX25" i="7"/>
  <c r="AW25" i="7"/>
  <c r="AV25" i="7"/>
  <c r="AU25" i="7"/>
  <c r="AT25" i="7"/>
  <c r="AS25" i="7"/>
  <c r="AR25" i="7"/>
  <c r="AQ25" i="7"/>
  <c r="AP25" i="7"/>
  <c r="AO25" i="7"/>
  <c r="AN25" i="7"/>
  <c r="BF24" i="7"/>
  <c r="BE24" i="7"/>
  <c r="BD24" i="7"/>
  <c r="BC24" i="7"/>
  <c r="BB24" i="7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BF23" i="7"/>
  <c r="BE23" i="7"/>
  <c r="BD23" i="7"/>
  <c r="BC23" i="7"/>
  <c r="BB23" i="7"/>
  <c r="BA23" i="7"/>
  <c r="AZ23" i="7"/>
  <c r="AY23" i="7"/>
  <c r="AX23" i="7"/>
  <c r="AW23" i="7"/>
  <c r="AV23" i="7"/>
  <c r="AU23" i="7"/>
  <c r="AT23" i="7"/>
  <c r="AS23" i="7"/>
  <c r="AR23" i="7"/>
  <c r="AQ23" i="7"/>
  <c r="AP23" i="7"/>
  <c r="AO23" i="7"/>
  <c r="AN23" i="7"/>
  <c r="BF22" i="7"/>
  <c r="BE22" i="7"/>
  <c r="BD22" i="7"/>
  <c r="BC22" i="7"/>
  <c r="BB22" i="7"/>
  <c r="BA22" i="7"/>
  <c r="AZ22" i="7"/>
  <c r="AY22" i="7"/>
  <c r="AX22" i="7"/>
  <c r="AW22" i="7"/>
  <c r="AV22" i="7"/>
  <c r="AU22" i="7"/>
  <c r="AT22" i="7"/>
  <c r="AS22" i="7"/>
  <c r="AR22" i="7"/>
  <c r="AQ22" i="7"/>
  <c r="AP22" i="7"/>
  <c r="AO22" i="7"/>
  <c r="AN22" i="7"/>
  <c r="BF21" i="7"/>
  <c r="BE21" i="7"/>
  <c r="BD21" i="7"/>
  <c r="BC21" i="7"/>
  <c r="BB21" i="7"/>
  <c r="BA21" i="7"/>
  <c r="AZ21" i="7"/>
  <c r="AY21" i="7"/>
  <c r="AX21" i="7"/>
  <c r="AW21" i="7"/>
  <c r="AV21" i="7"/>
  <c r="AU21" i="7"/>
  <c r="AT21" i="7"/>
  <c r="AS21" i="7"/>
  <c r="AR21" i="7"/>
  <c r="AQ21" i="7"/>
  <c r="AP21" i="7"/>
  <c r="AO21" i="7"/>
  <c r="AN21" i="7"/>
  <c r="BF20" i="7"/>
  <c r="BE20" i="7"/>
  <c r="BD20" i="7"/>
  <c r="BC20" i="7"/>
  <c r="BB20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BF19" i="7"/>
  <c r="BE19" i="7"/>
  <c r="BD19" i="7"/>
  <c r="BC19" i="7"/>
  <c r="BB19" i="7"/>
  <c r="BA19" i="7"/>
  <c r="AZ19" i="7"/>
  <c r="AY19" i="7"/>
  <c r="AX19" i="7"/>
  <c r="AW19" i="7"/>
  <c r="AV19" i="7"/>
  <c r="AU19" i="7"/>
  <c r="AT19" i="7"/>
  <c r="AS19" i="7"/>
  <c r="AR19" i="7"/>
  <c r="AQ19" i="7"/>
  <c r="AP19" i="7"/>
  <c r="AO19" i="7"/>
  <c r="AN19" i="7"/>
  <c r="BF18" i="7"/>
  <c r="BE18" i="7"/>
  <c r="BD18" i="7"/>
  <c r="BC18" i="7"/>
  <c r="BB18" i="7"/>
  <c r="BA18" i="7"/>
  <c r="AZ18" i="7"/>
  <c r="AY18" i="7"/>
  <c r="AX18" i="7"/>
  <c r="AW18" i="7"/>
  <c r="AV18" i="7"/>
  <c r="AU18" i="7"/>
  <c r="AT18" i="7"/>
  <c r="AS18" i="7"/>
  <c r="AR18" i="7"/>
  <c r="AQ18" i="7"/>
  <c r="AP18" i="7"/>
  <c r="AO18" i="7"/>
  <c r="AN18" i="7"/>
  <c r="BF17" i="7"/>
  <c r="BE17" i="7"/>
  <c r="BD17" i="7"/>
  <c r="BC17" i="7"/>
  <c r="BB17" i="7"/>
  <c r="BA17" i="7"/>
  <c r="AZ17" i="7"/>
  <c r="AY17" i="7"/>
  <c r="AX17" i="7"/>
  <c r="AW17" i="7"/>
  <c r="AV17" i="7"/>
  <c r="AU17" i="7"/>
  <c r="AT17" i="7"/>
  <c r="AS17" i="7"/>
  <c r="AR17" i="7"/>
  <c r="AQ17" i="7"/>
  <c r="AP17" i="7"/>
  <c r="AO17" i="7"/>
  <c r="AN17" i="7"/>
  <c r="BF16" i="7"/>
  <c r="BE16" i="7"/>
  <c r="BD16" i="7"/>
  <c r="BC16" i="7"/>
  <c r="BB16" i="7"/>
  <c r="BA16" i="7"/>
  <c r="AZ16" i="7"/>
  <c r="AY16" i="7"/>
  <c r="AX16" i="7"/>
  <c r="AW16" i="7"/>
  <c r="AV16" i="7"/>
  <c r="AU16" i="7"/>
  <c r="AT16" i="7"/>
  <c r="AS16" i="7"/>
  <c r="AR16" i="7"/>
  <c r="AQ16" i="7"/>
  <c r="AP16" i="7"/>
  <c r="AO16" i="7"/>
  <c r="AN16" i="7"/>
  <c r="BF15" i="7"/>
  <c r="BE15" i="7"/>
  <c r="BD15" i="7"/>
  <c r="BC15" i="7"/>
  <c r="BB15" i="7"/>
  <c r="BA15" i="7"/>
  <c r="AZ15" i="7"/>
  <c r="AY15" i="7"/>
  <c r="AX15" i="7"/>
  <c r="AW15" i="7"/>
  <c r="AV15" i="7"/>
  <c r="AU15" i="7"/>
  <c r="AT15" i="7"/>
  <c r="AS15" i="7"/>
  <c r="AR15" i="7"/>
  <c r="AQ15" i="7"/>
  <c r="AP15" i="7"/>
  <c r="AO15" i="7"/>
  <c r="AN15" i="7"/>
  <c r="BF14" i="7"/>
  <c r="BE14" i="7"/>
  <c r="BD14" i="7"/>
  <c r="BC14" i="7"/>
  <c r="BB14" i="7"/>
  <c r="BA14" i="7"/>
  <c r="AZ14" i="7"/>
  <c r="AY14" i="7"/>
  <c r="AX14" i="7"/>
  <c r="AW14" i="7"/>
  <c r="AV14" i="7"/>
  <c r="AU14" i="7"/>
  <c r="AT14" i="7"/>
  <c r="AS14" i="7"/>
  <c r="AR14" i="7"/>
  <c r="AQ14" i="7"/>
  <c r="AP14" i="7"/>
  <c r="AO14" i="7"/>
  <c r="AN14" i="7"/>
  <c r="S14" i="7"/>
  <c r="S15" i="7" s="1"/>
  <c r="S16" i="7" s="1"/>
  <c r="S17" i="7" s="1"/>
  <c r="S18" i="7" s="1"/>
  <c r="S19" i="7" s="1"/>
  <c r="S20" i="7" s="1"/>
  <c r="S21" i="7" s="1"/>
  <c r="S22" i="7" s="1"/>
  <c r="S23" i="7" s="1"/>
  <c r="S24" i="7" s="1"/>
  <c r="S25" i="7" s="1"/>
  <c r="S26" i="7" s="1"/>
  <c r="S27" i="7" s="1"/>
  <c r="S28" i="7" s="1"/>
  <c r="S29" i="7" s="1"/>
  <c r="S30" i="7" s="1"/>
  <c r="S31" i="7" s="1"/>
  <c r="S32" i="7" s="1"/>
  <c r="S33" i="7" s="1"/>
  <c r="S34" i="7" s="1"/>
  <c r="S35" i="7" s="1"/>
  <c r="S36" i="7" s="1"/>
  <c r="S37" i="7" s="1"/>
  <c r="L7" i="7" s="1"/>
  <c r="R14" i="7"/>
  <c r="R15" i="7" s="1"/>
  <c r="R16" i="7" s="1"/>
  <c r="R17" i="7" s="1"/>
  <c r="R18" i="7" s="1"/>
  <c r="R19" i="7" s="1"/>
  <c r="R20" i="7" s="1"/>
  <c r="R21" i="7" s="1"/>
  <c r="R22" i="7" s="1"/>
  <c r="R23" i="7" s="1"/>
  <c r="R24" i="7" s="1"/>
  <c r="R25" i="7" s="1"/>
  <c r="R26" i="7" s="1"/>
  <c r="R27" i="7" s="1"/>
  <c r="R28" i="7" s="1"/>
  <c r="R29" i="7" s="1"/>
  <c r="R30" i="7" s="1"/>
  <c r="R31" i="7" s="1"/>
  <c r="R32" i="7" s="1"/>
  <c r="R33" i="7" s="1"/>
  <c r="R34" i="7" s="1"/>
  <c r="R35" i="7" s="1"/>
  <c r="R36" i="7" s="1"/>
  <c r="R37" i="7" s="1"/>
  <c r="L6" i="7" s="1"/>
  <c r="E8" i="7"/>
  <c r="E7" i="7"/>
  <c r="E6" i="7"/>
  <c r="P5" i="7"/>
  <c r="L5" i="7"/>
  <c r="B15" i="7" s="1"/>
  <c r="E5" i="7"/>
  <c r="BF37" i="6"/>
  <c r="BE37" i="6"/>
  <c r="BD37" i="6"/>
  <c r="BC37" i="6"/>
  <c r="BB37" i="6"/>
  <c r="BA37" i="6"/>
  <c r="AZ37" i="6"/>
  <c r="AY37" i="6"/>
  <c r="AX37" i="6"/>
  <c r="AW37" i="6"/>
  <c r="AV37" i="6"/>
  <c r="AU37" i="6"/>
  <c r="AT37" i="6"/>
  <c r="AS37" i="6"/>
  <c r="AR37" i="6"/>
  <c r="AQ37" i="6"/>
  <c r="AP37" i="6"/>
  <c r="AO37" i="6"/>
  <c r="AN37" i="6"/>
  <c r="BF36" i="6"/>
  <c r="BE36" i="6"/>
  <c r="BD36" i="6"/>
  <c r="BC36" i="6"/>
  <c r="BB36" i="6"/>
  <c r="BA36" i="6"/>
  <c r="AZ36" i="6"/>
  <c r="AY36" i="6"/>
  <c r="AX36" i="6"/>
  <c r="AW36" i="6"/>
  <c r="AV36" i="6"/>
  <c r="AU36" i="6"/>
  <c r="AT36" i="6"/>
  <c r="AS36" i="6"/>
  <c r="AR36" i="6"/>
  <c r="AQ36" i="6"/>
  <c r="AP36" i="6"/>
  <c r="AO36" i="6"/>
  <c r="AN36" i="6"/>
  <c r="BF35" i="6"/>
  <c r="BE35" i="6"/>
  <c r="BD35" i="6"/>
  <c r="BC35" i="6"/>
  <c r="BB35" i="6"/>
  <c r="BA35" i="6"/>
  <c r="AZ35" i="6"/>
  <c r="AY35" i="6"/>
  <c r="AX35" i="6"/>
  <c r="AW35" i="6"/>
  <c r="AV35" i="6"/>
  <c r="AU35" i="6"/>
  <c r="AT35" i="6"/>
  <c r="AS35" i="6"/>
  <c r="AR35" i="6"/>
  <c r="AQ35" i="6"/>
  <c r="AP35" i="6"/>
  <c r="AO35" i="6"/>
  <c r="AN35" i="6"/>
  <c r="BF34" i="6"/>
  <c r="BE34" i="6"/>
  <c r="BD34" i="6"/>
  <c r="BC34" i="6"/>
  <c r="BB34" i="6"/>
  <c r="BA34" i="6"/>
  <c r="AZ34" i="6"/>
  <c r="AY34" i="6"/>
  <c r="AX34" i="6"/>
  <c r="AW34" i="6"/>
  <c r="AV34" i="6"/>
  <c r="AU34" i="6"/>
  <c r="AT34" i="6"/>
  <c r="AS34" i="6"/>
  <c r="AR34" i="6"/>
  <c r="AQ34" i="6"/>
  <c r="AP34" i="6"/>
  <c r="AO34" i="6"/>
  <c r="AN34" i="6"/>
  <c r="BF33" i="6"/>
  <c r="BE33" i="6"/>
  <c r="BD33" i="6"/>
  <c r="BC33" i="6"/>
  <c r="BB33" i="6"/>
  <c r="BA33" i="6"/>
  <c r="AZ33" i="6"/>
  <c r="AY33" i="6"/>
  <c r="AX33" i="6"/>
  <c r="AW33" i="6"/>
  <c r="AV33" i="6"/>
  <c r="AU33" i="6"/>
  <c r="AT33" i="6"/>
  <c r="AS33" i="6"/>
  <c r="AR33" i="6"/>
  <c r="AQ33" i="6"/>
  <c r="AP33" i="6"/>
  <c r="AO33" i="6"/>
  <c r="AN33" i="6"/>
  <c r="BF32" i="6"/>
  <c r="BE32" i="6"/>
  <c r="BD32" i="6"/>
  <c r="BC32" i="6"/>
  <c r="BB32" i="6"/>
  <c r="BA32" i="6"/>
  <c r="AZ32" i="6"/>
  <c r="AY32" i="6"/>
  <c r="AX32" i="6"/>
  <c r="AW32" i="6"/>
  <c r="AV32" i="6"/>
  <c r="AU32" i="6"/>
  <c r="AT32" i="6"/>
  <c r="AS32" i="6"/>
  <c r="AR32" i="6"/>
  <c r="AQ32" i="6"/>
  <c r="AP32" i="6"/>
  <c r="AO32" i="6"/>
  <c r="AN32" i="6"/>
  <c r="BF31" i="6"/>
  <c r="BE31" i="6"/>
  <c r="BD31" i="6"/>
  <c r="BC31" i="6"/>
  <c r="BB31" i="6"/>
  <c r="BA31" i="6"/>
  <c r="AZ31" i="6"/>
  <c r="AY31" i="6"/>
  <c r="AX31" i="6"/>
  <c r="AW31" i="6"/>
  <c r="AV31" i="6"/>
  <c r="AU31" i="6"/>
  <c r="AT31" i="6"/>
  <c r="AS31" i="6"/>
  <c r="AR31" i="6"/>
  <c r="AQ31" i="6"/>
  <c r="AP31" i="6"/>
  <c r="AO31" i="6"/>
  <c r="AN31" i="6"/>
  <c r="BF30" i="6"/>
  <c r="BE30" i="6"/>
  <c r="BD30" i="6"/>
  <c r="BC30" i="6"/>
  <c r="BB30" i="6"/>
  <c r="BA30" i="6"/>
  <c r="AZ30" i="6"/>
  <c r="AY30" i="6"/>
  <c r="AX30" i="6"/>
  <c r="AW30" i="6"/>
  <c r="AV30" i="6"/>
  <c r="AU30" i="6"/>
  <c r="AT30" i="6"/>
  <c r="AS30" i="6"/>
  <c r="AR30" i="6"/>
  <c r="AQ30" i="6"/>
  <c r="AP30" i="6"/>
  <c r="AO30" i="6"/>
  <c r="AN30" i="6"/>
  <c r="BF29" i="6"/>
  <c r="BE29" i="6"/>
  <c r="BD29" i="6"/>
  <c r="BC29" i="6"/>
  <c r="BB29" i="6"/>
  <c r="BA29" i="6"/>
  <c r="AZ29" i="6"/>
  <c r="AY29" i="6"/>
  <c r="AX29" i="6"/>
  <c r="AW29" i="6"/>
  <c r="AV29" i="6"/>
  <c r="AU29" i="6"/>
  <c r="AT29" i="6"/>
  <c r="AS29" i="6"/>
  <c r="AR29" i="6"/>
  <c r="AQ29" i="6"/>
  <c r="AP29" i="6"/>
  <c r="AO29" i="6"/>
  <c r="AN29" i="6"/>
  <c r="BF28" i="6"/>
  <c r="BE28" i="6"/>
  <c r="BD28" i="6"/>
  <c r="BC28" i="6"/>
  <c r="BB28" i="6"/>
  <c r="BA28" i="6"/>
  <c r="AZ28" i="6"/>
  <c r="AY28" i="6"/>
  <c r="AX28" i="6"/>
  <c r="AW28" i="6"/>
  <c r="AV28" i="6"/>
  <c r="AU28" i="6"/>
  <c r="AT28" i="6"/>
  <c r="AS28" i="6"/>
  <c r="AR28" i="6"/>
  <c r="AQ28" i="6"/>
  <c r="AP28" i="6"/>
  <c r="AO28" i="6"/>
  <c r="AN28" i="6"/>
  <c r="BF27" i="6"/>
  <c r="BE27" i="6"/>
  <c r="BD27" i="6"/>
  <c r="BC27" i="6"/>
  <c r="BB27" i="6"/>
  <c r="BA27" i="6"/>
  <c r="AZ27" i="6"/>
  <c r="AY27" i="6"/>
  <c r="AX27" i="6"/>
  <c r="AW27" i="6"/>
  <c r="AV27" i="6"/>
  <c r="AU27" i="6"/>
  <c r="AT27" i="6"/>
  <c r="AS27" i="6"/>
  <c r="AR27" i="6"/>
  <c r="AQ27" i="6"/>
  <c r="AP27" i="6"/>
  <c r="AO27" i="6"/>
  <c r="AN27" i="6"/>
  <c r="BF26" i="6"/>
  <c r="BE26" i="6"/>
  <c r="BD26" i="6"/>
  <c r="BC26" i="6"/>
  <c r="BB26" i="6"/>
  <c r="BA26" i="6"/>
  <c r="AZ26" i="6"/>
  <c r="AY26" i="6"/>
  <c r="AX26" i="6"/>
  <c r="AW26" i="6"/>
  <c r="AV26" i="6"/>
  <c r="AU26" i="6"/>
  <c r="AT26" i="6"/>
  <c r="AS26" i="6"/>
  <c r="AR26" i="6"/>
  <c r="AQ26" i="6"/>
  <c r="AP26" i="6"/>
  <c r="AO26" i="6"/>
  <c r="AN26" i="6"/>
  <c r="BF25" i="6"/>
  <c r="BE25" i="6"/>
  <c r="BD25" i="6"/>
  <c r="BC25" i="6"/>
  <c r="BB25" i="6"/>
  <c r="BA25" i="6"/>
  <c r="AZ25" i="6"/>
  <c r="AY25" i="6"/>
  <c r="AX25" i="6"/>
  <c r="AW25" i="6"/>
  <c r="AV25" i="6"/>
  <c r="AU25" i="6"/>
  <c r="AT25" i="6"/>
  <c r="AS25" i="6"/>
  <c r="AR25" i="6"/>
  <c r="AQ25" i="6"/>
  <c r="AP25" i="6"/>
  <c r="AO25" i="6"/>
  <c r="AN25" i="6"/>
  <c r="BF24" i="6"/>
  <c r="BE24" i="6"/>
  <c r="BD24" i="6"/>
  <c r="BC24" i="6"/>
  <c r="BB24" i="6"/>
  <c r="BA24" i="6"/>
  <c r="AZ24" i="6"/>
  <c r="AY24" i="6"/>
  <c r="AX24" i="6"/>
  <c r="AW24" i="6"/>
  <c r="AV24" i="6"/>
  <c r="AU24" i="6"/>
  <c r="AT24" i="6"/>
  <c r="AS24" i="6"/>
  <c r="AR24" i="6"/>
  <c r="AQ24" i="6"/>
  <c r="AP24" i="6"/>
  <c r="AO24" i="6"/>
  <c r="AN24" i="6"/>
  <c r="BF23" i="6"/>
  <c r="BE23" i="6"/>
  <c r="BD23" i="6"/>
  <c r="BC23" i="6"/>
  <c r="BB23" i="6"/>
  <c r="BA23" i="6"/>
  <c r="AZ23" i="6"/>
  <c r="AY23" i="6"/>
  <c r="AX23" i="6"/>
  <c r="AW23" i="6"/>
  <c r="AV23" i="6"/>
  <c r="AU23" i="6"/>
  <c r="AT23" i="6"/>
  <c r="AS23" i="6"/>
  <c r="AR23" i="6"/>
  <c r="AQ23" i="6"/>
  <c r="AP23" i="6"/>
  <c r="AO23" i="6"/>
  <c r="AN23" i="6"/>
  <c r="BF22" i="6"/>
  <c r="BE22" i="6"/>
  <c r="BD22" i="6"/>
  <c r="BC22" i="6"/>
  <c r="BB22" i="6"/>
  <c r="BA22" i="6"/>
  <c r="AZ22" i="6"/>
  <c r="AY22" i="6"/>
  <c r="AX22" i="6"/>
  <c r="AW22" i="6"/>
  <c r="AV22" i="6"/>
  <c r="AU22" i="6"/>
  <c r="AT22" i="6"/>
  <c r="AS22" i="6"/>
  <c r="AR22" i="6"/>
  <c r="AQ22" i="6"/>
  <c r="AP22" i="6"/>
  <c r="AO22" i="6"/>
  <c r="AN22" i="6"/>
  <c r="BF21" i="6"/>
  <c r="BE21" i="6"/>
  <c r="BD21" i="6"/>
  <c r="BC21" i="6"/>
  <c r="BB21" i="6"/>
  <c r="BA21" i="6"/>
  <c r="AZ21" i="6"/>
  <c r="AY21" i="6"/>
  <c r="AX21" i="6"/>
  <c r="AW21" i="6"/>
  <c r="AV21" i="6"/>
  <c r="AU21" i="6"/>
  <c r="AT21" i="6"/>
  <c r="AS21" i="6"/>
  <c r="AR21" i="6"/>
  <c r="AQ21" i="6"/>
  <c r="AP21" i="6"/>
  <c r="AO21" i="6"/>
  <c r="AN21" i="6"/>
  <c r="BF20" i="6"/>
  <c r="BE20" i="6"/>
  <c r="BD20" i="6"/>
  <c r="BC20" i="6"/>
  <c r="BB20" i="6"/>
  <c r="BA20" i="6"/>
  <c r="AZ20" i="6"/>
  <c r="AY20" i="6"/>
  <c r="AX20" i="6"/>
  <c r="AW20" i="6"/>
  <c r="AV20" i="6"/>
  <c r="AU20" i="6"/>
  <c r="AT20" i="6"/>
  <c r="AS20" i="6"/>
  <c r="AR20" i="6"/>
  <c r="AQ20" i="6"/>
  <c r="AP20" i="6"/>
  <c r="AO20" i="6"/>
  <c r="AN20" i="6"/>
  <c r="BF19" i="6"/>
  <c r="BE19" i="6"/>
  <c r="BD19" i="6"/>
  <c r="BC19" i="6"/>
  <c r="BB19" i="6"/>
  <c r="BA19" i="6"/>
  <c r="AZ19" i="6"/>
  <c r="AY19" i="6"/>
  <c r="AX19" i="6"/>
  <c r="AW19" i="6"/>
  <c r="AV19" i="6"/>
  <c r="AU19" i="6"/>
  <c r="AT19" i="6"/>
  <c r="AS19" i="6"/>
  <c r="AR19" i="6"/>
  <c r="AQ19" i="6"/>
  <c r="AP19" i="6"/>
  <c r="AO19" i="6"/>
  <c r="AN19" i="6"/>
  <c r="BF18" i="6"/>
  <c r="BE18" i="6"/>
  <c r="BD18" i="6"/>
  <c r="BC18" i="6"/>
  <c r="BB18" i="6"/>
  <c r="BA18" i="6"/>
  <c r="AZ18" i="6"/>
  <c r="AY18" i="6"/>
  <c r="AX18" i="6"/>
  <c r="AW18" i="6"/>
  <c r="AV18" i="6"/>
  <c r="AU18" i="6"/>
  <c r="AT18" i="6"/>
  <c r="AS18" i="6"/>
  <c r="AR18" i="6"/>
  <c r="AQ18" i="6"/>
  <c r="AP18" i="6"/>
  <c r="AO18" i="6"/>
  <c r="AN18" i="6"/>
  <c r="BF17" i="6"/>
  <c r="BE17" i="6"/>
  <c r="BD17" i="6"/>
  <c r="BC17" i="6"/>
  <c r="BB17" i="6"/>
  <c r="BA17" i="6"/>
  <c r="AZ17" i="6"/>
  <c r="AY17" i="6"/>
  <c r="AX17" i="6"/>
  <c r="AW17" i="6"/>
  <c r="AV17" i="6"/>
  <c r="AU17" i="6"/>
  <c r="AT17" i="6"/>
  <c r="AS17" i="6"/>
  <c r="AR17" i="6"/>
  <c r="AQ17" i="6"/>
  <c r="AP17" i="6"/>
  <c r="AO17" i="6"/>
  <c r="AN17" i="6"/>
  <c r="BF16" i="6"/>
  <c r="BE16" i="6"/>
  <c r="BD16" i="6"/>
  <c r="BC16" i="6"/>
  <c r="BB16" i="6"/>
  <c r="BA16" i="6"/>
  <c r="AZ16" i="6"/>
  <c r="AY16" i="6"/>
  <c r="AX16" i="6"/>
  <c r="AW16" i="6"/>
  <c r="AV16" i="6"/>
  <c r="AU16" i="6"/>
  <c r="AT16" i="6"/>
  <c r="AS16" i="6"/>
  <c r="AR16" i="6"/>
  <c r="AQ16" i="6"/>
  <c r="AP16" i="6"/>
  <c r="AO16" i="6"/>
  <c r="AN16" i="6"/>
  <c r="BF15" i="6"/>
  <c r="BE15" i="6"/>
  <c r="BD15" i="6"/>
  <c r="BC15" i="6"/>
  <c r="BB15" i="6"/>
  <c r="BA15" i="6"/>
  <c r="AZ15" i="6"/>
  <c r="AY15" i="6"/>
  <c r="AX15" i="6"/>
  <c r="AW15" i="6"/>
  <c r="AV15" i="6"/>
  <c r="AU15" i="6"/>
  <c r="AT15" i="6"/>
  <c r="AS15" i="6"/>
  <c r="AR15" i="6"/>
  <c r="AQ15" i="6"/>
  <c r="AP15" i="6"/>
  <c r="AO15" i="6"/>
  <c r="AN15" i="6"/>
  <c r="BF14" i="6"/>
  <c r="BE14" i="6"/>
  <c r="BD14" i="6"/>
  <c r="BC14" i="6"/>
  <c r="BB14" i="6"/>
  <c r="BA14" i="6"/>
  <c r="AZ14" i="6"/>
  <c r="AY14" i="6"/>
  <c r="AX14" i="6"/>
  <c r="AW14" i="6"/>
  <c r="AV14" i="6"/>
  <c r="AU14" i="6"/>
  <c r="AT14" i="6"/>
  <c r="AS14" i="6"/>
  <c r="AR14" i="6"/>
  <c r="AQ14" i="6"/>
  <c r="AP14" i="6"/>
  <c r="AO14" i="6"/>
  <c r="AN14" i="6"/>
  <c r="S14" i="6"/>
  <c r="S15" i="6" s="1"/>
  <c r="S16" i="6" s="1"/>
  <c r="S17" i="6" s="1"/>
  <c r="S18" i="6" s="1"/>
  <c r="S19" i="6" s="1"/>
  <c r="S20" i="6" s="1"/>
  <c r="S21" i="6" s="1"/>
  <c r="S22" i="6" s="1"/>
  <c r="S23" i="6" s="1"/>
  <c r="S24" i="6" s="1"/>
  <c r="S25" i="6" s="1"/>
  <c r="S26" i="6" s="1"/>
  <c r="S27" i="6" s="1"/>
  <c r="S28" i="6" s="1"/>
  <c r="S29" i="6" s="1"/>
  <c r="S30" i="6" s="1"/>
  <c r="S31" i="6" s="1"/>
  <c r="S32" i="6" s="1"/>
  <c r="S33" i="6" s="1"/>
  <c r="S34" i="6" s="1"/>
  <c r="S35" i="6" s="1"/>
  <c r="S36" i="6" s="1"/>
  <c r="S37" i="6" s="1"/>
  <c r="L7" i="6" s="1"/>
  <c r="R14" i="6"/>
  <c r="R15" i="6" s="1"/>
  <c r="R16" i="6" s="1"/>
  <c r="R17" i="6" s="1"/>
  <c r="R18" i="6" s="1"/>
  <c r="R19" i="6" s="1"/>
  <c r="R20" i="6" s="1"/>
  <c r="R21" i="6" s="1"/>
  <c r="R22" i="6" s="1"/>
  <c r="R23" i="6" s="1"/>
  <c r="R24" i="6" s="1"/>
  <c r="R25" i="6" s="1"/>
  <c r="R26" i="6" s="1"/>
  <c r="R27" i="6" s="1"/>
  <c r="R28" i="6" s="1"/>
  <c r="R29" i="6" s="1"/>
  <c r="R30" i="6" s="1"/>
  <c r="R31" i="6" s="1"/>
  <c r="R32" i="6" s="1"/>
  <c r="R33" i="6" s="1"/>
  <c r="R34" i="6" s="1"/>
  <c r="R35" i="6" s="1"/>
  <c r="R36" i="6" s="1"/>
  <c r="R37" i="6" s="1"/>
  <c r="L6" i="6" s="1"/>
  <c r="E8" i="6"/>
  <c r="E7" i="6"/>
  <c r="E6" i="6"/>
  <c r="P5" i="6"/>
  <c r="L5" i="6"/>
  <c r="B15" i="6" s="1"/>
  <c r="E5" i="6"/>
  <c r="K42" i="5"/>
  <c r="BF37" i="5"/>
  <c r="BE37" i="5"/>
  <c r="BD37" i="5"/>
  <c r="BC37" i="5"/>
  <c r="BB37" i="5"/>
  <c r="BA37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N37" i="5"/>
  <c r="BF36" i="5"/>
  <c r="BE36" i="5"/>
  <c r="BD36" i="5"/>
  <c r="BC36" i="5"/>
  <c r="BB36" i="5"/>
  <c r="BA36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N36" i="5"/>
  <c r="BF35" i="5"/>
  <c r="BE35" i="5"/>
  <c r="BD35" i="5"/>
  <c r="BC35" i="5"/>
  <c r="BB35" i="5"/>
  <c r="BA35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N35" i="5"/>
  <c r="BF34" i="5"/>
  <c r="BE34" i="5"/>
  <c r="BD34" i="5"/>
  <c r="BC34" i="5"/>
  <c r="BB34" i="5"/>
  <c r="BA34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N34" i="5"/>
  <c r="BF33" i="5"/>
  <c r="BE33" i="5"/>
  <c r="BD33" i="5"/>
  <c r="BC33" i="5"/>
  <c r="BB33" i="5"/>
  <c r="BA33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N33" i="5"/>
  <c r="BF32" i="5"/>
  <c r="BE32" i="5"/>
  <c r="BD32" i="5"/>
  <c r="BC32" i="5"/>
  <c r="BB32" i="5"/>
  <c r="BA32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N32" i="5"/>
  <c r="BF31" i="5"/>
  <c r="BE31" i="5"/>
  <c r="BD31" i="5"/>
  <c r="BC31" i="5"/>
  <c r="BB31" i="5"/>
  <c r="BA31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N31" i="5"/>
  <c r="BF30" i="5"/>
  <c r="BE30" i="5"/>
  <c r="BD30" i="5"/>
  <c r="BC30" i="5"/>
  <c r="BB30" i="5"/>
  <c r="BA30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N30" i="5"/>
  <c r="BF29" i="5"/>
  <c r="BE29" i="5"/>
  <c r="BD29" i="5"/>
  <c r="BC29" i="5"/>
  <c r="BB29" i="5"/>
  <c r="BA29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N29" i="5"/>
  <c r="BF28" i="5"/>
  <c r="BE28" i="5"/>
  <c r="BD28" i="5"/>
  <c r="BC28" i="5"/>
  <c r="BB28" i="5"/>
  <c r="BA28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N28" i="5"/>
  <c r="BF27" i="5"/>
  <c r="BE27" i="5"/>
  <c r="BD27" i="5"/>
  <c r="BC27" i="5"/>
  <c r="BB27" i="5"/>
  <c r="BA27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N27" i="5"/>
  <c r="BF26" i="5"/>
  <c r="BE26" i="5"/>
  <c r="BD26" i="5"/>
  <c r="BC26" i="5"/>
  <c r="BB26" i="5"/>
  <c r="BA26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N26" i="5"/>
  <c r="BF25" i="5"/>
  <c r="BE25" i="5"/>
  <c r="BD25" i="5"/>
  <c r="BC25" i="5"/>
  <c r="BB25" i="5"/>
  <c r="BA25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N25" i="5"/>
  <c r="BF24" i="5"/>
  <c r="BE24" i="5"/>
  <c r="BD24" i="5"/>
  <c r="BC24" i="5"/>
  <c r="BB24" i="5"/>
  <c r="BA24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N24" i="5"/>
  <c r="BF23" i="5"/>
  <c r="BE23" i="5"/>
  <c r="BD23" i="5"/>
  <c r="BC23" i="5"/>
  <c r="BB23" i="5"/>
  <c r="BA23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N23" i="5"/>
  <c r="BF22" i="5"/>
  <c r="BE22" i="5"/>
  <c r="BD22" i="5"/>
  <c r="BC22" i="5"/>
  <c r="BB22" i="5"/>
  <c r="BA22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N22" i="5"/>
  <c r="BF21" i="5"/>
  <c r="BE21" i="5"/>
  <c r="BD21" i="5"/>
  <c r="BC21" i="5"/>
  <c r="BB21" i="5"/>
  <c r="BA21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N21" i="5"/>
  <c r="BF20" i="5"/>
  <c r="BE20" i="5"/>
  <c r="BD20" i="5"/>
  <c r="BC20" i="5"/>
  <c r="BB20" i="5"/>
  <c r="BA20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N20" i="5"/>
  <c r="BF19" i="5"/>
  <c r="BE19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N19" i="5"/>
  <c r="BF18" i="5"/>
  <c r="BE18" i="5"/>
  <c r="BD18" i="5"/>
  <c r="BC18" i="5"/>
  <c r="BB18" i="5"/>
  <c r="BA18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N18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N16" i="5"/>
  <c r="BF15" i="5"/>
  <c r="BE15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AQ15" i="5"/>
  <c r="AP15" i="5"/>
  <c r="AO15" i="5"/>
  <c r="AN15" i="5"/>
  <c r="BF14" i="5"/>
  <c r="BE14" i="5"/>
  <c r="BD14" i="5"/>
  <c r="BC14" i="5"/>
  <c r="BB14" i="5"/>
  <c r="BA14" i="5"/>
  <c r="AZ14" i="5"/>
  <c r="AY14" i="5"/>
  <c r="AX14" i="5"/>
  <c r="AW14" i="5"/>
  <c r="AV14" i="5"/>
  <c r="AU14" i="5"/>
  <c r="AT14" i="5"/>
  <c r="AS14" i="5"/>
  <c r="AR14" i="5"/>
  <c r="AQ14" i="5"/>
  <c r="AP14" i="5"/>
  <c r="AO14" i="5"/>
  <c r="AN14" i="5"/>
  <c r="S14" i="5"/>
  <c r="S15" i="5" s="1"/>
  <c r="S16" i="5" s="1"/>
  <c r="S17" i="5" s="1"/>
  <c r="S18" i="5" s="1"/>
  <c r="S19" i="5" s="1"/>
  <c r="S20" i="5" s="1"/>
  <c r="S21" i="5" s="1"/>
  <c r="S22" i="5" s="1"/>
  <c r="S23" i="5" s="1"/>
  <c r="S24" i="5" s="1"/>
  <c r="S25" i="5" s="1"/>
  <c r="S26" i="5" s="1"/>
  <c r="S27" i="5" s="1"/>
  <c r="S28" i="5" s="1"/>
  <c r="S29" i="5" s="1"/>
  <c r="S30" i="5" s="1"/>
  <c r="S31" i="5" s="1"/>
  <c r="S32" i="5" s="1"/>
  <c r="S33" i="5" s="1"/>
  <c r="S34" i="5" s="1"/>
  <c r="S35" i="5" s="1"/>
  <c r="S36" i="5" s="1"/>
  <c r="S37" i="5" s="1"/>
  <c r="L7" i="5" s="1"/>
  <c r="R14" i="5"/>
  <c r="R15" i="5" s="1"/>
  <c r="R16" i="5" s="1"/>
  <c r="R17" i="5" s="1"/>
  <c r="R18" i="5" s="1"/>
  <c r="R19" i="5" s="1"/>
  <c r="R20" i="5" s="1"/>
  <c r="R21" i="5" s="1"/>
  <c r="R22" i="5" s="1"/>
  <c r="R23" i="5" s="1"/>
  <c r="R24" i="5" s="1"/>
  <c r="R25" i="5" s="1"/>
  <c r="R26" i="5" s="1"/>
  <c r="R27" i="5" s="1"/>
  <c r="R28" i="5" s="1"/>
  <c r="R29" i="5" s="1"/>
  <c r="R30" i="5" s="1"/>
  <c r="R31" i="5" s="1"/>
  <c r="R32" i="5" s="1"/>
  <c r="R33" i="5" s="1"/>
  <c r="R34" i="5" s="1"/>
  <c r="R35" i="5" s="1"/>
  <c r="R36" i="5" s="1"/>
  <c r="R37" i="5" s="1"/>
  <c r="L6" i="5" s="1"/>
  <c r="E8" i="5"/>
  <c r="E7" i="5"/>
  <c r="E6" i="5"/>
  <c r="P5" i="5"/>
  <c r="L5" i="5"/>
  <c r="B15" i="5" s="1"/>
  <c r="E5" i="5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N37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N36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N35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N34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N33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N32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N31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N30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N29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N28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N27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N26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N25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N24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N23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N22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N21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N20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N19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N18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N17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N16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Q15" i="4"/>
  <c r="AP15" i="4"/>
  <c r="AO15" i="4"/>
  <c r="AN15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Q14" i="4"/>
  <c r="AP14" i="4"/>
  <c r="AO14" i="4"/>
  <c r="AN14" i="4"/>
  <c r="S14" i="4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S31" i="4" s="1"/>
  <c r="S32" i="4" s="1"/>
  <c r="S33" i="4" s="1"/>
  <c r="S34" i="4" s="1"/>
  <c r="S35" i="4" s="1"/>
  <c r="S36" i="4" s="1"/>
  <c r="S37" i="4" s="1"/>
  <c r="L7" i="4" s="1"/>
  <c r="R14" i="4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L6" i="4" s="1"/>
  <c r="E8" i="4"/>
  <c r="E7" i="4"/>
  <c r="E6" i="4"/>
  <c r="P5" i="4"/>
  <c r="L5" i="4"/>
  <c r="E5" i="4"/>
  <c r="B15" i="3"/>
  <c r="B16" i="3" s="1"/>
  <c r="E8" i="3"/>
  <c r="E7" i="3"/>
  <c r="E6" i="3"/>
  <c r="N5" i="3"/>
  <c r="E5" i="3"/>
  <c r="B15" i="2"/>
  <c r="B16" i="2" s="1"/>
  <c r="E8" i="2"/>
  <c r="E7" i="2"/>
  <c r="E6" i="2"/>
  <c r="N5" i="2"/>
  <c r="E5" i="2"/>
  <c r="AI15" i="32" l="1"/>
  <c r="B10" i="2"/>
  <c r="B10" i="3"/>
  <c r="N5" i="14"/>
  <c r="R5" i="14"/>
  <c r="AI14" i="14"/>
  <c r="N5" i="16"/>
  <c r="R5" i="16"/>
  <c r="AI14" i="16"/>
  <c r="N5" i="18"/>
  <c r="R5" i="18"/>
  <c r="AI14" i="18"/>
  <c r="N5" i="21"/>
  <c r="R5" i="21"/>
  <c r="AI14" i="21"/>
  <c r="N5" i="24"/>
  <c r="R5" i="24"/>
  <c r="AI14" i="24"/>
  <c r="N5" i="25"/>
  <c r="R5" i="25"/>
  <c r="AI14" i="25"/>
  <c r="N5" i="5"/>
  <c r="R5" i="5"/>
  <c r="AI14" i="5"/>
  <c r="N5" i="6"/>
  <c r="R5" i="6"/>
  <c r="AI14" i="6"/>
  <c r="N5" i="8"/>
  <c r="R5" i="8"/>
  <c r="AI14" i="8"/>
  <c r="N5" i="10"/>
  <c r="R5" i="10"/>
  <c r="AI14" i="10"/>
  <c r="N5" i="12"/>
  <c r="R5" i="12"/>
  <c r="B17" i="3"/>
  <c r="B17" i="2"/>
  <c r="B15" i="4"/>
  <c r="AI14" i="4"/>
  <c r="N6" i="4"/>
  <c r="R5" i="4"/>
  <c r="N5" i="4"/>
  <c r="B16" i="7"/>
  <c r="AI15" i="7"/>
  <c r="B16" i="9"/>
  <c r="AI15" i="9"/>
  <c r="B16" i="11"/>
  <c r="AI15" i="11"/>
  <c r="B16" i="12"/>
  <c r="AI15" i="12"/>
  <c r="B16" i="6"/>
  <c r="AI15" i="6"/>
  <c r="B16" i="5"/>
  <c r="AI15" i="5"/>
  <c r="B17" i="8"/>
  <c r="AI16" i="8"/>
  <c r="B17" i="10"/>
  <c r="AI16" i="10"/>
  <c r="N6" i="7"/>
  <c r="N6" i="9"/>
  <c r="N6" i="11"/>
  <c r="B15" i="13"/>
  <c r="AI14" i="13"/>
  <c r="R5" i="13"/>
  <c r="N5" i="13"/>
  <c r="B17" i="14"/>
  <c r="AI16" i="14"/>
  <c r="B17" i="16"/>
  <c r="AI16" i="16"/>
  <c r="B17" i="18"/>
  <c r="AI16" i="18"/>
  <c r="N6" i="5"/>
  <c r="N6" i="6"/>
  <c r="N5" i="7"/>
  <c r="R5" i="7"/>
  <c r="AI14" i="7"/>
  <c r="N6" i="8"/>
  <c r="AI15" i="8"/>
  <c r="N5" i="9"/>
  <c r="R5" i="9"/>
  <c r="AI14" i="9"/>
  <c r="N6" i="10"/>
  <c r="AI15" i="10"/>
  <c r="N5" i="11"/>
  <c r="R5" i="11"/>
  <c r="AI14" i="11"/>
  <c r="N6" i="12"/>
  <c r="AI14" i="12"/>
  <c r="N6" i="13"/>
  <c r="B16" i="15"/>
  <c r="AI15" i="15"/>
  <c r="B16" i="17"/>
  <c r="AI15" i="17"/>
  <c r="N6" i="15"/>
  <c r="N6" i="17"/>
  <c r="B15" i="19"/>
  <c r="AI14" i="19"/>
  <c r="R5" i="19"/>
  <c r="N5" i="19"/>
  <c r="B17" i="21"/>
  <c r="AI16" i="21"/>
  <c r="N6" i="14"/>
  <c r="AI15" i="14"/>
  <c r="N5" i="15"/>
  <c r="R5" i="15"/>
  <c r="AI14" i="15"/>
  <c r="N6" i="16"/>
  <c r="AI15" i="16"/>
  <c r="N5" i="17"/>
  <c r="R5" i="17"/>
  <c r="AI14" i="17"/>
  <c r="N6" i="18"/>
  <c r="AI15" i="18"/>
  <c r="N6" i="19"/>
  <c r="B16" i="22"/>
  <c r="AI15" i="22"/>
  <c r="N6" i="22"/>
  <c r="B15" i="23"/>
  <c r="AI14" i="23"/>
  <c r="R5" i="23"/>
  <c r="N5" i="23"/>
  <c r="B17" i="24"/>
  <c r="AI16" i="24"/>
  <c r="B17" i="25"/>
  <c r="AI16" i="25"/>
  <c r="N6" i="21"/>
  <c r="AI15" i="21"/>
  <c r="N5" i="22"/>
  <c r="R5" i="22"/>
  <c r="AI14" i="22"/>
  <c r="N6" i="23"/>
  <c r="N6" i="24"/>
  <c r="AI15" i="24"/>
  <c r="N6" i="25"/>
  <c r="AI15" i="25"/>
  <c r="N5" i="29"/>
  <c r="R5" i="29"/>
  <c r="AI14" i="29"/>
  <c r="B15" i="29"/>
  <c r="N6" i="29"/>
  <c r="N5" i="30"/>
  <c r="R5" i="30"/>
  <c r="AI14" i="30"/>
  <c r="B15" i="30"/>
  <c r="W16" i="31"/>
  <c r="X15" i="31"/>
  <c r="N6" i="30"/>
  <c r="N6" i="31"/>
  <c r="AI14" i="31"/>
  <c r="B15" i="31"/>
  <c r="N5" i="31"/>
  <c r="X14" i="31"/>
  <c r="B17" i="32"/>
  <c r="AI16" i="32"/>
  <c r="K16" i="3"/>
  <c r="K15" i="3"/>
  <c r="H16" i="3"/>
  <c r="C16" i="3"/>
  <c r="N16" i="3"/>
  <c r="I16" i="3"/>
  <c r="E16" i="3"/>
  <c r="J15" i="3"/>
  <c r="C15" i="3"/>
  <c r="D16" i="3"/>
  <c r="G16" i="3"/>
  <c r="I15" i="2"/>
  <c r="P16" i="3"/>
  <c r="G15" i="3"/>
  <c r="N15" i="3"/>
  <c r="I15" i="3"/>
  <c r="F16" i="3"/>
  <c r="E15" i="3"/>
  <c r="Q15" i="3" l="1"/>
  <c r="Q16" i="3" s="1"/>
  <c r="R16" i="3"/>
  <c r="B16" i="31"/>
  <c r="AI15" i="31"/>
  <c r="B16" i="30"/>
  <c r="AI15" i="30"/>
  <c r="B16" i="29"/>
  <c r="AI15" i="29"/>
  <c r="B18" i="21"/>
  <c r="AI17" i="21"/>
  <c r="B16" i="19"/>
  <c r="AI15" i="19"/>
  <c r="B17" i="15"/>
  <c r="AI16" i="15"/>
  <c r="B17" i="6"/>
  <c r="AI16" i="6"/>
  <c r="B17" i="12"/>
  <c r="AI16" i="12"/>
  <c r="B17" i="11"/>
  <c r="AI16" i="11"/>
  <c r="B17" i="7"/>
  <c r="AI16" i="7"/>
  <c r="R15" i="2"/>
  <c r="B18" i="2"/>
  <c r="B18" i="3"/>
  <c r="W17" i="31"/>
  <c r="X16" i="31"/>
  <c r="B18" i="25"/>
  <c r="AI17" i="25"/>
  <c r="B18" i="24"/>
  <c r="AI17" i="24"/>
  <c r="B16" i="23"/>
  <c r="AI15" i="23"/>
  <c r="B17" i="22"/>
  <c r="AI16" i="22"/>
  <c r="B17" i="17"/>
  <c r="AI16" i="17"/>
  <c r="B18" i="18"/>
  <c r="AI17" i="18"/>
  <c r="B18" i="16"/>
  <c r="AI17" i="16"/>
  <c r="B18" i="14"/>
  <c r="AI17" i="14"/>
  <c r="B16" i="13"/>
  <c r="AI15" i="13"/>
  <c r="B18" i="10"/>
  <c r="AI17" i="10"/>
  <c r="B18" i="8"/>
  <c r="AI17" i="8"/>
  <c r="B17" i="5"/>
  <c r="AI16" i="5"/>
  <c r="B17" i="9"/>
  <c r="AI16" i="9"/>
  <c r="B16" i="4"/>
  <c r="AI15" i="4"/>
  <c r="R15" i="3"/>
  <c r="Q15" i="2"/>
  <c r="B18" i="32"/>
  <c r="AI17" i="32"/>
  <c r="P17" i="3"/>
  <c r="P15" i="2"/>
  <c r="H15" i="3"/>
  <c r="E17" i="3"/>
  <c r="L16" i="3"/>
  <c r="F17" i="2"/>
  <c r="G15" i="2"/>
  <c r="D15" i="2"/>
  <c r="H17" i="3"/>
  <c r="P16" i="2"/>
  <c r="K15" i="2"/>
  <c r="C15" i="2"/>
  <c r="F16" i="2"/>
  <c r="O16" i="2"/>
  <c r="F17" i="3"/>
  <c r="E17" i="2"/>
  <c r="H17" i="2"/>
  <c r="K17" i="3"/>
  <c r="N17" i="3"/>
  <c r="G16" i="2"/>
  <c r="O17" i="2"/>
  <c r="C17" i="3"/>
  <c r="H15" i="2"/>
  <c r="P15" i="3"/>
  <c r="E16" i="2"/>
  <c r="M15" i="3"/>
  <c r="L16" i="2"/>
  <c r="I17" i="3"/>
  <c r="K16" i="2"/>
  <c r="E15" i="2"/>
  <c r="M17" i="2"/>
  <c r="J16" i="3"/>
  <c r="N15" i="2"/>
  <c r="N17" i="2"/>
  <c r="J15" i="2"/>
  <c r="M16" i="2"/>
  <c r="N16" i="2"/>
  <c r="G17" i="3"/>
  <c r="M15" i="2"/>
  <c r="G17" i="2"/>
  <c r="F15" i="3"/>
  <c r="L15" i="3"/>
  <c r="D17" i="3"/>
  <c r="O17" i="3"/>
  <c r="K17" i="2"/>
  <c r="M16" i="3"/>
  <c r="O15" i="3"/>
  <c r="L17" i="3"/>
  <c r="H16" i="2"/>
  <c r="I17" i="2"/>
  <c r="L15" i="2"/>
  <c r="L17" i="2"/>
  <c r="C16" i="2"/>
  <c r="D16" i="2"/>
  <c r="M17" i="3"/>
  <c r="D17" i="2"/>
  <c r="F15" i="2"/>
  <c r="J17" i="3"/>
  <c r="C17" i="2"/>
  <c r="P17" i="2"/>
  <c r="D15" i="3"/>
  <c r="O16" i="3"/>
  <c r="J16" i="2"/>
  <c r="J17" i="2"/>
  <c r="I16" i="2"/>
  <c r="R16" i="2" l="1"/>
  <c r="R17" i="3"/>
  <c r="R17" i="2"/>
  <c r="B19" i="3"/>
  <c r="B19" i="2"/>
  <c r="Q16" i="2"/>
  <c r="Q17" i="2" s="1"/>
  <c r="Q17" i="3"/>
  <c r="B17" i="4"/>
  <c r="AI16" i="4"/>
  <c r="B18" i="9"/>
  <c r="AI17" i="9"/>
  <c r="B18" i="5"/>
  <c r="AI17" i="5"/>
  <c r="B19" i="8"/>
  <c r="AI18" i="8"/>
  <c r="B19" i="10"/>
  <c r="AI18" i="10"/>
  <c r="B17" i="13"/>
  <c r="AI16" i="13"/>
  <c r="B19" i="14"/>
  <c r="AI18" i="14"/>
  <c r="B19" i="16"/>
  <c r="AI18" i="16"/>
  <c r="B19" i="18"/>
  <c r="AI18" i="18"/>
  <c r="B18" i="17"/>
  <c r="AI17" i="17"/>
  <c r="B18" i="22"/>
  <c r="AI17" i="22"/>
  <c r="B17" i="23"/>
  <c r="AI16" i="23"/>
  <c r="B19" i="24"/>
  <c r="AI18" i="24"/>
  <c r="B19" i="25"/>
  <c r="AI18" i="25"/>
  <c r="W18" i="31"/>
  <c r="X17" i="31"/>
  <c r="B18" i="7"/>
  <c r="AI17" i="7"/>
  <c r="B18" i="11"/>
  <c r="AI17" i="11"/>
  <c r="B18" i="12"/>
  <c r="AI17" i="12"/>
  <c r="B18" i="6"/>
  <c r="AI17" i="6"/>
  <c r="B18" i="15"/>
  <c r="AI17" i="15"/>
  <c r="B17" i="19"/>
  <c r="AI16" i="19"/>
  <c r="B19" i="21"/>
  <c r="AI18" i="21"/>
  <c r="B17" i="29"/>
  <c r="AI16" i="29"/>
  <c r="B17" i="30"/>
  <c r="AI16" i="30"/>
  <c r="B17" i="31"/>
  <c r="AI16" i="31"/>
  <c r="B19" i="32"/>
  <c r="AI18" i="32"/>
  <c r="H18" i="2"/>
  <c r="N18" i="3"/>
  <c r="F18" i="3"/>
  <c r="J18" i="3"/>
  <c r="G18" i="2"/>
  <c r="E18" i="3"/>
  <c r="H18" i="3"/>
  <c r="D18" i="2"/>
  <c r="L18" i="2"/>
  <c r="I18" i="3"/>
  <c r="K18" i="2"/>
  <c r="O18" i="3"/>
  <c r="D18" i="3"/>
  <c r="E18" i="2"/>
  <c r="F18" i="2"/>
  <c r="I18" i="2"/>
  <c r="P18" i="3"/>
  <c r="G18" i="3"/>
  <c r="M18" i="3"/>
  <c r="C18" i="2"/>
  <c r="M18" i="2"/>
  <c r="N18" i="2"/>
  <c r="J18" i="2"/>
  <c r="O18" i="2"/>
  <c r="K18" i="3"/>
  <c r="P18" i="2"/>
  <c r="C18" i="3"/>
  <c r="L18" i="3"/>
  <c r="R18" i="3" l="1"/>
  <c r="R18" i="2"/>
  <c r="Q18" i="2"/>
  <c r="B18" i="31"/>
  <c r="AI17" i="31"/>
  <c r="B18" i="30"/>
  <c r="AI17" i="30"/>
  <c r="B18" i="29"/>
  <c r="AI17" i="29"/>
  <c r="B20" i="21"/>
  <c r="AI19" i="21"/>
  <c r="B18" i="19"/>
  <c r="AI17" i="19"/>
  <c r="B19" i="15"/>
  <c r="AI18" i="15"/>
  <c r="B19" i="6"/>
  <c r="AI18" i="6"/>
  <c r="B19" i="12"/>
  <c r="AI18" i="12"/>
  <c r="B19" i="11"/>
  <c r="AI18" i="11"/>
  <c r="B19" i="7"/>
  <c r="AI18" i="7"/>
  <c r="Q18" i="3"/>
  <c r="B20" i="2"/>
  <c r="B20" i="3"/>
  <c r="W19" i="31"/>
  <c r="X18" i="31"/>
  <c r="B20" i="25"/>
  <c r="AI19" i="25"/>
  <c r="B20" i="24"/>
  <c r="AI19" i="24"/>
  <c r="B18" i="23"/>
  <c r="AI17" i="23"/>
  <c r="B19" i="22"/>
  <c r="AI18" i="22"/>
  <c r="B19" i="17"/>
  <c r="AI18" i="17"/>
  <c r="B20" i="18"/>
  <c r="AI19" i="18"/>
  <c r="B20" i="16"/>
  <c r="AI19" i="16"/>
  <c r="B20" i="14"/>
  <c r="AI19" i="14"/>
  <c r="B18" i="13"/>
  <c r="AI17" i="13"/>
  <c r="B20" i="10"/>
  <c r="AI19" i="10"/>
  <c r="B20" i="8"/>
  <c r="AI19" i="8"/>
  <c r="B19" i="5"/>
  <c r="AI18" i="5"/>
  <c r="B19" i="9"/>
  <c r="AI18" i="9"/>
  <c r="B18" i="4"/>
  <c r="AI17" i="4"/>
  <c r="B20" i="32"/>
  <c r="AI19" i="32"/>
  <c r="K19" i="2"/>
  <c r="E19" i="3"/>
  <c r="N19" i="2"/>
  <c r="J19" i="3"/>
  <c r="M19" i="2"/>
  <c r="D19" i="3"/>
  <c r="E19" i="2"/>
  <c r="P19" i="2"/>
  <c r="H19" i="2"/>
  <c r="L19" i="3"/>
  <c r="J19" i="2"/>
  <c r="D19" i="2"/>
  <c r="H19" i="3"/>
  <c r="I19" i="3"/>
  <c r="G19" i="3"/>
  <c r="O19" i="3"/>
  <c r="C19" i="3"/>
  <c r="L19" i="2"/>
  <c r="I19" i="2"/>
  <c r="M19" i="3"/>
  <c r="C19" i="2"/>
  <c r="P19" i="3"/>
  <c r="K19" i="3"/>
  <c r="F19" i="3"/>
  <c r="N19" i="3"/>
  <c r="F19" i="2"/>
  <c r="O19" i="2"/>
  <c r="G19" i="2"/>
  <c r="R19" i="3" l="1"/>
  <c r="R19" i="2"/>
  <c r="Q19" i="2"/>
  <c r="B21" i="3"/>
  <c r="Q19" i="3"/>
  <c r="B20" i="7"/>
  <c r="AI19" i="7"/>
  <c r="B20" i="11"/>
  <c r="AI19" i="11"/>
  <c r="B20" i="12"/>
  <c r="AI19" i="12"/>
  <c r="B20" i="6"/>
  <c r="AI19" i="6"/>
  <c r="B20" i="15"/>
  <c r="AI19" i="15"/>
  <c r="B19" i="19"/>
  <c r="AI18" i="19"/>
  <c r="B21" i="21"/>
  <c r="AI20" i="21"/>
  <c r="B19" i="29"/>
  <c r="AI18" i="29"/>
  <c r="B19" i="30"/>
  <c r="AI18" i="30"/>
  <c r="B19" i="31"/>
  <c r="AI18" i="31"/>
  <c r="B19" i="4"/>
  <c r="AI18" i="4"/>
  <c r="B20" i="9"/>
  <c r="AI19" i="9"/>
  <c r="B20" i="5"/>
  <c r="AI19" i="5"/>
  <c r="B21" i="8"/>
  <c r="AI20" i="8"/>
  <c r="B21" i="10"/>
  <c r="AI20" i="10"/>
  <c r="B19" i="13"/>
  <c r="AI18" i="13"/>
  <c r="B21" i="14"/>
  <c r="AI20" i="14"/>
  <c r="B21" i="16"/>
  <c r="AI20" i="16"/>
  <c r="B21" i="18"/>
  <c r="AI20" i="18"/>
  <c r="B20" i="17"/>
  <c r="AI19" i="17"/>
  <c r="B20" i="22"/>
  <c r="AI19" i="22"/>
  <c r="B19" i="23"/>
  <c r="AI18" i="23"/>
  <c r="B21" i="24"/>
  <c r="AI20" i="24"/>
  <c r="B21" i="25"/>
  <c r="AI20" i="25"/>
  <c r="W20" i="31"/>
  <c r="X19" i="31"/>
  <c r="B21" i="2"/>
  <c r="B21" i="32"/>
  <c r="AI20" i="32"/>
  <c r="K20" i="2"/>
  <c r="G20" i="3"/>
  <c r="O20" i="2"/>
  <c r="C20" i="2"/>
  <c r="N20" i="3"/>
  <c r="E20" i="2"/>
  <c r="N20" i="2"/>
  <c r="D20" i="3"/>
  <c r="P20" i="3"/>
  <c r="M20" i="2"/>
  <c r="E20" i="3"/>
  <c r="G20" i="2"/>
  <c r="F20" i="2"/>
  <c r="F20" i="3"/>
  <c r="C20" i="3"/>
  <c r="P20" i="2"/>
  <c r="H20" i="2"/>
  <c r="J20" i="3"/>
  <c r="J20" i="2"/>
  <c r="L20" i="2"/>
  <c r="L20" i="3"/>
  <c r="I20" i="2"/>
  <c r="H20" i="3"/>
  <c r="K20" i="3"/>
  <c r="O20" i="3"/>
  <c r="I20" i="3"/>
  <c r="M20" i="3"/>
  <c r="D20" i="2"/>
  <c r="R20" i="3" l="1"/>
  <c r="Q20" i="2"/>
  <c r="R20" i="2"/>
  <c r="B22" i="2"/>
  <c r="B20" i="31"/>
  <c r="AI19" i="31"/>
  <c r="B20" i="30"/>
  <c r="AI19" i="30"/>
  <c r="B20" i="29"/>
  <c r="AI19" i="29"/>
  <c r="B22" i="21"/>
  <c r="AI21" i="21"/>
  <c r="B20" i="19"/>
  <c r="AI19" i="19"/>
  <c r="B21" i="15"/>
  <c r="AI20" i="15"/>
  <c r="B21" i="6"/>
  <c r="AI20" i="6"/>
  <c r="B21" i="12"/>
  <c r="AI20" i="12"/>
  <c r="B21" i="11"/>
  <c r="AI20" i="11"/>
  <c r="B21" i="7"/>
  <c r="AI20" i="7"/>
  <c r="B22" i="3"/>
  <c r="W21" i="31"/>
  <c r="X20" i="31"/>
  <c r="B22" i="25"/>
  <c r="AI21" i="25"/>
  <c r="B22" i="24"/>
  <c r="AI21" i="24"/>
  <c r="B20" i="23"/>
  <c r="AI19" i="23"/>
  <c r="B21" i="22"/>
  <c r="AI20" i="22"/>
  <c r="B21" i="17"/>
  <c r="AI20" i="17"/>
  <c r="B22" i="18"/>
  <c r="AI21" i="18"/>
  <c r="B22" i="16"/>
  <c r="AI21" i="16"/>
  <c r="B22" i="14"/>
  <c r="AI21" i="14"/>
  <c r="B20" i="13"/>
  <c r="AI19" i="13"/>
  <c r="B22" i="10"/>
  <c r="AI21" i="10"/>
  <c r="B22" i="8"/>
  <c r="AI21" i="8"/>
  <c r="B21" i="5"/>
  <c r="AI20" i="5"/>
  <c r="B21" i="9"/>
  <c r="AI20" i="9"/>
  <c r="B20" i="4"/>
  <c r="AI19" i="4"/>
  <c r="Q20" i="3"/>
  <c r="B22" i="32"/>
  <c r="AI21" i="32"/>
  <c r="D21" i="3"/>
  <c r="C21" i="2"/>
  <c r="O21" i="3"/>
  <c r="N21" i="2"/>
  <c r="K21" i="3"/>
  <c r="G21" i="2"/>
  <c r="H21" i="3"/>
  <c r="K21" i="2"/>
  <c r="J21" i="2"/>
  <c r="H21" i="2"/>
  <c r="N21" i="3"/>
  <c r="I21" i="2"/>
  <c r="C21" i="3"/>
  <c r="L21" i="2"/>
  <c r="M21" i="3"/>
  <c r="J21" i="3"/>
  <c r="D21" i="2"/>
  <c r="P21" i="2"/>
  <c r="E21" i="3"/>
  <c r="I21" i="3"/>
  <c r="O21" i="2"/>
  <c r="F21" i="3"/>
  <c r="P21" i="3"/>
  <c r="G21" i="3"/>
  <c r="E21" i="2"/>
  <c r="M21" i="2"/>
  <c r="F21" i="2"/>
  <c r="L21" i="3"/>
  <c r="R21" i="3" l="1"/>
  <c r="Q21" i="2"/>
  <c r="R21" i="2"/>
  <c r="Q21" i="3"/>
  <c r="B22" i="9"/>
  <c r="AI21" i="9"/>
  <c r="B23" i="8"/>
  <c r="AI22" i="8"/>
  <c r="B21" i="13"/>
  <c r="AI20" i="13"/>
  <c r="B23" i="18"/>
  <c r="AI22" i="18"/>
  <c r="B23" i="3"/>
  <c r="B22" i="7"/>
  <c r="AI21" i="7"/>
  <c r="B22" i="11"/>
  <c r="AI21" i="11"/>
  <c r="B22" i="12"/>
  <c r="AI21" i="12"/>
  <c r="B22" i="6"/>
  <c r="AI21" i="6"/>
  <c r="B22" i="15"/>
  <c r="AI21" i="15"/>
  <c r="B21" i="19"/>
  <c r="AI20" i="19"/>
  <c r="B23" i="21"/>
  <c r="AI22" i="21"/>
  <c r="B21" i="29"/>
  <c r="AI20" i="29"/>
  <c r="B21" i="30"/>
  <c r="AI20" i="30"/>
  <c r="B21" i="31"/>
  <c r="AI20" i="31"/>
  <c r="B21" i="4"/>
  <c r="AI20" i="4"/>
  <c r="B22" i="5"/>
  <c r="AI21" i="5"/>
  <c r="B23" i="10"/>
  <c r="AI22" i="10"/>
  <c r="B23" i="14"/>
  <c r="AI22" i="14"/>
  <c r="B23" i="16"/>
  <c r="AI22" i="16"/>
  <c r="B22" i="17"/>
  <c r="AI21" i="17"/>
  <c r="B22" i="22"/>
  <c r="AI21" i="22"/>
  <c r="B21" i="23"/>
  <c r="AI20" i="23"/>
  <c r="B23" i="24"/>
  <c r="AI22" i="24"/>
  <c r="B23" i="25"/>
  <c r="AI22" i="25"/>
  <c r="W22" i="31"/>
  <c r="X21" i="31"/>
  <c r="B23" i="2"/>
  <c r="B23" i="32"/>
  <c r="AI22" i="32"/>
  <c r="C22" i="3"/>
  <c r="H22" i="2"/>
  <c r="F22" i="3"/>
  <c r="H22" i="3"/>
  <c r="G22" i="3"/>
  <c r="I22" i="3"/>
  <c r="K22" i="2"/>
  <c r="F22" i="2"/>
  <c r="D22" i="2"/>
  <c r="P22" i="2"/>
  <c r="P22" i="3"/>
  <c r="J22" i="3"/>
  <c r="E22" i="2"/>
  <c r="E22" i="3"/>
  <c r="O22" i="3"/>
  <c r="L22" i="3"/>
  <c r="G22" i="2"/>
  <c r="D22" i="3"/>
  <c r="K22" i="3"/>
  <c r="C22" i="2"/>
  <c r="N22" i="2"/>
  <c r="N22" i="3"/>
  <c r="M22" i="3"/>
  <c r="M22" i="2"/>
  <c r="L22" i="2"/>
  <c r="O22" i="2"/>
  <c r="J22" i="2"/>
  <c r="I22" i="2"/>
  <c r="R22" i="3" l="1"/>
  <c r="Q22" i="2"/>
  <c r="R22" i="2"/>
  <c r="W23" i="31"/>
  <c r="X22" i="31"/>
  <c r="B24" i="24"/>
  <c r="AI23" i="24"/>
  <c r="B23" i="22"/>
  <c r="AI22" i="22"/>
  <c r="B24" i="16"/>
  <c r="AI23" i="16"/>
  <c r="B24" i="10"/>
  <c r="AI23" i="10"/>
  <c r="B22" i="4"/>
  <c r="AI21" i="4"/>
  <c r="B22" i="31"/>
  <c r="AI21" i="31"/>
  <c r="B22" i="29"/>
  <c r="AI21" i="29"/>
  <c r="B24" i="21"/>
  <c r="AI23" i="21"/>
  <c r="B22" i="19"/>
  <c r="AI21" i="19"/>
  <c r="B23" i="15"/>
  <c r="AI22" i="15"/>
  <c r="B23" i="6"/>
  <c r="AI22" i="6"/>
  <c r="B23" i="12"/>
  <c r="AI22" i="12"/>
  <c r="B23" i="11"/>
  <c r="AI22" i="11"/>
  <c r="B23" i="7"/>
  <c r="AI22" i="7"/>
  <c r="B24" i="3"/>
  <c r="B24" i="25"/>
  <c r="AI23" i="25"/>
  <c r="B22" i="23"/>
  <c r="AI21" i="23"/>
  <c r="B23" i="17"/>
  <c r="AI22" i="17"/>
  <c r="B24" i="14"/>
  <c r="AI23" i="14"/>
  <c r="B23" i="5"/>
  <c r="AI22" i="5"/>
  <c r="B22" i="30"/>
  <c r="AI21" i="30"/>
  <c r="B24" i="2"/>
  <c r="B24" i="18"/>
  <c r="AI23" i="18"/>
  <c r="B22" i="13"/>
  <c r="AI21" i="13"/>
  <c r="B24" i="8"/>
  <c r="AI23" i="8"/>
  <c r="B23" i="9"/>
  <c r="AI22" i="9"/>
  <c r="Q22" i="3"/>
  <c r="B24" i="32"/>
  <c r="AI23" i="32"/>
  <c r="D23" i="2"/>
  <c r="H23" i="2"/>
  <c r="K23" i="3"/>
  <c r="L23" i="2"/>
  <c r="F23" i="3"/>
  <c r="G23" i="3"/>
  <c r="I23" i="2"/>
  <c r="M23" i="3"/>
  <c r="D23" i="3"/>
  <c r="E23" i="2"/>
  <c r="E23" i="3"/>
  <c r="J23" i="3"/>
  <c r="P23" i="3"/>
  <c r="O23" i="2"/>
  <c r="P23" i="2"/>
  <c r="H23" i="3"/>
  <c r="J23" i="2"/>
  <c r="O23" i="3"/>
  <c r="M23" i="2"/>
  <c r="G23" i="2"/>
  <c r="N23" i="3"/>
  <c r="L23" i="3"/>
  <c r="I23" i="3"/>
  <c r="F23" i="2"/>
  <c r="K23" i="2"/>
  <c r="C23" i="2"/>
  <c r="C23" i="3"/>
  <c r="N23" i="2"/>
  <c r="R23" i="3" l="1"/>
  <c r="Q23" i="2"/>
  <c r="R23" i="2"/>
  <c r="Q23" i="3"/>
  <c r="B24" i="9"/>
  <c r="AI23" i="9"/>
  <c r="B25" i="8"/>
  <c r="AI24" i="8"/>
  <c r="B23" i="13"/>
  <c r="AI22" i="13"/>
  <c r="B25" i="18"/>
  <c r="AI24" i="18"/>
  <c r="B25" i="3"/>
  <c r="B24" i="7"/>
  <c r="AI23" i="7"/>
  <c r="B24" i="11"/>
  <c r="AI23" i="11"/>
  <c r="B24" i="12"/>
  <c r="AI23" i="12"/>
  <c r="B24" i="6"/>
  <c r="AI23" i="6"/>
  <c r="B24" i="15"/>
  <c r="AI23" i="15"/>
  <c r="B23" i="19"/>
  <c r="AI22" i="19"/>
  <c r="B25" i="21"/>
  <c r="AI24" i="21"/>
  <c r="B23" i="29"/>
  <c r="AI22" i="29"/>
  <c r="B23" i="31"/>
  <c r="AI22" i="31"/>
  <c r="B23" i="4"/>
  <c r="AI22" i="4"/>
  <c r="B25" i="10"/>
  <c r="AI24" i="10"/>
  <c r="B25" i="16"/>
  <c r="AI24" i="16"/>
  <c r="B24" i="22"/>
  <c r="AI23" i="22"/>
  <c r="B25" i="24"/>
  <c r="AI24" i="24"/>
  <c r="W24" i="31"/>
  <c r="X23" i="31"/>
  <c r="B25" i="2"/>
  <c r="B23" i="30"/>
  <c r="AI22" i="30"/>
  <c r="B24" i="5"/>
  <c r="AI23" i="5"/>
  <c r="B25" i="14"/>
  <c r="AI24" i="14"/>
  <c r="B24" i="17"/>
  <c r="AI23" i="17"/>
  <c r="B23" i="23"/>
  <c r="AI22" i="23"/>
  <c r="B25" i="25"/>
  <c r="AI24" i="25"/>
  <c r="B25" i="32"/>
  <c r="AI24" i="32"/>
  <c r="F24" i="2"/>
  <c r="O24" i="2"/>
  <c r="E24" i="3"/>
  <c r="L24" i="3"/>
  <c r="H24" i="3"/>
  <c r="J24" i="3"/>
  <c r="M24" i="2"/>
  <c r="G24" i="3"/>
  <c r="J24" i="2"/>
  <c r="D24" i="2"/>
  <c r="P24" i="2"/>
  <c r="D24" i="3"/>
  <c r="N24" i="2"/>
  <c r="G24" i="2"/>
  <c r="H24" i="2"/>
  <c r="C24" i="2"/>
  <c r="M24" i="3"/>
  <c r="K24" i="2"/>
  <c r="C24" i="3"/>
  <c r="K24" i="3"/>
  <c r="P24" i="3"/>
  <c r="I24" i="3"/>
  <c r="O24" i="3"/>
  <c r="N24" i="3"/>
  <c r="F24" i="3"/>
  <c r="E24" i="2"/>
  <c r="L24" i="2"/>
  <c r="I24" i="2"/>
  <c r="R24" i="3" l="1"/>
  <c r="Q24" i="2"/>
  <c r="R24" i="2"/>
  <c r="B26" i="25"/>
  <c r="AI25" i="25"/>
  <c r="B24" i="23"/>
  <c r="AI23" i="23"/>
  <c r="B25" i="17"/>
  <c r="AI24" i="17"/>
  <c r="B26" i="14"/>
  <c r="AI25" i="14"/>
  <c r="B25" i="5"/>
  <c r="AI24" i="5"/>
  <c r="B24" i="30"/>
  <c r="AI23" i="30"/>
  <c r="B26" i="2"/>
  <c r="B26" i="18"/>
  <c r="AI25" i="18"/>
  <c r="B24" i="13"/>
  <c r="AI23" i="13"/>
  <c r="B26" i="8"/>
  <c r="AI25" i="8"/>
  <c r="B25" i="9"/>
  <c r="AI24" i="9"/>
  <c r="Q24" i="3"/>
  <c r="W25" i="31"/>
  <c r="X24" i="31"/>
  <c r="B26" i="24"/>
  <c r="AI25" i="24"/>
  <c r="B25" i="22"/>
  <c r="AI24" i="22"/>
  <c r="B26" i="16"/>
  <c r="AI25" i="16"/>
  <c r="B26" i="10"/>
  <c r="AI25" i="10"/>
  <c r="B24" i="4"/>
  <c r="AI23" i="4"/>
  <c r="B24" i="31"/>
  <c r="AI23" i="31"/>
  <c r="B24" i="29"/>
  <c r="AI23" i="29"/>
  <c r="B26" i="21"/>
  <c r="AI25" i="21"/>
  <c r="B24" i="19"/>
  <c r="AI23" i="19"/>
  <c r="B25" i="15"/>
  <c r="AI24" i="15"/>
  <c r="B25" i="6"/>
  <c r="AI24" i="6"/>
  <c r="B25" i="12"/>
  <c r="AI24" i="12"/>
  <c r="B25" i="11"/>
  <c r="AI24" i="11"/>
  <c r="B25" i="7"/>
  <c r="AI24" i="7"/>
  <c r="B26" i="3"/>
  <c r="B26" i="32"/>
  <c r="AI25" i="32"/>
  <c r="J25" i="3"/>
  <c r="F25" i="2"/>
  <c r="I25" i="3"/>
  <c r="P25" i="2"/>
  <c r="O25" i="3"/>
  <c r="C25" i="2"/>
  <c r="N25" i="2"/>
  <c r="N25" i="3"/>
  <c r="E25" i="2"/>
  <c r="K25" i="3"/>
  <c r="G25" i="2"/>
  <c r="P25" i="3"/>
  <c r="M25" i="3"/>
  <c r="H25" i="2"/>
  <c r="M25" i="2"/>
  <c r="D25" i="3"/>
  <c r="G25" i="3"/>
  <c r="L25" i="3"/>
  <c r="K25" i="2"/>
  <c r="C25" i="3"/>
  <c r="F25" i="3"/>
  <c r="H25" i="3"/>
  <c r="I25" i="2"/>
  <c r="E25" i="3"/>
  <c r="L25" i="2"/>
  <c r="D25" i="2"/>
  <c r="J25" i="2"/>
  <c r="O25" i="2"/>
  <c r="R25" i="3" l="1"/>
  <c r="Q25" i="2"/>
  <c r="R25" i="2"/>
  <c r="B27" i="3"/>
  <c r="B26" i="7"/>
  <c r="AI25" i="7"/>
  <c r="B26" i="11"/>
  <c r="AI25" i="11"/>
  <c r="B26" i="12"/>
  <c r="AI25" i="12"/>
  <c r="B26" i="6"/>
  <c r="AI25" i="6"/>
  <c r="B26" i="15"/>
  <c r="AI25" i="15"/>
  <c r="B25" i="19"/>
  <c r="AI24" i="19"/>
  <c r="B27" i="21"/>
  <c r="AI26" i="21"/>
  <c r="B25" i="29"/>
  <c r="AI24" i="29"/>
  <c r="B25" i="31"/>
  <c r="AI24" i="31"/>
  <c r="B25" i="4"/>
  <c r="AI24" i="4"/>
  <c r="B27" i="10"/>
  <c r="AI26" i="10"/>
  <c r="B27" i="16"/>
  <c r="AI26" i="16"/>
  <c r="B26" i="22"/>
  <c r="AI25" i="22"/>
  <c r="B27" i="24"/>
  <c r="AI26" i="24"/>
  <c r="W26" i="31"/>
  <c r="X25" i="31"/>
  <c r="B27" i="2"/>
  <c r="B25" i="30"/>
  <c r="AI24" i="30"/>
  <c r="B26" i="5"/>
  <c r="AI25" i="5"/>
  <c r="B27" i="14"/>
  <c r="AI26" i="14"/>
  <c r="B26" i="17"/>
  <c r="AI25" i="17"/>
  <c r="B25" i="23"/>
  <c r="AI24" i="23"/>
  <c r="B27" i="25"/>
  <c r="AI26" i="25"/>
  <c r="Q25" i="3"/>
  <c r="B26" i="9"/>
  <c r="AI25" i="9"/>
  <c r="B27" i="8"/>
  <c r="AI26" i="8"/>
  <c r="B25" i="13"/>
  <c r="AI24" i="13"/>
  <c r="B27" i="18"/>
  <c r="AI26" i="18"/>
  <c r="B27" i="32"/>
  <c r="AI26" i="32"/>
  <c r="M26" i="3"/>
  <c r="P26" i="3"/>
  <c r="M26" i="2"/>
  <c r="E26" i="2"/>
  <c r="C26" i="3"/>
  <c r="K26" i="2"/>
  <c r="H26" i="2"/>
  <c r="F26" i="2"/>
  <c r="L26" i="3"/>
  <c r="N26" i="3"/>
  <c r="I26" i="3"/>
  <c r="H26" i="3"/>
  <c r="J26" i="2"/>
  <c r="O26" i="2"/>
  <c r="I26" i="2"/>
  <c r="C26" i="2"/>
  <c r="N26" i="2"/>
  <c r="O26" i="3"/>
  <c r="L26" i="2"/>
  <c r="D26" i="3"/>
  <c r="D26" i="2"/>
  <c r="F26" i="3"/>
  <c r="G26" i="2"/>
  <c r="E26" i="3"/>
  <c r="K26" i="3"/>
  <c r="P26" i="2"/>
  <c r="J26" i="3"/>
  <c r="G26" i="3"/>
  <c r="R26" i="3" l="1"/>
  <c r="Q26" i="2"/>
  <c r="R26" i="2"/>
  <c r="Q26" i="3"/>
  <c r="B28" i="25"/>
  <c r="AI27" i="25"/>
  <c r="B26" i="23"/>
  <c r="AI25" i="23"/>
  <c r="B27" i="17"/>
  <c r="AI26" i="17"/>
  <c r="B28" i="14"/>
  <c r="AI27" i="14"/>
  <c r="B27" i="5"/>
  <c r="AI26" i="5"/>
  <c r="B26" i="30"/>
  <c r="AI25" i="30"/>
  <c r="B28" i="2"/>
  <c r="B28" i="18"/>
  <c r="AI27" i="18"/>
  <c r="B26" i="13"/>
  <c r="AI25" i="13"/>
  <c r="B28" i="8"/>
  <c r="AI27" i="8"/>
  <c r="B27" i="9"/>
  <c r="AI26" i="9"/>
  <c r="W27" i="31"/>
  <c r="X26" i="31"/>
  <c r="B28" i="24"/>
  <c r="AI27" i="24"/>
  <c r="B27" i="22"/>
  <c r="AI26" i="22"/>
  <c r="B28" i="16"/>
  <c r="AI27" i="16"/>
  <c r="B28" i="10"/>
  <c r="AI27" i="10"/>
  <c r="B26" i="4"/>
  <c r="AI25" i="4"/>
  <c r="B26" i="31"/>
  <c r="AI25" i="31"/>
  <c r="B26" i="29"/>
  <c r="AI25" i="29"/>
  <c r="B28" i="21"/>
  <c r="AI27" i="21"/>
  <c r="B26" i="19"/>
  <c r="AI25" i="19"/>
  <c r="B27" i="15"/>
  <c r="AI26" i="15"/>
  <c r="B27" i="6"/>
  <c r="AI26" i="6"/>
  <c r="B27" i="12"/>
  <c r="AI26" i="12"/>
  <c r="B27" i="11"/>
  <c r="AI26" i="11"/>
  <c r="B27" i="7"/>
  <c r="AI26" i="7"/>
  <c r="B28" i="3"/>
  <c r="B28" i="32"/>
  <c r="AI27" i="32"/>
  <c r="E27" i="3"/>
  <c r="I27" i="2"/>
  <c r="I27" i="3"/>
  <c r="K27" i="3"/>
  <c r="L27" i="3"/>
  <c r="G27" i="3"/>
  <c r="J27" i="2"/>
  <c r="M27" i="2"/>
  <c r="P27" i="2"/>
  <c r="N27" i="3"/>
  <c r="F27" i="2"/>
  <c r="L27" i="2"/>
  <c r="H27" i="2"/>
  <c r="G27" i="2"/>
  <c r="J27" i="3"/>
  <c r="P27" i="3"/>
  <c r="C27" i="3"/>
  <c r="C27" i="2"/>
  <c r="E27" i="2"/>
  <c r="H27" i="3"/>
  <c r="D27" i="3"/>
  <c r="K27" i="2"/>
  <c r="M27" i="3"/>
  <c r="O27" i="2"/>
  <c r="O27" i="3"/>
  <c r="F27" i="3"/>
  <c r="D27" i="2"/>
  <c r="N27" i="2"/>
  <c r="Q27" i="3" l="1"/>
  <c r="R27" i="3"/>
  <c r="Q27" i="2"/>
  <c r="R27" i="2"/>
  <c r="B29" i="3"/>
  <c r="B28" i="7"/>
  <c r="AI27" i="7"/>
  <c r="B28" i="11"/>
  <c r="AI27" i="11"/>
  <c r="B28" i="12"/>
  <c r="AI27" i="12"/>
  <c r="B28" i="6"/>
  <c r="AI27" i="6"/>
  <c r="B28" i="15"/>
  <c r="AI27" i="15"/>
  <c r="B27" i="19"/>
  <c r="AI26" i="19"/>
  <c r="B29" i="21"/>
  <c r="AI28" i="21"/>
  <c r="B27" i="29"/>
  <c r="AI26" i="29"/>
  <c r="B27" i="31"/>
  <c r="AI26" i="31"/>
  <c r="B27" i="4"/>
  <c r="AI26" i="4"/>
  <c r="B29" i="10"/>
  <c r="AI28" i="10"/>
  <c r="B29" i="16"/>
  <c r="AI28" i="16"/>
  <c r="B28" i="22"/>
  <c r="AI27" i="22"/>
  <c r="B29" i="24"/>
  <c r="AI28" i="24"/>
  <c r="W28" i="31"/>
  <c r="X27" i="31"/>
  <c r="B28" i="9"/>
  <c r="AI27" i="9"/>
  <c r="B29" i="8"/>
  <c r="AI28" i="8"/>
  <c r="B27" i="13"/>
  <c r="AI26" i="13"/>
  <c r="B29" i="18"/>
  <c r="AI28" i="18"/>
  <c r="B29" i="2"/>
  <c r="B27" i="30"/>
  <c r="AI26" i="30"/>
  <c r="B28" i="5"/>
  <c r="AI27" i="5"/>
  <c r="B29" i="14"/>
  <c r="AI28" i="14"/>
  <c r="B28" i="17"/>
  <c r="AI27" i="17"/>
  <c r="B27" i="23"/>
  <c r="AI26" i="23"/>
  <c r="B29" i="25"/>
  <c r="AI28" i="25"/>
  <c r="B29" i="32"/>
  <c r="AI28" i="32"/>
  <c r="J28" i="3"/>
  <c r="F28" i="2"/>
  <c r="K28" i="3"/>
  <c r="G28" i="3"/>
  <c r="O28" i="3"/>
  <c r="M28" i="3"/>
  <c r="D28" i="3"/>
  <c r="N28" i="2"/>
  <c r="D28" i="2"/>
  <c r="P28" i="3"/>
  <c r="L28" i="3"/>
  <c r="I28" i="3"/>
  <c r="N28" i="3"/>
  <c r="C28" i="3"/>
  <c r="M28" i="2"/>
  <c r="J28" i="2"/>
  <c r="K28" i="2"/>
  <c r="L28" i="2"/>
  <c r="O28" i="2"/>
  <c r="E28" i="3"/>
  <c r="P28" i="2"/>
  <c r="G28" i="2"/>
  <c r="I28" i="2"/>
  <c r="H28" i="3"/>
  <c r="E28" i="2"/>
  <c r="H28" i="2"/>
  <c r="C28" i="2"/>
  <c r="F28" i="3"/>
  <c r="Q28" i="3" l="1"/>
  <c r="R28" i="3"/>
  <c r="Q28" i="2"/>
  <c r="R28" i="2"/>
  <c r="B30" i="18"/>
  <c r="AI29" i="18"/>
  <c r="B28" i="13"/>
  <c r="AI27" i="13"/>
  <c r="B30" i="8"/>
  <c r="AI29" i="8"/>
  <c r="B29" i="9"/>
  <c r="AI28" i="9"/>
  <c r="W29" i="31"/>
  <c r="X28" i="31"/>
  <c r="B30" i="24"/>
  <c r="AI29" i="24"/>
  <c r="B29" i="22"/>
  <c r="AI28" i="22"/>
  <c r="B30" i="16"/>
  <c r="AI29" i="16"/>
  <c r="B30" i="10"/>
  <c r="AI29" i="10"/>
  <c r="B28" i="4"/>
  <c r="AI27" i="4"/>
  <c r="B28" i="31"/>
  <c r="AI27" i="31"/>
  <c r="B28" i="29"/>
  <c r="AI27" i="29"/>
  <c r="B30" i="21"/>
  <c r="AI29" i="21"/>
  <c r="B28" i="19"/>
  <c r="AI27" i="19"/>
  <c r="B29" i="15"/>
  <c r="AI28" i="15"/>
  <c r="B29" i="6"/>
  <c r="AI28" i="6"/>
  <c r="B29" i="12"/>
  <c r="AI28" i="12"/>
  <c r="B29" i="11"/>
  <c r="AI28" i="11"/>
  <c r="B29" i="7"/>
  <c r="AI28" i="7"/>
  <c r="B30" i="3"/>
  <c r="B30" i="25"/>
  <c r="AI29" i="25"/>
  <c r="B28" i="23"/>
  <c r="AI27" i="23"/>
  <c r="B29" i="17"/>
  <c r="AI28" i="17"/>
  <c r="B30" i="14"/>
  <c r="AI29" i="14"/>
  <c r="B29" i="5"/>
  <c r="AI28" i="5"/>
  <c r="B28" i="30"/>
  <c r="AI27" i="30"/>
  <c r="B30" i="2"/>
  <c r="B30" i="32"/>
  <c r="AI29" i="32"/>
  <c r="C29" i="2"/>
  <c r="J29" i="2"/>
  <c r="L29" i="3"/>
  <c r="M29" i="3"/>
  <c r="I29" i="2"/>
  <c r="D29" i="3"/>
  <c r="O29" i="3"/>
  <c r="H29" i="2"/>
  <c r="K29" i="3"/>
  <c r="N29" i="2"/>
  <c r="M29" i="2"/>
  <c r="C29" i="3"/>
  <c r="J29" i="3"/>
  <c r="G29" i="2"/>
  <c r="H29" i="3"/>
  <c r="E29" i="2"/>
  <c r="I29" i="3"/>
  <c r="D29" i="2"/>
  <c r="G29" i="3"/>
  <c r="K29" i="2"/>
  <c r="O29" i="2"/>
  <c r="N29" i="3"/>
  <c r="P29" i="2"/>
  <c r="F29" i="3"/>
  <c r="E29" i="3"/>
  <c r="P29" i="3"/>
  <c r="L29" i="2"/>
  <c r="F29" i="2"/>
  <c r="Q29" i="3" l="1"/>
  <c r="R29" i="3"/>
  <c r="Q29" i="2"/>
  <c r="R29" i="2"/>
  <c r="B31" i="2"/>
  <c r="B29" i="30"/>
  <c r="AI28" i="30"/>
  <c r="B30" i="5"/>
  <c r="AI29" i="5"/>
  <c r="B31" i="14"/>
  <c r="AI30" i="14"/>
  <c r="B30" i="17"/>
  <c r="AI29" i="17"/>
  <c r="B29" i="23"/>
  <c r="AI28" i="23"/>
  <c r="B31" i="25"/>
  <c r="AI30" i="25"/>
  <c r="B31" i="3"/>
  <c r="B30" i="7"/>
  <c r="AI29" i="7"/>
  <c r="B30" i="11"/>
  <c r="AI29" i="11"/>
  <c r="B30" i="12"/>
  <c r="AI29" i="12"/>
  <c r="B30" i="6"/>
  <c r="AI29" i="6"/>
  <c r="B30" i="15"/>
  <c r="AI29" i="15"/>
  <c r="B29" i="19"/>
  <c r="AI28" i="19"/>
  <c r="B31" i="21"/>
  <c r="AI30" i="21"/>
  <c r="B29" i="29"/>
  <c r="AI28" i="29"/>
  <c r="B29" i="31"/>
  <c r="AI28" i="31"/>
  <c r="B29" i="4"/>
  <c r="AI28" i="4"/>
  <c r="B31" i="10"/>
  <c r="AI30" i="10"/>
  <c r="B31" i="16"/>
  <c r="AI30" i="16"/>
  <c r="B30" i="22"/>
  <c r="AI29" i="22"/>
  <c r="B31" i="24"/>
  <c r="AI30" i="24"/>
  <c r="W30" i="31"/>
  <c r="X29" i="31"/>
  <c r="B30" i="9"/>
  <c r="AI29" i="9"/>
  <c r="B31" i="8"/>
  <c r="AI30" i="8"/>
  <c r="B29" i="13"/>
  <c r="AI28" i="13"/>
  <c r="B31" i="18"/>
  <c r="AI30" i="18"/>
  <c r="B31" i="32"/>
  <c r="AI30" i="32"/>
  <c r="H30" i="3"/>
  <c r="O30" i="3"/>
  <c r="E30" i="3"/>
  <c r="G30" i="2"/>
  <c r="L30" i="3"/>
  <c r="N30" i="3"/>
  <c r="I30" i="2"/>
  <c r="M30" i="3"/>
  <c r="P30" i="2"/>
  <c r="H30" i="2"/>
  <c r="J30" i="3"/>
  <c r="O30" i="2"/>
  <c r="E30" i="2"/>
  <c r="F30" i="2"/>
  <c r="P30" i="3"/>
  <c r="J30" i="2"/>
  <c r="M30" i="2"/>
  <c r="K30" i="2"/>
  <c r="K30" i="3"/>
  <c r="G30" i="3"/>
  <c r="C30" i="2"/>
  <c r="D30" i="2"/>
  <c r="L30" i="2"/>
  <c r="F30" i="3"/>
  <c r="I30" i="3"/>
  <c r="C30" i="3"/>
  <c r="D30" i="3"/>
  <c r="N30" i="2"/>
  <c r="Q30" i="3" l="1"/>
  <c r="R30" i="3"/>
  <c r="Q30" i="2"/>
  <c r="R30" i="2"/>
  <c r="B32" i="25"/>
  <c r="AI31" i="25"/>
  <c r="B30" i="23"/>
  <c r="AI29" i="23"/>
  <c r="B31" i="17"/>
  <c r="AI30" i="17"/>
  <c r="B32" i="14"/>
  <c r="AI31" i="14"/>
  <c r="B31" i="5"/>
  <c r="AI30" i="5"/>
  <c r="B30" i="30"/>
  <c r="AI29" i="30"/>
  <c r="B32" i="2"/>
  <c r="B32" i="18"/>
  <c r="AI31" i="18"/>
  <c r="B30" i="13"/>
  <c r="AI29" i="13"/>
  <c r="B32" i="8"/>
  <c r="AI31" i="8"/>
  <c r="B31" i="9"/>
  <c r="AI30" i="9"/>
  <c r="W31" i="31"/>
  <c r="X30" i="31"/>
  <c r="B32" i="24"/>
  <c r="AI31" i="24"/>
  <c r="B31" i="22"/>
  <c r="AI30" i="22"/>
  <c r="B32" i="16"/>
  <c r="AI31" i="16"/>
  <c r="B32" i="10"/>
  <c r="AI31" i="10"/>
  <c r="B30" i="4"/>
  <c r="AI29" i="4"/>
  <c r="B30" i="31"/>
  <c r="AI29" i="31"/>
  <c r="B30" i="29"/>
  <c r="AI29" i="29"/>
  <c r="B32" i="21"/>
  <c r="AI31" i="21"/>
  <c r="B30" i="19"/>
  <c r="AI29" i="19"/>
  <c r="B31" i="15"/>
  <c r="AI30" i="15"/>
  <c r="B31" i="6"/>
  <c r="AI30" i="6"/>
  <c r="B31" i="12"/>
  <c r="AI30" i="12"/>
  <c r="B31" i="11"/>
  <c r="AI30" i="11"/>
  <c r="B31" i="7"/>
  <c r="AI30" i="7"/>
  <c r="B32" i="3"/>
  <c r="B32" i="32"/>
  <c r="AI31" i="32"/>
  <c r="G31" i="3"/>
  <c r="K31" i="3"/>
  <c r="I31" i="3"/>
  <c r="L31" i="2"/>
  <c r="J31" i="2"/>
  <c r="K31" i="2"/>
  <c r="G31" i="2"/>
  <c r="H31" i="2"/>
  <c r="H31" i="3"/>
  <c r="M31" i="3"/>
  <c r="C31" i="2"/>
  <c r="P31" i="3"/>
  <c r="F31" i="2"/>
  <c r="E31" i="3"/>
  <c r="M31" i="2"/>
  <c r="D31" i="3"/>
  <c r="F31" i="3"/>
  <c r="O31" i="3"/>
  <c r="C31" i="3"/>
  <c r="L31" i="3"/>
  <c r="O31" i="2"/>
  <c r="N31" i="2"/>
  <c r="J31" i="3"/>
  <c r="P31" i="2"/>
  <c r="D31" i="2"/>
  <c r="E31" i="2"/>
  <c r="I31" i="2"/>
  <c r="N31" i="3"/>
  <c r="Q31" i="3" l="1"/>
  <c r="R31" i="3"/>
  <c r="Q31" i="2"/>
  <c r="R31" i="2"/>
  <c r="B33" i="3"/>
  <c r="B32" i="7"/>
  <c r="AI31" i="7"/>
  <c r="B32" i="11"/>
  <c r="AI31" i="11"/>
  <c r="B32" i="12"/>
  <c r="AI31" i="12"/>
  <c r="B32" i="6"/>
  <c r="AI31" i="6"/>
  <c r="B32" i="15"/>
  <c r="AI31" i="15"/>
  <c r="B31" i="19"/>
  <c r="AI30" i="19"/>
  <c r="B33" i="21"/>
  <c r="AI32" i="21"/>
  <c r="B31" i="29"/>
  <c r="AI30" i="29"/>
  <c r="B31" i="31"/>
  <c r="AI30" i="31"/>
  <c r="B31" i="4"/>
  <c r="AI30" i="4"/>
  <c r="B33" i="10"/>
  <c r="AI32" i="10"/>
  <c r="B33" i="16"/>
  <c r="AI32" i="16"/>
  <c r="B32" i="22"/>
  <c r="AI31" i="22"/>
  <c r="B33" i="24"/>
  <c r="AI32" i="24"/>
  <c r="W32" i="31"/>
  <c r="X31" i="31"/>
  <c r="B32" i="9"/>
  <c r="AI31" i="9"/>
  <c r="B33" i="8"/>
  <c r="AI32" i="8"/>
  <c r="B31" i="13"/>
  <c r="AI30" i="13"/>
  <c r="B33" i="18"/>
  <c r="AI32" i="18"/>
  <c r="B33" i="2"/>
  <c r="B31" i="30"/>
  <c r="AI30" i="30"/>
  <c r="B32" i="5"/>
  <c r="AI31" i="5"/>
  <c r="B33" i="14"/>
  <c r="AI32" i="14"/>
  <c r="B32" i="17"/>
  <c r="AI31" i="17"/>
  <c r="B31" i="23"/>
  <c r="AI30" i="23"/>
  <c r="B33" i="25"/>
  <c r="AI32" i="25"/>
  <c r="B33" i="32"/>
  <c r="AI32" i="32"/>
  <c r="J32" i="2"/>
  <c r="J32" i="3"/>
  <c r="O32" i="3"/>
  <c r="N32" i="2"/>
  <c r="D32" i="2"/>
  <c r="M32" i="2"/>
  <c r="F32" i="2"/>
  <c r="H32" i="2"/>
  <c r="P32" i="2"/>
  <c r="C32" i="3"/>
  <c r="H32" i="3"/>
  <c r="G32" i="3"/>
  <c r="L32" i="2"/>
  <c r="L32" i="3"/>
  <c r="F32" i="3"/>
  <c r="M32" i="3"/>
  <c r="C32" i="2"/>
  <c r="E32" i="3"/>
  <c r="N32" i="3"/>
  <c r="I32" i="2"/>
  <c r="G32" i="2"/>
  <c r="D32" i="3"/>
  <c r="K32" i="2"/>
  <c r="P32" i="3"/>
  <c r="K32" i="3"/>
  <c r="O32" i="2"/>
  <c r="E32" i="2"/>
  <c r="I32" i="3"/>
  <c r="Q32" i="3" l="1"/>
  <c r="R32" i="3"/>
  <c r="Q32" i="2"/>
  <c r="R32" i="2"/>
  <c r="B34" i="18"/>
  <c r="AI33" i="18"/>
  <c r="B32" i="13"/>
  <c r="AI31" i="13"/>
  <c r="B34" i="8"/>
  <c r="AI33" i="8"/>
  <c r="B33" i="9"/>
  <c r="AI32" i="9"/>
  <c r="W33" i="31"/>
  <c r="X32" i="31"/>
  <c r="B34" i="24"/>
  <c r="AI33" i="24"/>
  <c r="B33" i="22"/>
  <c r="AI32" i="22"/>
  <c r="B34" i="16"/>
  <c r="AI33" i="16"/>
  <c r="B34" i="10"/>
  <c r="AI33" i="10"/>
  <c r="B32" i="4"/>
  <c r="AI31" i="4"/>
  <c r="B32" i="31"/>
  <c r="AI31" i="31"/>
  <c r="B32" i="29"/>
  <c r="AI31" i="29"/>
  <c r="B34" i="21"/>
  <c r="AI33" i="21"/>
  <c r="B32" i="19"/>
  <c r="AI31" i="19"/>
  <c r="B33" i="15"/>
  <c r="AI32" i="15"/>
  <c r="B33" i="6"/>
  <c r="AI32" i="6"/>
  <c r="B33" i="12"/>
  <c r="AI32" i="12"/>
  <c r="B33" i="11"/>
  <c r="AI32" i="11"/>
  <c r="B33" i="7"/>
  <c r="AI32" i="7"/>
  <c r="B34" i="3"/>
  <c r="B34" i="25"/>
  <c r="AI33" i="25"/>
  <c r="B32" i="23"/>
  <c r="AI31" i="23"/>
  <c r="B33" i="17"/>
  <c r="AI32" i="17"/>
  <c r="B34" i="14"/>
  <c r="AI33" i="14"/>
  <c r="B33" i="5"/>
  <c r="AI32" i="5"/>
  <c r="B32" i="30"/>
  <c r="AI31" i="30"/>
  <c r="B34" i="2"/>
  <c r="B34" i="32"/>
  <c r="AI33" i="32"/>
  <c r="D33" i="2"/>
  <c r="G33" i="2"/>
  <c r="L33" i="2"/>
  <c r="O33" i="3"/>
  <c r="N33" i="2"/>
  <c r="I33" i="2"/>
  <c r="M33" i="2"/>
  <c r="F33" i="2"/>
  <c r="M33" i="3"/>
  <c r="C33" i="3"/>
  <c r="N33" i="3"/>
  <c r="P33" i="2"/>
  <c r="C33" i="2"/>
  <c r="E33" i="3"/>
  <c r="K33" i="3"/>
  <c r="K33" i="2"/>
  <c r="O33" i="2"/>
  <c r="H33" i="2"/>
  <c r="H33" i="3"/>
  <c r="G33" i="3"/>
  <c r="D33" i="3"/>
  <c r="J33" i="2"/>
  <c r="J33" i="3"/>
  <c r="I33" i="3"/>
  <c r="E33" i="2"/>
  <c r="F33" i="3"/>
  <c r="L33" i="3"/>
  <c r="P33" i="3"/>
  <c r="Q33" i="3" l="1"/>
  <c r="R33" i="3"/>
  <c r="Q33" i="2"/>
  <c r="R33" i="2"/>
  <c r="B35" i="2"/>
  <c r="B33" i="30"/>
  <c r="AI32" i="30"/>
  <c r="B34" i="5"/>
  <c r="AI33" i="5"/>
  <c r="B35" i="14"/>
  <c r="AI34" i="14"/>
  <c r="B34" i="17"/>
  <c r="AI33" i="17"/>
  <c r="B33" i="23"/>
  <c r="AI32" i="23"/>
  <c r="B35" i="25"/>
  <c r="AI34" i="25"/>
  <c r="B35" i="3"/>
  <c r="B34" i="7"/>
  <c r="AI33" i="7"/>
  <c r="B34" i="11"/>
  <c r="AI33" i="11"/>
  <c r="B34" i="12"/>
  <c r="AI33" i="12"/>
  <c r="B34" i="6"/>
  <c r="AI33" i="6"/>
  <c r="B34" i="15"/>
  <c r="AI33" i="15"/>
  <c r="B33" i="19"/>
  <c r="AI32" i="19"/>
  <c r="B35" i="21"/>
  <c r="AI34" i="21"/>
  <c r="B33" i="29"/>
  <c r="AI32" i="29"/>
  <c r="B33" i="31"/>
  <c r="AI32" i="31"/>
  <c r="B33" i="4"/>
  <c r="AI32" i="4"/>
  <c r="B35" i="10"/>
  <c r="AI34" i="10"/>
  <c r="B35" i="16"/>
  <c r="AI34" i="16"/>
  <c r="B34" i="22"/>
  <c r="AI33" i="22"/>
  <c r="B35" i="24"/>
  <c r="AI34" i="24"/>
  <c r="W34" i="31"/>
  <c r="X33" i="31"/>
  <c r="B34" i="9"/>
  <c r="AI33" i="9"/>
  <c r="B35" i="8"/>
  <c r="AI34" i="8"/>
  <c r="B33" i="13"/>
  <c r="AI32" i="13"/>
  <c r="B35" i="18"/>
  <c r="AI34" i="18"/>
  <c r="B35" i="32"/>
  <c r="AI34" i="32"/>
  <c r="E34" i="3"/>
  <c r="E34" i="2"/>
  <c r="D34" i="3"/>
  <c r="I34" i="3"/>
  <c r="K34" i="3"/>
  <c r="G34" i="2"/>
  <c r="J34" i="2"/>
  <c r="P34" i="3"/>
  <c r="D34" i="2"/>
  <c r="L34" i="3"/>
  <c r="N34" i="2"/>
  <c r="O34" i="3"/>
  <c r="K34" i="2"/>
  <c r="J34" i="3"/>
  <c r="C34" i="2"/>
  <c r="P34" i="2"/>
  <c r="I34" i="2"/>
  <c r="G34" i="3"/>
  <c r="M34" i="3"/>
  <c r="N34" i="3"/>
  <c r="L34" i="2"/>
  <c r="F34" i="2"/>
  <c r="M34" i="2"/>
  <c r="H34" i="2"/>
  <c r="C34" i="3"/>
  <c r="F34" i="3"/>
  <c r="H34" i="3"/>
  <c r="O34" i="2"/>
  <c r="Q34" i="3" l="1"/>
  <c r="R34" i="3"/>
  <c r="Q34" i="2"/>
  <c r="R34" i="2"/>
  <c r="B36" i="25"/>
  <c r="AI35" i="25"/>
  <c r="B34" i="23"/>
  <c r="AI33" i="23"/>
  <c r="B35" i="17"/>
  <c r="AI34" i="17"/>
  <c r="B36" i="14"/>
  <c r="AI35" i="14"/>
  <c r="B35" i="5"/>
  <c r="AI34" i="5"/>
  <c r="B34" i="30"/>
  <c r="AI33" i="30"/>
  <c r="B36" i="2"/>
  <c r="B36" i="18"/>
  <c r="AI35" i="18"/>
  <c r="B34" i="13"/>
  <c r="AI33" i="13"/>
  <c r="B36" i="8"/>
  <c r="AI35" i="8"/>
  <c r="B35" i="9"/>
  <c r="AI34" i="9"/>
  <c r="W35" i="31"/>
  <c r="X34" i="31"/>
  <c r="B36" i="24"/>
  <c r="AI35" i="24"/>
  <c r="B35" i="22"/>
  <c r="AI34" i="22"/>
  <c r="B36" i="16"/>
  <c r="AI35" i="16"/>
  <c r="B36" i="10"/>
  <c r="AI35" i="10"/>
  <c r="B34" i="4"/>
  <c r="AI33" i="4"/>
  <c r="B34" i="31"/>
  <c r="AI33" i="31"/>
  <c r="B34" i="29"/>
  <c r="AI33" i="29"/>
  <c r="B36" i="21"/>
  <c r="AI35" i="21"/>
  <c r="B34" i="19"/>
  <c r="AI33" i="19"/>
  <c r="B35" i="15"/>
  <c r="AI34" i="15"/>
  <c r="B35" i="6"/>
  <c r="AI34" i="6"/>
  <c r="B35" i="12"/>
  <c r="AI34" i="12"/>
  <c r="B35" i="11"/>
  <c r="AI34" i="11"/>
  <c r="B35" i="7"/>
  <c r="AI34" i="7"/>
  <c r="B36" i="3"/>
  <c r="B36" i="32"/>
  <c r="AI35" i="32"/>
  <c r="K35" i="2"/>
  <c r="H35" i="2"/>
  <c r="N35" i="3"/>
  <c r="K35" i="3"/>
  <c r="E35" i="2"/>
  <c r="D35" i="2"/>
  <c r="I35" i="3"/>
  <c r="G35" i="2"/>
  <c r="L35" i="2"/>
  <c r="I35" i="2"/>
  <c r="N35" i="2"/>
  <c r="F35" i="2"/>
  <c r="J35" i="2"/>
  <c r="C35" i="3"/>
  <c r="H35" i="3"/>
  <c r="O35" i="3"/>
  <c r="D35" i="3"/>
  <c r="P35" i="3"/>
  <c r="E35" i="3"/>
  <c r="C35" i="2"/>
  <c r="J35" i="3"/>
  <c r="G35" i="3"/>
  <c r="O35" i="2"/>
  <c r="L35" i="3"/>
  <c r="F35" i="3"/>
  <c r="P35" i="2"/>
  <c r="M35" i="3"/>
  <c r="M35" i="2"/>
  <c r="Q35" i="3" l="1"/>
  <c r="R35" i="3"/>
  <c r="Q35" i="2"/>
  <c r="R35" i="2"/>
  <c r="B37" i="3"/>
  <c r="B36" i="7"/>
  <c r="AI35" i="7"/>
  <c r="B36" i="11"/>
  <c r="AI35" i="11"/>
  <c r="B36" i="12"/>
  <c r="AI35" i="12"/>
  <c r="B36" i="6"/>
  <c r="AI35" i="6"/>
  <c r="B36" i="15"/>
  <c r="AI35" i="15"/>
  <c r="B35" i="19"/>
  <c r="AI34" i="19"/>
  <c r="B37" i="21"/>
  <c r="AI37" i="21" s="1"/>
  <c r="AI36" i="21"/>
  <c r="B35" i="29"/>
  <c r="AI34" i="29"/>
  <c r="B35" i="31"/>
  <c r="AI34" i="31"/>
  <c r="B35" i="4"/>
  <c r="AI34" i="4"/>
  <c r="B37" i="10"/>
  <c r="AI37" i="10" s="1"/>
  <c r="AI36" i="10"/>
  <c r="B37" i="16"/>
  <c r="AI37" i="16" s="1"/>
  <c r="AI36" i="16"/>
  <c r="B36" i="22"/>
  <c r="AI35" i="22"/>
  <c r="B37" i="24"/>
  <c r="AI37" i="24" s="1"/>
  <c r="AI36" i="24"/>
  <c r="W36" i="31"/>
  <c r="X35" i="31"/>
  <c r="B36" i="9"/>
  <c r="AI35" i="9"/>
  <c r="B37" i="8"/>
  <c r="AI37" i="8" s="1"/>
  <c r="AI36" i="8"/>
  <c r="B35" i="13"/>
  <c r="AI34" i="13"/>
  <c r="B37" i="18"/>
  <c r="AI37" i="18" s="1"/>
  <c r="AI36" i="18"/>
  <c r="B37" i="2"/>
  <c r="B35" i="30"/>
  <c r="AI34" i="30"/>
  <c r="B36" i="5"/>
  <c r="AI35" i="5"/>
  <c r="B37" i="14"/>
  <c r="AI37" i="14" s="1"/>
  <c r="AI36" i="14"/>
  <c r="B36" i="17"/>
  <c r="AI35" i="17"/>
  <c r="B35" i="23"/>
  <c r="AI34" i="23"/>
  <c r="B37" i="25"/>
  <c r="AI37" i="25" s="1"/>
  <c r="AI36" i="25"/>
  <c r="B37" i="32"/>
  <c r="AI37" i="32" s="1"/>
  <c r="AI36" i="32"/>
  <c r="O36" i="2"/>
  <c r="M36" i="3"/>
  <c r="G36" i="3"/>
  <c r="I36" i="3"/>
  <c r="J36" i="3"/>
  <c r="O36" i="3"/>
  <c r="P36" i="3"/>
  <c r="D36" i="2"/>
  <c r="H36" i="3"/>
  <c r="G36" i="2"/>
  <c r="H36" i="2"/>
  <c r="C36" i="2"/>
  <c r="E36" i="3"/>
  <c r="E36" i="2"/>
  <c r="P36" i="2"/>
  <c r="F36" i="3"/>
  <c r="M36" i="2"/>
  <c r="N36" i="2"/>
  <c r="I36" i="2"/>
  <c r="D36" i="3"/>
  <c r="L36" i="3"/>
  <c r="C36" i="3"/>
  <c r="K36" i="3"/>
  <c r="N36" i="3"/>
  <c r="K36" i="2"/>
  <c r="L36" i="2"/>
  <c r="J36" i="2"/>
  <c r="F36" i="2"/>
  <c r="Q36" i="3" l="1"/>
  <c r="R36" i="3"/>
  <c r="Q36" i="2"/>
  <c r="R36" i="2"/>
  <c r="B36" i="13"/>
  <c r="AI35" i="13"/>
  <c r="B37" i="9"/>
  <c r="AI37" i="9" s="1"/>
  <c r="AI36" i="9"/>
  <c r="W37" i="31"/>
  <c r="X37" i="31" s="1"/>
  <c r="X36" i="31"/>
  <c r="B37" i="22"/>
  <c r="AI37" i="22" s="1"/>
  <c r="AI36" i="22"/>
  <c r="B36" i="4"/>
  <c r="AI35" i="4"/>
  <c r="B36" i="31"/>
  <c r="AI35" i="31"/>
  <c r="B36" i="29"/>
  <c r="AI35" i="29"/>
  <c r="B36" i="19"/>
  <c r="AI35" i="19"/>
  <c r="B37" i="15"/>
  <c r="AI37" i="15" s="1"/>
  <c r="AI36" i="15"/>
  <c r="B37" i="6"/>
  <c r="AI37" i="6" s="1"/>
  <c r="AI36" i="6"/>
  <c r="B37" i="12"/>
  <c r="AI37" i="12" s="1"/>
  <c r="AI36" i="12"/>
  <c r="B37" i="11"/>
  <c r="AI37" i="11" s="1"/>
  <c r="AI36" i="11"/>
  <c r="B37" i="7"/>
  <c r="AI37" i="7" s="1"/>
  <c r="AI36" i="7"/>
  <c r="B38" i="3"/>
  <c r="B36" i="23"/>
  <c r="AI35" i="23"/>
  <c r="B37" i="17"/>
  <c r="AI37" i="17" s="1"/>
  <c r="AI36" i="17"/>
  <c r="B37" i="5"/>
  <c r="AI37" i="5" s="1"/>
  <c r="AI36" i="5"/>
  <c r="B36" i="30"/>
  <c r="AI35" i="30"/>
  <c r="B38" i="2"/>
  <c r="C37" i="3"/>
  <c r="E37" i="3"/>
  <c r="N37" i="2"/>
  <c r="D37" i="3"/>
  <c r="C37" i="2"/>
  <c r="J37" i="2"/>
  <c r="L37" i="2"/>
  <c r="P37" i="3"/>
  <c r="N37" i="3"/>
  <c r="F37" i="3"/>
  <c r="M37" i="3"/>
  <c r="D37" i="2"/>
  <c r="G37" i="3"/>
  <c r="H37" i="2"/>
  <c r="O37" i="2"/>
  <c r="M37" i="2"/>
  <c r="I37" i="2"/>
  <c r="G37" i="2"/>
  <c r="K37" i="3"/>
  <c r="J37" i="3"/>
  <c r="E37" i="2"/>
  <c r="L37" i="3"/>
  <c r="F37" i="2"/>
  <c r="P37" i="2"/>
  <c r="K37" i="2"/>
  <c r="H37" i="3"/>
  <c r="O37" i="3"/>
  <c r="I37" i="3"/>
  <c r="Q37" i="3" l="1"/>
  <c r="R37" i="3"/>
  <c r="Q37" i="2"/>
  <c r="R37" i="2"/>
  <c r="B39" i="2"/>
  <c r="B37" i="30"/>
  <c r="AI37" i="30" s="1"/>
  <c r="AI36" i="30"/>
  <c r="B37" i="23"/>
  <c r="AI37" i="23" s="1"/>
  <c r="AI36" i="23"/>
  <c r="B39" i="3"/>
  <c r="B37" i="19"/>
  <c r="AI37" i="19" s="1"/>
  <c r="AI36" i="19"/>
  <c r="B37" i="29"/>
  <c r="AI37" i="29" s="1"/>
  <c r="AI36" i="29"/>
  <c r="B37" i="31"/>
  <c r="AI37" i="31" s="1"/>
  <c r="AI36" i="31"/>
  <c r="B37" i="4"/>
  <c r="AI37" i="4" s="1"/>
  <c r="AI36" i="4"/>
  <c r="B37" i="13"/>
  <c r="AI37" i="13" s="1"/>
  <c r="AI36" i="13"/>
  <c r="D38" i="2"/>
  <c r="O38" i="2"/>
  <c r="I38" i="2"/>
  <c r="M38" i="2"/>
  <c r="N38" i="3"/>
  <c r="C38" i="3"/>
  <c r="K38" i="3"/>
  <c r="L38" i="2"/>
  <c r="J38" i="3"/>
  <c r="E38" i="3"/>
  <c r="G38" i="2"/>
  <c r="C38" i="2"/>
  <c r="O38" i="3"/>
  <c r="M38" i="3"/>
  <c r="N38" i="2"/>
  <c r="F38" i="2"/>
  <c r="D38" i="3"/>
  <c r="E38" i="2"/>
  <c r="F38" i="3"/>
  <c r="L38" i="3"/>
  <c r="I38" i="3"/>
  <c r="H38" i="2"/>
  <c r="P38" i="3"/>
  <c r="J38" i="2"/>
  <c r="G38" i="3"/>
  <c r="K38" i="2"/>
  <c r="P38" i="2"/>
  <c r="H38" i="3"/>
  <c r="Q38" i="3" l="1"/>
  <c r="R38" i="3"/>
  <c r="Q38" i="2"/>
  <c r="R38" i="2"/>
  <c r="B40" i="2"/>
  <c r="B40" i="3"/>
  <c r="O39" i="2"/>
  <c r="M39" i="2"/>
  <c r="H39" i="2"/>
  <c r="P39" i="2"/>
  <c r="L39" i="2"/>
  <c r="M39" i="3"/>
  <c r="I39" i="3"/>
  <c r="O39" i="3"/>
  <c r="G39" i="3"/>
  <c r="E39" i="2"/>
  <c r="J39" i="2"/>
  <c r="H39" i="3"/>
  <c r="K39" i="2"/>
  <c r="C39" i="3"/>
  <c r="I39" i="2"/>
  <c r="N39" i="2"/>
  <c r="G39" i="2"/>
  <c r="L39" i="3"/>
  <c r="D39" i="2"/>
  <c r="P39" i="3"/>
  <c r="E39" i="3"/>
  <c r="C39" i="2"/>
  <c r="J39" i="3"/>
  <c r="F39" i="2"/>
  <c r="K39" i="3"/>
  <c r="F39" i="3"/>
  <c r="D39" i="3"/>
  <c r="N39" i="3"/>
  <c r="Q39" i="3" l="1"/>
  <c r="R39" i="3"/>
  <c r="Q39" i="2"/>
  <c r="R39" i="2"/>
  <c r="B41" i="3"/>
  <c r="B41" i="2"/>
  <c r="N40" i="2"/>
  <c r="L40" i="2"/>
  <c r="M40" i="2"/>
  <c r="K40" i="2"/>
  <c r="J40" i="2"/>
  <c r="L40" i="3"/>
  <c r="G40" i="2"/>
  <c r="E40" i="3"/>
  <c r="F40" i="3"/>
  <c r="C40" i="3"/>
  <c r="I40" i="2"/>
  <c r="D40" i="2"/>
  <c r="F40" i="2"/>
  <c r="I40" i="3"/>
  <c r="D40" i="3"/>
  <c r="G40" i="3"/>
  <c r="C40" i="2"/>
  <c r="N40" i="3"/>
  <c r="O40" i="2"/>
  <c r="K40" i="3"/>
  <c r="M40" i="3"/>
  <c r="H40" i="3"/>
  <c r="J40" i="3"/>
  <c r="H40" i="2"/>
  <c r="P40" i="3"/>
  <c r="P40" i="2"/>
  <c r="E40" i="2"/>
  <c r="O40" i="3"/>
  <c r="Q40" i="3" l="1"/>
  <c r="R40" i="3"/>
  <c r="Q40" i="2"/>
  <c r="R40" i="2"/>
  <c r="B42" i="3"/>
  <c r="B42" i="2"/>
  <c r="F41" i="2"/>
  <c r="P41" i="3"/>
  <c r="H41" i="3"/>
  <c r="N41" i="2"/>
  <c r="N41" i="3"/>
  <c r="D41" i="2"/>
  <c r="J41" i="2"/>
  <c r="K41" i="2"/>
  <c r="C41" i="2"/>
  <c r="P41" i="2"/>
  <c r="K41" i="3"/>
  <c r="G41" i="3"/>
  <c r="I41" i="3"/>
  <c r="I41" i="2"/>
  <c r="O41" i="3"/>
  <c r="G41" i="2"/>
  <c r="E41" i="2"/>
  <c r="L41" i="2"/>
  <c r="E41" i="3"/>
  <c r="F41" i="3"/>
  <c r="L41" i="3"/>
  <c r="H41" i="2"/>
  <c r="O41" i="2"/>
  <c r="M41" i="2"/>
  <c r="D41" i="3"/>
  <c r="C41" i="3"/>
  <c r="M41" i="3"/>
  <c r="J41" i="3"/>
  <c r="Q41" i="3" l="1"/>
  <c r="R41" i="3"/>
  <c r="Q41" i="2"/>
  <c r="R41" i="2"/>
  <c r="B43" i="2"/>
  <c r="B43" i="3"/>
  <c r="E42" i="2"/>
  <c r="O42" i="2"/>
  <c r="N42" i="3"/>
  <c r="G42" i="2"/>
  <c r="K42" i="3"/>
  <c r="K42" i="2"/>
  <c r="P42" i="3"/>
  <c r="D42" i="3"/>
  <c r="C42" i="2"/>
  <c r="J42" i="2"/>
  <c r="H42" i="2"/>
  <c r="I42" i="3"/>
  <c r="E42" i="3"/>
  <c r="P42" i="2"/>
  <c r="N42" i="2"/>
  <c r="F42" i="3"/>
  <c r="F42" i="2"/>
  <c r="C42" i="3"/>
  <c r="L42" i="3"/>
  <c r="H42" i="3"/>
  <c r="I42" i="2"/>
  <c r="M42" i="3"/>
  <c r="D42" i="2"/>
  <c r="G42" i="3"/>
  <c r="M42" i="2"/>
  <c r="L42" i="2"/>
  <c r="J42" i="3"/>
  <c r="O42" i="3"/>
  <c r="Q42" i="3" l="1"/>
  <c r="R42" i="3"/>
  <c r="Q42" i="2"/>
  <c r="R42" i="2"/>
  <c r="B44" i="2"/>
  <c r="B44" i="3"/>
  <c r="M43" i="2"/>
  <c r="E43" i="3"/>
  <c r="K43" i="2"/>
  <c r="D43" i="3"/>
  <c r="J43" i="2"/>
  <c r="K43" i="3"/>
  <c r="L43" i="3"/>
  <c r="C43" i="2"/>
  <c r="E43" i="2"/>
  <c r="J43" i="3"/>
  <c r="L43" i="2"/>
  <c r="I43" i="2"/>
  <c r="F43" i="3"/>
  <c r="M43" i="3"/>
  <c r="P43" i="3"/>
  <c r="I43" i="3"/>
  <c r="C43" i="3"/>
  <c r="G43" i="2"/>
  <c r="G43" i="3"/>
  <c r="O43" i="3"/>
  <c r="D43" i="2"/>
  <c r="H43" i="3"/>
  <c r="P43" i="2"/>
  <c r="H43" i="2"/>
  <c r="N43" i="3"/>
  <c r="N43" i="2"/>
  <c r="F43" i="2"/>
  <c r="O43" i="2"/>
  <c r="Q43" i="3" l="1"/>
  <c r="R43" i="3"/>
  <c r="Q43" i="2"/>
  <c r="R43" i="2"/>
  <c r="B45" i="3"/>
  <c r="B45" i="2"/>
  <c r="M44" i="3"/>
  <c r="D44" i="2"/>
  <c r="P44" i="3"/>
  <c r="G44" i="3"/>
  <c r="O44" i="3"/>
  <c r="E44" i="3"/>
  <c r="F44" i="3"/>
  <c r="H44" i="3"/>
  <c r="N44" i="3"/>
  <c r="L44" i="3"/>
  <c r="K44" i="2"/>
  <c r="H44" i="2"/>
  <c r="I44" i="3"/>
  <c r="G44" i="2"/>
  <c r="N44" i="2"/>
  <c r="L44" i="2"/>
  <c r="C44" i="3"/>
  <c r="I44" i="2"/>
  <c r="P44" i="2"/>
  <c r="E44" i="2"/>
  <c r="O44" i="2"/>
  <c r="J44" i="2"/>
  <c r="F44" i="2"/>
  <c r="M44" i="2"/>
  <c r="C44" i="2"/>
  <c r="K44" i="3"/>
  <c r="J44" i="3"/>
  <c r="D44" i="3"/>
  <c r="Q44" i="3" l="1"/>
  <c r="R44" i="3"/>
  <c r="Q44" i="2"/>
  <c r="R44" i="2"/>
  <c r="B46" i="3"/>
  <c r="B46" i="2"/>
  <c r="D45" i="3"/>
  <c r="K45" i="3"/>
  <c r="L45" i="3"/>
  <c r="M45" i="3"/>
  <c r="J45" i="3"/>
  <c r="P45" i="3"/>
  <c r="H45" i="2"/>
  <c r="F45" i="3"/>
  <c r="I45" i="3"/>
  <c r="I45" i="2"/>
  <c r="O45" i="2"/>
  <c r="N45" i="2"/>
  <c r="N45" i="3"/>
  <c r="G45" i="3"/>
  <c r="H45" i="3"/>
  <c r="K45" i="2"/>
  <c r="G45" i="2"/>
  <c r="C45" i="3"/>
  <c r="O45" i="3"/>
  <c r="E45" i="3"/>
  <c r="D45" i="2"/>
  <c r="F45" i="2"/>
  <c r="C45" i="2"/>
  <c r="E45" i="2"/>
  <c r="M45" i="2"/>
  <c r="L45" i="2"/>
  <c r="P45" i="2"/>
  <c r="J45" i="2"/>
  <c r="Q45" i="3" l="1"/>
  <c r="R45" i="3"/>
  <c r="Q45" i="2"/>
  <c r="R45" i="2"/>
  <c r="B47" i="2"/>
  <c r="B47" i="3"/>
  <c r="E46" i="3"/>
  <c r="M46" i="3"/>
  <c r="O46" i="2"/>
  <c r="P46" i="2"/>
  <c r="P46" i="3"/>
  <c r="F46" i="3"/>
  <c r="E46" i="2"/>
  <c r="I46" i="3"/>
  <c r="L46" i="3"/>
  <c r="G46" i="3"/>
  <c r="C46" i="2"/>
  <c r="H46" i="3"/>
  <c r="D46" i="3"/>
  <c r="G46" i="2"/>
  <c r="K46" i="2"/>
  <c r="L46" i="2"/>
  <c r="F46" i="2"/>
  <c r="J46" i="3"/>
  <c r="C46" i="3"/>
  <c r="K46" i="3"/>
  <c r="N46" i="3"/>
  <c r="I46" i="2"/>
  <c r="J46" i="2"/>
  <c r="O46" i="3"/>
  <c r="N46" i="2"/>
  <c r="H46" i="2"/>
  <c r="D46" i="2"/>
  <c r="M46" i="2"/>
  <c r="Q46" i="3" l="1"/>
  <c r="R46" i="3"/>
  <c r="Q46" i="2"/>
  <c r="R46" i="2"/>
  <c r="B48" i="2"/>
  <c r="B48" i="3"/>
  <c r="I47" i="2"/>
  <c r="P47" i="2"/>
  <c r="K47" i="3"/>
  <c r="K47" i="2"/>
  <c r="E47" i="3"/>
  <c r="D47" i="2"/>
  <c r="G47" i="2"/>
  <c r="D47" i="3"/>
  <c r="I47" i="3"/>
  <c r="J47" i="3"/>
  <c r="O47" i="2"/>
  <c r="M47" i="2"/>
  <c r="O47" i="3"/>
  <c r="C47" i="3"/>
  <c r="J47" i="2"/>
  <c r="L47" i="2"/>
  <c r="N47" i="2"/>
  <c r="H47" i="3"/>
  <c r="E47" i="2"/>
  <c r="H47" i="2"/>
  <c r="L47" i="3"/>
  <c r="F47" i="3"/>
  <c r="F47" i="2"/>
  <c r="C47" i="2"/>
  <c r="P47" i="3"/>
  <c r="N47" i="3"/>
  <c r="M47" i="3"/>
  <c r="G47" i="3"/>
  <c r="Q47" i="3" l="1"/>
  <c r="R47" i="3"/>
  <c r="Q47" i="2"/>
  <c r="R47" i="2"/>
  <c r="B49" i="3"/>
  <c r="B49" i="2"/>
  <c r="P48" i="2"/>
  <c r="F48" i="3"/>
  <c r="N48" i="2"/>
  <c r="I48" i="3"/>
  <c r="L48" i="2"/>
  <c r="F48" i="2"/>
  <c r="J48" i="2"/>
  <c r="K48" i="3"/>
  <c r="N48" i="3"/>
  <c r="O48" i="2"/>
  <c r="O48" i="3"/>
  <c r="M48" i="2"/>
  <c r="G48" i="2"/>
  <c r="K48" i="2"/>
  <c r="C48" i="3"/>
  <c r="D48" i="3"/>
  <c r="C48" i="2"/>
  <c r="E48" i="3"/>
  <c r="P48" i="3"/>
  <c r="J48" i="3"/>
  <c r="I48" i="2"/>
  <c r="H48" i="3"/>
  <c r="M48" i="3"/>
  <c r="D48" i="2"/>
  <c r="L48" i="3"/>
  <c r="E48" i="2"/>
  <c r="H48" i="2"/>
  <c r="G48" i="3"/>
  <c r="Q48" i="3" l="1"/>
  <c r="R48" i="3"/>
  <c r="Q48" i="2"/>
  <c r="R48" i="2"/>
  <c r="B50" i="3"/>
  <c r="B50" i="2"/>
  <c r="C49" i="3"/>
  <c r="P49" i="3"/>
  <c r="I49" i="2"/>
  <c r="G49" i="2"/>
  <c r="K49" i="3"/>
  <c r="M49" i="3"/>
  <c r="I49" i="3"/>
  <c r="H49" i="2"/>
  <c r="F49" i="2"/>
  <c r="H49" i="3"/>
  <c r="F49" i="3"/>
  <c r="O49" i="2"/>
  <c r="N49" i="2"/>
  <c r="M49" i="2"/>
  <c r="E49" i="3"/>
  <c r="P49" i="2"/>
  <c r="E49" i="2"/>
  <c r="K49" i="2"/>
  <c r="D49" i="2"/>
  <c r="L49" i="2"/>
  <c r="J49" i="2"/>
  <c r="G49" i="3"/>
  <c r="J49" i="3"/>
  <c r="L49" i="3"/>
  <c r="O49" i="3"/>
  <c r="C49" i="2"/>
  <c r="N49" i="3"/>
  <c r="D49" i="3"/>
  <c r="Q49" i="3" l="1"/>
  <c r="R49" i="3"/>
  <c r="Q49" i="2"/>
  <c r="R49" i="2"/>
  <c r="B51" i="2"/>
  <c r="B51" i="3"/>
  <c r="N50" i="3"/>
  <c r="J50" i="3"/>
  <c r="K50" i="3"/>
  <c r="H50" i="3"/>
  <c r="I50" i="3"/>
  <c r="M50" i="2"/>
  <c r="O50" i="2"/>
  <c r="M50" i="3"/>
  <c r="J50" i="2"/>
  <c r="E50" i="2"/>
  <c r="C50" i="2"/>
  <c r="O50" i="3"/>
  <c r="L50" i="2"/>
  <c r="E50" i="3"/>
  <c r="D50" i="2"/>
  <c r="L50" i="3"/>
  <c r="C50" i="3"/>
  <c r="G50" i="3"/>
  <c r="K50" i="2"/>
  <c r="P50" i="3"/>
  <c r="H50" i="2"/>
  <c r="F50" i="3"/>
  <c r="P50" i="2"/>
  <c r="N50" i="2"/>
  <c r="G50" i="2"/>
  <c r="F50" i="2"/>
  <c r="I50" i="2"/>
  <c r="D50" i="3"/>
  <c r="Q50" i="3" l="1"/>
  <c r="R50" i="3"/>
  <c r="Q50" i="2"/>
  <c r="R50" i="2"/>
  <c r="B52" i="2"/>
  <c r="B52" i="3"/>
  <c r="H51" i="2"/>
  <c r="M51" i="2"/>
  <c r="M51" i="3"/>
  <c r="K51" i="2"/>
  <c r="J51" i="3"/>
  <c r="E51" i="3"/>
  <c r="O51" i="3"/>
  <c r="N51" i="3"/>
  <c r="P51" i="3"/>
  <c r="F51" i="2"/>
  <c r="H51" i="3"/>
  <c r="I51" i="3"/>
  <c r="I51" i="2"/>
  <c r="D51" i="2"/>
  <c r="J51" i="2"/>
  <c r="N51" i="2"/>
  <c r="D51" i="3"/>
  <c r="L51" i="2"/>
  <c r="G51" i="3"/>
  <c r="F51" i="3"/>
  <c r="L51" i="3"/>
  <c r="K51" i="3"/>
  <c r="P51" i="2"/>
  <c r="C51" i="3"/>
  <c r="C51" i="2"/>
  <c r="E51" i="2"/>
  <c r="G51" i="2"/>
  <c r="O51" i="2"/>
  <c r="Q51" i="3" l="1"/>
  <c r="R51" i="3"/>
  <c r="Q51" i="2"/>
  <c r="R51" i="2"/>
  <c r="B53" i="3"/>
  <c r="B53" i="2"/>
  <c r="J52" i="2"/>
  <c r="D52" i="2"/>
  <c r="C52" i="2"/>
  <c r="I52" i="3"/>
  <c r="M52" i="3"/>
  <c r="D52" i="3"/>
  <c r="C52" i="3"/>
  <c r="G52" i="3"/>
  <c r="H52" i="3"/>
  <c r="I52" i="2"/>
  <c r="F52" i="3"/>
  <c r="K52" i="2"/>
  <c r="O52" i="3"/>
  <c r="N52" i="2"/>
  <c r="J52" i="3"/>
  <c r="E52" i="3"/>
  <c r="K52" i="3"/>
  <c r="L52" i="2"/>
  <c r="H52" i="2"/>
  <c r="F52" i="2"/>
  <c r="P52" i="3"/>
  <c r="M52" i="2"/>
  <c r="N52" i="3"/>
  <c r="G52" i="2"/>
  <c r="O52" i="2"/>
  <c r="P52" i="2"/>
  <c r="E52" i="2"/>
  <c r="L52" i="3"/>
  <c r="Q52" i="3" l="1"/>
  <c r="R52" i="3"/>
  <c r="Q52" i="2"/>
  <c r="R52" i="2"/>
  <c r="B54" i="3"/>
  <c r="B54" i="2"/>
  <c r="C53" i="2"/>
  <c r="N53" i="2"/>
  <c r="G53" i="3"/>
  <c r="D53" i="2"/>
  <c r="M53" i="2"/>
  <c r="F53" i="2"/>
  <c r="J53" i="3"/>
  <c r="D53" i="3"/>
  <c r="H53" i="3"/>
  <c r="E53" i="3"/>
  <c r="J53" i="2"/>
  <c r="K53" i="3"/>
  <c r="I53" i="2"/>
  <c r="O53" i="3"/>
  <c r="L53" i="2"/>
  <c r="P53" i="2"/>
  <c r="F53" i="3"/>
  <c r="P53" i="3"/>
  <c r="I53" i="3"/>
  <c r="M53" i="3"/>
  <c r="C53" i="3"/>
  <c r="H53" i="2"/>
  <c r="O53" i="2"/>
  <c r="E53" i="2"/>
  <c r="K53" i="2"/>
  <c r="N53" i="3"/>
  <c r="G53" i="2"/>
  <c r="L53" i="3"/>
  <c r="Q53" i="3" l="1"/>
  <c r="R53" i="3"/>
  <c r="Q53" i="2"/>
  <c r="R53" i="2"/>
  <c r="B55" i="2"/>
  <c r="B55" i="3"/>
  <c r="G54" i="2"/>
  <c r="F54" i="2"/>
  <c r="I54" i="2"/>
  <c r="D54" i="2"/>
  <c r="G54" i="3"/>
  <c r="K54" i="3"/>
  <c r="M54" i="2"/>
  <c r="E54" i="3"/>
  <c r="O54" i="3"/>
  <c r="E54" i="2"/>
  <c r="I54" i="3"/>
  <c r="J54" i="3"/>
  <c r="H54" i="2"/>
  <c r="N54" i="3"/>
  <c r="H54" i="3"/>
  <c r="F54" i="3"/>
  <c r="L54" i="3"/>
  <c r="L54" i="2"/>
  <c r="C54" i="3"/>
  <c r="D54" i="3"/>
  <c r="P54" i="3"/>
  <c r="N54" i="2"/>
  <c r="M54" i="3"/>
  <c r="J54" i="2"/>
  <c r="P54" i="2"/>
  <c r="O54" i="2"/>
  <c r="C54" i="2"/>
  <c r="K54" i="2"/>
  <c r="Q54" i="3" l="1"/>
  <c r="R54" i="3"/>
  <c r="Q54" i="2"/>
  <c r="R54" i="2"/>
  <c r="B56" i="2"/>
  <c r="B56" i="3"/>
  <c r="D55" i="3"/>
  <c r="I55" i="2"/>
  <c r="K55" i="2"/>
  <c r="P55" i="3"/>
  <c r="E55" i="2"/>
  <c r="L55" i="3"/>
  <c r="G55" i="2"/>
  <c r="F55" i="3"/>
  <c r="C55" i="3"/>
  <c r="M55" i="3"/>
  <c r="O55" i="3"/>
  <c r="E55" i="3"/>
  <c r="D55" i="2"/>
  <c r="N55" i="2"/>
  <c r="K55" i="3"/>
  <c r="L55" i="2"/>
  <c r="J55" i="2"/>
  <c r="O55" i="2"/>
  <c r="N55" i="3"/>
  <c r="C55" i="2"/>
  <c r="I55" i="3"/>
  <c r="J55" i="3"/>
  <c r="H55" i="2"/>
  <c r="F55" i="2"/>
  <c r="H55" i="3"/>
  <c r="P55" i="2"/>
  <c r="G55" i="3"/>
  <c r="M55" i="2"/>
  <c r="Q55" i="3" l="1"/>
  <c r="R55" i="3"/>
  <c r="Q55" i="2"/>
  <c r="R55" i="2"/>
  <c r="B57" i="3"/>
  <c r="B57" i="2"/>
  <c r="I56" i="3"/>
  <c r="P56" i="3"/>
  <c r="G56" i="3"/>
  <c r="D56" i="3"/>
  <c r="H56" i="3"/>
  <c r="C56" i="3"/>
  <c r="N56" i="3"/>
  <c r="N56" i="2"/>
  <c r="E56" i="2"/>
  <c r="M56" i="2"/>
  <c r="G56" i="2"/>
  <c r="L56" i="3"/>
  <c r="C56" i="2"/>
  <c r="I56" i="2"/>
  <c r="E56" i="3"/>
  <c r="O56" i="3"/>
  <c r="O56" i="2"/>
  <c r="D56" i="2"/>
  <c r="L56" i="2"/>
  <c r="H56" i="2"/>
  <c r="P56" i="2"/>
  <c r="F56" i="3"/>
  <c r="F56" i="2"/>
  <c r="K56" i="2"/>
  <c r="J56" i="3"/>
  <c r="K56" i="3"/>
  <c r="J56" i="2"/>
  <c r="M56" i="3"/>
  <c r="Q56" i="3" l="1"/>
  <c r="R56" i="3"/>
  <c r="Q56" i="2"/>
  <c r="R56" i="2"/>
  <c r="B58" i="3"/>
  <c r="B58" i="2"/>
  <c r="F57" i="3"/>
  <c r="F57" i="2"/>
  <c r="O57" i="2"/>
  <c r="K57" i="2"/>
  <c r="P57" i="3"/>
  <c r="C57" i="2"/>
  <c r="I57" i="2"/>
  <c r="G57" i="2"/>
  <c r="O57" i="3"/>
  <c r="N57" i="3"/>
  <c r="E57" i="2"/>
  <c r="K57" i="3"/>
  <c r="D57" i="3"/>
  <c r="L57" i="2"/>
  <c r="J57" i="3"/>
  <c r="H57" i="3"/>
  <c r="D57" i="2"/>
  <c r="J57" i="2"/>
  <c r="L57" i="3"/>
  <c r="M57" i="2"/>
  <c r="M57" i="3"/>
  <c r="C57" i="3"/>
  <c r="E57" i="3"/>
  <c r="N57" i="2"/>
  <c r="I57" i="3"/>
  <c r="G57" i="3"/>
  <c r="H57" i="2"/>
  <c r="P57" i="2"/>
  <c r="Q57" i="3" l="1"/>
  <c r="R57" i="3"/>
  <c r="Q57" i="2"/>
  <c r="R57" i="2"/>
  <c r="B59" i="2"/>
  <c r="B59" i="3"/>
  <c r="L58" i="2"/>
  <c r="O58" i="2"/>
  <c r="O58" i="3"/>
  <c r="I58" i="3"/>
  <c r="C58" i="2"/>
  <c r="J58" i="2"/>
  <c r="D58" i="2"/>
  <c r="K58" i="3"/>
  <c r="N58" i="3"/>
  <c r="N58" i="2"/>
  <c r="G58" i="3"/>
  <c r="G58" i="2"/>
  <c r="P58" i="2"/>
  <c r="J58" i="3"/>
  <c r="H58" i="3"/>
  <c r="I58" i="2"/>
  <c r="C58" i="3"/>
  <c r="M58" i="3"/>
  <c r="F58" i="3"/>
  <c r="M58" i="2"/>
  <c r="L58" i="3"/>
  <c r="H58" i="2"/>
  <c r="E58" i="2"/>
  <c r="F58" i="2"/>
  <c r="E58" i="3"/>
  <c r="K58" i="2"/>
  <c r="P58" i="3"/>
  <c r="D58" i="3"/>
  <c r="Q58" i="3" l="1"/>
  <c r="R58" i="3"/>
  <c r="Q58" i="2"/>
  <c r="R58" i="2"/>
  <c r="B60" i="2"/>
  <c r="B60" i="3"/>
  <c r="E59" i="3"/>
  <c r="K59" i="2"/>
  <c r="H59" i="3"/>
  <c r="P59" i="3"/>
  <c r="E59" i="2"/>
  <c r="O59" i="2"/>
  <c r="N59" i="3"/>
  <c r="I59" i="3"/>
  <c r="C59" i="2"/>
  <c r="I59" i="2"/>
  <c r="F59" i="2"/>
  <c r="M59" i="2"/>
  <c r="D59" i="2"/>
  <c r="G59" i="3"/>
  <c r="G59" i="2"/>
  <c r="M59" i="3"/>
  <c r="L59" i="2"/>
  <c r="F59" i="3"/>
  <c r="J59" i="3"/>
  <c r="K59" i="3"/>
  <c r="H59" i="2"/>
  <c r="C59" i="3"/>
  <c r="O59" i="3"/>
  <c r="L59" i="3"/>
  <c r="D59" i="3"/>
  <c r="N59" i="2"/>
  <c r="P59" i="2"/>
  <c r="J59" i="2"/>
  <c r="Q59" i="3" l="1"/>
  <c r="R59" i="3"/>
  <c r="Q59" i="2"/>
  <c r="R59" i="2"/>
  <c r="B61" i="3"/>
  <c r="B61" i="2"/>
  <c r="N60" i="3"/>
  <c r="G60" i="3"/>
  <c r="P60" i="2"/>
  <c r="F60" i="3"/>
  <c r="O60" i="3"/>
  <c r="P60" i="3"/>
  <c r="N60" i="2"/>
  <c r="I60" i="2"/>
  <c r="H60" i="3"/>
  <c r="O60" i="2"/>
  <c r="C60" i="3"/>
  <c r="D60" i="2"/>
  <c r="G60" i="2"/>
  <c r="L60" i="2"/>
  <c r="K60" i="3"/>
  <c r="E60" i="2"/>
  <c r="I60" i="3"/>
  <c r="M60" i="2"/>
  <c r="H60" i="2"/>
  <c r="F60" i="2"/>
  <c r="J60" i="2"/>
  <c r="D60" i="3"/>
  <c r="J60" i="3"/>
  <c r="C60" i="2"/>
  <c r="M60" i="3"/>
  <c r="K60" i="2"/>
  <c r="L60" i="3"/>
  <c r="E60" i="3"/>
  <c r="Q60" i="3" l="1"/>
  <c r="R60" i="3"/>
  <c r="Q60" i="2"/>
  <c r="R60" i="2"/>
  <c r="B62" i="3"/>
  <c r="B62" i="2"/>
  <c r="J61" i="2"/>
  <c r="M61" i="3"/>
  <c r="I61" i="2"/>
  <c r="L61" i="3"/>
  <c r="O61" i="2"/>
  <c r="H61" i="2"/>
  <c r="N61" i="2"/>
  <c r="G61" i="2"/>
  <c r="C61" i="2"/>
  <c r="K61" i="2"/>
  <c r="C61" i="3"/>
  <c r="I61" i="3"/>
  <c r="J61" i="3"/>
  <c r="K61" i="3"/>
  <c r="F61" i="3"/>
  <c r="D61" i="3"/>
  <c r="M61" i="2"/>
  <c r="O61" i="3"/>
  <c r="H61" i="3"/>
  <c r="E61" i="3"/>
  <c r="L61" i="2"/>
  <c r="P61" i="2"/>
  <c r="E61" i="2"/>
  <c r="G61" i="3"/>
  <c r="F61" i="2"/>
  <c r="N61" i="3"/>
  <c r="D61" i="2"/>
  <c r="P61" i="3"/>
  <c r="Q61" i="3" l="1"/>
  <c r="R61" i="3"/>
  <c r="Q61" i="2"/>
  <c r="R61" i="2"/>
  <c r="B63" i="2"/>
  <c r="B63" i="3"/>
  <c r="F62" i="2"/>
  <c r="I62" i="3"/>
  <c r="N62" i="2"/>
  <c r="D62" i="3"/>
  <c r="N62" i="3"/>
  <c r="F62" i="3"/>
  <c r="M62" i="3"/>
  <c r="J62" i="2"/>
  <c r="K62" i="2"/>
  <c r="C62" i="3"/>
  <c r="P62" i="2"/>
  <c r="O62" i="2"/>
  <c r="G62" i="2"/>
  <c r="I62" i="2"/>
  <c r="K62" i="3"/>
  <c r="E62" i="3"/>
  <c r="D62" i="2"/>
  <c r="G62" i="3"/>
  <c r="O62" i="3"/>
  <c r="P62" i="3"/>
  <c r="M62" i="2"/>
  <c r="J62" i="3"/>
  <c r="E62" i="2"/>
  <c r="H62" i="2"/>
  <c r="H62" i="3"/>
  <c r="L62" i="2"/>
  <c r="L62" i="3"/>
  <c r="C62" i="2"/>
  <c r="Q62" i="3" l="1"/>
  <c r="R62" i="3"/>
  <c r="Q62" i="2"/>
  <c r="R62" i="2"/>
  <c r="B64" i="2"/>
  <c r="W14" i="55" s="1"/>
  <c r="B64" i="3"/>
  <c r="O63" i="3"/>
  <c r="G63" i="2"/>
  <c r="P63" i="2"/>
  <c r="M63" i="3"/>
  <c r="N63" i="2"/>
  <c r="H63" i="2"/>
  <c r="D63" i="2"/>
  <c r="K63" i="3"/>
  <c r="J63" i="3"/>
  <c r="I63" i="2"/>
  <c r="I63" i="3"/>
  <c r="E63" i="3"/>
  <c r="F63" i="3"/>
  <c r="N63" i="3"/>
  <c r="C63" i="3"/>
  <c r="C63" i="2"/>
  <c r="M63" i="2"/>
  <c r="H63" i="3"/>
  <c r="L63" i="3"/>
  <c r="L63" i="2"/>
  <c r="F63" i="2"/>
  <c r="O63" i="2"/>
  <c r="P63" i="3"/>
  <c r="G63" i="3"/>
  <c r="J63" i="2"/>
  <c r="D63" i="3"/>
  <c r="E63" i="2"/>
  <c r="K63" i="2"/>
  <c r="W14" i="56" l="1"/>
  <c r="X14" i="56" s="1"/>
  <c r="X14" i="55"/>
  <c r="W15" i="55"/>
  <c r="W16" i="55" s="1"/>
  <c r="W14" i="53"/>
  <c r="X14" i="53" s="1"/>
  <c r="W14" i="54"/>
  <c r="W14" i="51"/>
  <c r="W15" i="51" s="1"/>
  <c r="W14" i="52"/>
  <c r="W14" i="49"/>
  <c r="W15" i="49" s="1"/>
  <c r="W14" i="50"/>
  <c r="W14" i="47"/>
  <c r="W15" i="47" s="1"/>
  <c r="W14" i="48"/>
  <c r="W14" i="45"/>
  <c r="W14" i="46"/>
  <c r="W14" i="43"/>
  <c r="W15" i="43" s="1"/>
  <c r="W14" i="44"/>
  <c r="W14" i="41"/>
  <c r="W15" i="41" s="1"/>
  <c r="W14" i="42"/>
  <c r="W14" i="39"/>
  <c r="W15" i="39" s="1"/>
  <c r="W14" i="40"/>
  <c r="W14" i="37"/>
  <c r="W15" i="37" s="1"/>
  <c r="W14" i="38"/>
  <c r="W14" i="35"/>
  <c r="W15" i="35" s="1"/>
  <c r="W14" i="36"/>
  <c r="W14" i="33"/>
  <c r="W15" i="33" s="1"/>
  <c r="W14" i="34"/>
  <c r="Q63" i="3"/>
  <c r="R63" i="3"/>
  <c r="Q63" i="2"/>
  <c r="R63" i="2"/>
  <c r="B65" i="3"/>
  <c r="W14" i="32"/>
  <c r="B65" i="2"/>
  <c r="W14" i="6"/>
  <c r="W14" i="10"/>
  <c r="W14" i="12"/>
  <c r="W14" i="14"/>
  <c r="W14" i="18"/>
  <c r="W14" i="15"/>
  <c r="W14" i="17"/>
  <c r="W14" i="19"/>
  <c r="W14" i="23"/>
  <c r="W14" i="25"/>
  <c r="W14" i="4"/>
  <c r="W14" i="8"/>
  <c r="W14" i="5"/>
  <c r="W14" i="7"/>
  <c r="W14" i="9"/>
  <c r="W14" i="11"/>
  <c r="W14" i="13"/>
  <c r="W14" i="16"/>
  <c r="W14" i="21"/>
  <c r="W14" i="22"/>
  <c r="W14" i="24"/>
  <c r="W14" i="29"/>
  <c r="W14" i="30"/>
  <c r="N64" i="3"/>
  <c r="K64" i="3"/>
  <c r="G64" i="2"/>
  <c r="O64" i="2"/>
  <c r="L64" i="3"/>
  <c r="H64" i="3"/>
  <c r="L64" i="2"/>
  <c r="F64" i="3"/>
  <c r="I64" i="3"/>
  <c r="C64" i="2"/>
  <c r="C64" i="3"/>
  <c r="O64" i="3"/>
  <c r="P64" i="2"/>
  <c r="M64" i="2"/>
  <c r="D64" i="3"/>
  <c r="J64" i="3"/>
  <c r="P64" i="3"/>
  <c r="M64" i="3"/>
  <c r="D64" i="2"/>
  <c r="F64" i="2"/>
  <c r="N64" i="2"/>
  <c r="J64" i="2"/>
  <c r="G64" i="3"/>
  <c r="K64" i="2"/>
  <c r="I64" i="2"/>
  <c r="E64" i="2"/>
  <c r="H64" i="2"/>
  <c r="E64" i="3"/>
  <c r="X14" i="51" l="1"/>
  <c r="W14" i="57"/>
  <c r="W15" i="57" s="1"/>
  <c r="W15" i="56"/>
  <c r="X15" i="56" s="1"/>
  <c r="X14" i="43"/>
  <c r="X15" i="55"/>
  <c r="X14" i="49"/>
  <c r="W17" i="55"/>
  <c r="X16" i="55"/>
  <c r="W15" i="53"/>
  <c r="W16" i="53" s="1"/>
  <c r="X14" i="54"/>
  <c r="W15" i="54"/>
  <c r="W15" i="52"/>
  <c r="X14" i="52"/>
  <c r="X14" i="47"/>
  <c r="X14" i="41"/>
  <c r="W16" i="51"/>
  <c r="X15" i="51"/>
  <c r="X14" i="50"/>
  <c r="W15" i="50"/>
  <c r="W16" i="49"/>
  <c r="X15" i="49"/>
  <c r="W15" i="48"/>
  <c r="X14" i="48"/>
  <c r="W16" i="47"/>
  <c r="X15" i="47"/>
  <c r="X14" i="46"/>
  <c r="W15" i="46"/>
  <c r="W15" i="45"/>
  <c r="X14" i="45"/>
  <c r="X14" i="44"/>
  <c r="W15" i="44"/>
  <c r="W16" i="43"/>
  <c r="X15" i="43"/>
  <c r="X14" i="39"/>
  <c r="X14" i="37"/>
  <c r="X14" i="42"/>
  <c r="W15" i="42"/>
  <c r="W16" i="41"/>
  <c r="X15" i="41"/>
  <c r="X14" i="40"/>
  <c r="W15" i="40"/>
  <c r="W16" i="39"/>
  <c r="X15" i="39"/>
  <c r="X14" i="38"/>
  <c r="W15" i="38"/>
  <c r="X14" i="33"/>
  <c r="X14" i="35"/>
  <c r="W16" i="37"/>
  <c r="X15" i="37"/>
  <c r="X14" i="36"/>
  <c r="W15" i="36"/>
  <c r="W16" i="35"/>
  <c r="X15" i="35"/>
  <c r="X14" i="34"/>
  <c r="W15" i="34"/>
  <c r="W16" i="33"/>
  <c r="X15" i="33"/>
  <c r="Q64" i="3"/>
  <c r="R64" i="3"/>
  <c r="Q64" i="2"/>
  <c r="R64" i="2"/>
  <c r="W15" i="30"/>
  <c r="X14" i="30"/>
  <c r="W15" i="24"/>
  <c r="X14" i="24"/>
  <c r="W15" i="21"/>
  <c r="X14" i="21"/>
  <c r="W15" i="13"/>
  <c r="X14" i="13"/>
  <c r="W15" i="9"/>
  <c r="X14" i="9"/>
  <c r="W15" i="5"/>
  <c r="X14" i="5"/>
  <c r="W15" i="4"/>
  <c r="X14" i="4"/>
  <c r="W15" i="23"/>
  <c r="X14" i="23"/>
  <c r="W15" i="17"/>
  <c r="X14" i="17"/>
  <c r="W15" i="18"/>
  <c r="X14" i="18"/>
  <c r="W15" i="12"/>
  <c r="X14" i="12"/>
  <c r="W15" i="6"/>
  <c r="X14" i="6"/>
  <c r="B66" i="2"/>
  <c r="W15" i="32"/>
  <c r="X14" i="32"/>
  <c r="B66" i="3"/>
  <c r="W15" i="29"/>
  <c r="X14" i="29"/>
  <c r="W15" i="22"/>
  <c r="X14" i="22"/>
  <c r="W15" i="16"/>
  <c r="X14" i="16"/>
  <c r="W15" i="11"/>
  <c r="X14" i="11"/>
  <c r="W15" i="7"/>
  <c r="X14" i="7"/>
  <c r="W15" i="8"/>
  <c r="X14" i="8"/>
  <c r="W15" i="25"/>
  <c r="X14" i="25"/>
  <c r="W15" i="19"/>
  <c r="X14" i="19"/>
  <c r="W15" i="15"/>
  <c r="X14" i="15"/>
  <c r="X14" i="14"/>
  <c r="W15" i="14"/>
  <c r="W15" i="10"/>
  <c r="X14" i="10"/>
  <c r="K65" i="3"/>
  <c r="J65" i="3"/>
  <c r="D65" i="3"/>
  <c r="I65" i="3"/>
  <c r="C65" i="3"/>
  <c r="G65" i="2"/>
  <c r="O65" i="3"/>
  <c r="N65" i="2"/>
  <c r="L65" i="2"/>
  <c r="F65" i="3"/>
  <c r="D65" i="2"/>
  <c r="H65" i="2"/>
  <c r="M65" i="2"/>
  <c r="C65" i="2"/>
  <c r="O65" i="2"/>
  <c r="N65" i="3"/>
  <c r="G65" i="3"/>
  <c r="E65" i="3"/>
  <c r="I65" i="2"/>
  <c r="K65" i="2"/>
  <c r="P65" i="2"/>
  <c r="P65" i="3"/>
  <c r="L65" i="3"/>
  <c r="J65" i="2"/>
  <c r="F65" i="2"/>
  <c r="M65" i="3"/>
  <c r="H65" i="3"/>
  <c r="E65" i="2"/>
  <c r="W16" i="56" l="1"/>
  <c r="X16" i="56" s="1"/>
  <c r="X14" i="57"/>
  <c r="W16" i="57"/>
  <c r="X15" i="57"/>
  <c r="X15" i="53"/>
  <c r="W18" i="55"/>
  <c r="X17" i="55"/>
  <c r="W16" i="54"/>
  <c r="X15" i="54"/>
  <c r="X16" i="53"/>
  <c r="W17" i="53"/>
  <c r="W16" i="52"/>
  <c r="X15" i="52"/>
  <c r="W17" i="51"/>
  <c r="X16" i="51"/>
  <c r="W16" i="50"/>
  <c r="X15" i="50"/>
  <c r="W17" i="49"/>
  <c r="X16" i="49"/>
  <c r="W16" i="48"/>
  <c r="X15" i="48"/>
  <c r="W17" i="47"/>
  <c r="X16" i="47"/>
  <c r="W16" i="46"/>
  <c r="X15" i="46"/>
  <c r="X15" i="45"/>
  <c r="W16" i="45"/>
  <c r="W16" i="44"/>
  <c r="X15" i="44"/>
  <c r="W17" i="43"/>
  <c r="X16" i="43"/>
  <c r="W16" i="42"/>
  <c r="X15" i="42"/>
  <c r="W17" i="41"/>
  <c r="X16" i="41"/>
  <c r="W16" i="40"/>
  <c r="X15" i="40"/>
  <c r="W17" i="39"/>
  <c r="X16" i="39"/>
  <c r="W16" i="38"/>
  <c r="X15" i="38"/>
  <c r="W17" i="37"/>
  <c r="X16" i="37"/>
  <c r="W16" i="36"/>
  <c r="X15" i="36"/>
  <c r="W17" i="35"/>
  <c r="X16" i="35"/>
  <c r="W16" i="34"/>
  <c r="X15" i="34"/>
  <c r="W17" i="33"/>
  <c r="X16" i="33"/>
  <c r="Q65" i="3"/>
  <c r="R65" i="3"/>
  <c r="Q65" i="2"/>
  <c r="R65" i="2"/>
  <c r="B67" i="3"/>
  <c r="X15" i="32"/>
  <c r="W16" i="32"/>
  <c r="X15" i="14"/>
  <c r="W16" i="14"/>
  <c r="X15" i="10"/>
  <c r="W16" i="10"/>
  <c r="W16" i="15"/>
  <c r="X15" i="15"/>
  <c r="X15" i="19"/>
  <c r="W16" i="19"/>
  <c r="X15" i="25"/>
  <c r="W16" i="25"/>
  <c r="X15" i="8"/>
  <c r="W16" i="8"/>
  <c r="X15" i="7"/>
  <c r="W16" i="7"/>
  <c r="W16" i="11"/>
  <c r="X15" i="11"/>
  <c r="X15" i="16"/>
  <c r="W16" i="16"/>
  <c r="X15" i="22"/>
  <c r="W16" i="22"/>
  <c r="W16" i="29"/>
  <c r="X15" i="29"/>
  <c r="B67" i="2"/>
  <c r="W16" i="6"/>
  <c r="X15" i="6"/>
  <c r="X15" i="12"/>
  <c r="W16" i="12"/>
  <c r="X15" i="18"/>
  <c r="W16" i="18"/>
  <c r="W16" i="17"/>
  <c r="X15" i="17"/>
  <c r="X15" i="23"/>
  <c r="W16" i="23"/>
  <c r="W16" i="4"/>
  <c r="X15" i="4"/>
  <c r="W16" i="5"/>
  <c r="X15" i="5"/>
  <c r="W16" i="9"/>
  <c r="X15" i="9"/>
  <c r="W16" i="13"/>
  <c r="X15" i="13"/>
  <c r="W16" i="21"/>
  <c r="X15" i="21"/>
  <c r="W16" i="24"/>
  <c r="X15" i="24"/>
  <c r="W16" i="30"/>
  <c r="X15" i="30"/>
  <c r="C66" i="3"/>
  <c r="G66" i="2"/>
  <c r="L66" i="2"/>
  <c r="N66" i="2"/>
  <c r="D66" i="2"/>
  <c r="H66" i="3"/>
  <c r="K66" i="2"/>
  <c r="I66" i="3"/>
  <c r="F66" i="2"/>
  <c r="J66" i="2"/>
  <c r="E66" i="3"/>
  <c r="C66" i="2"/>
  <c r="F66" i="3"/>
  <c r="L66" i="3"/>
  <c r="J66" i="3"/>
  <c r="P66" i="2"/>
  <c r="H66" i="2"/>
  <c r="O66" i="3"/>
  <c r="N66" i="3"/>
  <c r="D66" i="3"/>
  <c r="K66" i="3"/>
  <c r="M66" i="3"/>
  <c r="G66" i="3"/>
  <c r="I66" i="2"/>
  <c r="P66" i="3"/>
  <c r="O66" i="2"/>
  <c r="M66" i="2"/>
  <c r="E66" i="2"/>
  <c r="W17" i="56" l="1"/>
  <c r="X17" i="56" s="1"/>
  <c r="W17" i="57"/>
  <c r="X16" i="57"/>
  <c r="W19" i="55"/>
  <c r="X18" i="55"/>
  <c r="W17" i="54"/>
  <c r="X16" i="54"/>
  <c r="W18" i="53"/>
  <c r="X17" i="53"/>
  <c r="W17" i="52"/>
  <c r="X16" i="52"/>
  <c r="W18" i="51"/>
  <c r="X17" i="51"/>
  <c r="W17" i="50"/>
  <c r="X16" i="50"/>
  <c r="W18" i="49"/>
  <c r="X17" i="49"/>
  <c r="X16" i="48"/>
  <c r="W17" i="48"/>
  <c r="W18" i="47"/>
  <c r="X17" i="47"/>
  <c r="W17" i="45"/>
  <c r="X16" i="45"/>
  <c r="W17" i="46"/>
  <c r="X16" i="46"/>
  <c r="W17" i="44"/>
  <c r="X16" i="44"/>
  <c r="W18" i="43"/>
  <c r="X17" i="43"/>
  <c r="W17" i="42"/>
  <c r="X16" i="42"/>
  <c r="W18" i="41"/>
  <c r="X17" i="41"/>
  <c r="W17" i="40"/>
  <c r="X16" i="40"/>
  <c r="W18" i="39"/>
  <c r="X17" i="39"/>
  <c r="W17" i="38"/>
  <c r="X16" i="38"/>
  <c r="W18" i="37"/>
  <c r="X17" i="37"/>
  <c r="W17" i="36"/>
  <c r="X16" i="36"/>
  <c r="W18" i="35"/>
  <c r="X17" i="35"/>
  <c r="W17" i="34"/>
  <c r="X16" i="34"/>
  <c r="W18" i="33"/>
  <c r="X17" i="33"/>
  <c r="Q66" i="3"/>
  <c r="R66" i="3"/>
  <c r="Q66" i="2"/>
  <c r="R66" i="2"/>
  <c r="X16" i="23"/>
  <c r="W17" i="23"/>
  <c r="X16" i="18"/>
  <c r="W17" i="18"/>
  <c r="X16" i="12"/>
  <c r="W17" i="12"/>
  <c r="X16" i="29"/>
  <c r="W17" i="29"/>
  <c r="W17" i="11"/>
  <c r="X16" i="11"/>
  <c r="W17" i="15"/>
  <c r="X16" i="15"/>
  <c r="B68" i="3"/>
  <c r="X16" i="30"/>
  <c r="W17" i="30"/>
  <c r="W17" i="24"/>
  <c r="X16" i="24"/>
  <c r="X16" i="21"/>
  <c r="W17" i="21"/>
  <c r="X16" i="13"/>
  <c r="W17" i="13"/>
  <c r="W17" i="9"/>
  <c r="X16" i="9"/>
  <c r="X16" i="5"/>
  <c r="W17" i="5"/>
  <c r="W17" i="4"/>
  <c r="X16" i="4"/>
  <c r="W17" i="17"/>
  <c r="X16" i="17"/>
  <c r="X16" i="6"/>
  <c r="W17" i="6"/>
  <c r="B68" i="2"/>
  <c r="X16" i="22"/>
  <c r="W17" i="22"/>
  <c r="X16" i="16"/>
  <c r="W17" i="16"/>
  <c r="X16" i="7"/>
  <c r="W17" i="7"/>
  <c r="X16" i="8"/>
  <c r="W17" i="8"/>
  <c r="X16" i="25"/>
  <c r="W17" i="25"/>
  <c r="X16" i="19"/>
  <c r="W17" i="19"/>
  <c r="X16" i="10"/>
  <c r="W17" i="10"/>
  <c r="X16" i="14"/>
  <c r="W17" i="14"/>
  <c r="X16" i="32"/>
  <c r="W17" i="32"/>
  <c r="I67" i="2"/>
  <c r="N67" i="3"/>
  <c r="E67" i="2"/>
  <c r="H67" i="2"/>
  <c r="J67" i="2"/>
  <c r="K67" i="2"/>
  <c r="C67" i="2"/>
  <c r="M67" i="3"/>
  <c r="K67" i="3"/>
  <c r="F67" i="3"/>
  <c r="D67" i="3"/>
  <c r="E67" i="3"/>
  <c r="F67" i="2"/>
  <c r="D67" i="2"/>
  <c r="P67" i="3"/>
  <c r="O67" i="2"/>
  <c r="M67" i="2"/>
  <c r="L67" i="3"/>
  <c r="O67" i="3"/>
  <c r="I67" i="3"/>
  <c r="H67" i="3"/>
  <c r="G67" i="3"/>
  <c r="L67" i="2"/>
  <c r="G67" i="2"/>
  <c r="C67" i="3"/>
  <c r="J67" i="3"/>
  <c r="P67" i="2"/>
  <c r="N67" i="2"/>
  <c r="W18" i="56" l="1"/>
  <c r="W19" i="56" s="1"/>
  <c r="W18" i="57"/>
  <c r="X17" i="57"/>
  <c r="W20" i="55"/>
  <c r="X19" i="55"/>
  <c r="W18" i="54"/>
  <c r="X17" i="54"/>
  <c r="X18" i="53"/>
  <c r="W19" i="53"/>
  <c r="W18" i="52"/>
  <c r="X17" i="52"/>
  <c r="W19" i="51"/>
  <c r="X18" i="51"/>
  <c r="W18" i="50"/>
  <c r="X17" i="50"/>
  <c r="W19" i="49"/>
  <c r="X18" i="49"/>
  <c r="W18" i="48"/>
  <c r="X17" i="48"/>
  <c r="W19" i="47"/>
  <c r="X18" i="47"/>
  <c r="W18" i="46"/>
  <c r="X17" i="46"/>
  <c r="W18" i="45"/>
  <c r="X17" i="45"/>
  <c r="W18" i="44"/>
  <c r="X17" i="44"/>
  <c r="W19" i="43"/>
  <c r="X18" i="43"/>
  <c r="W18" i="42"/>
  <c r="X17" i="42"/>
  <c r="W19" i="41"/>
  <c r="X18" i="41"/>
  <c r="W18" i="40"/>
  <c r="X17" i="40"/>
  <c r="W19" i="39"/>
  <c r="X18" i="39"/>
  <c r="W18" i="38"/>
  <c r="X17" i="38"/>
  <c r="W19" i="37"/>
  <c r="X18" i="37"/>
  <c r="W18" i="36"/>
  <c r="X17" i="36"/>
  <c r="W19" i="35"/>
  <c r="X18" i="35"/>
  <c r="W18" i="34"/>
  <c r="X17" i="34"/>
  <c r="W19" i="33"/>
  <c r="X18" i="33"/>
  <c r="Q67" i="3"/>
  <c r="R67" i="3"/>
  <c r="Q67" i="2"/>
  <c r="R67" i="2"/>
  <c r="W18" i="32"/>
  <c r="X17" i="32"/>
  <c r="W18" i="14"/>
  <c r="X17" i="14"/>
  <c r="W18" i="10"/>
  <c r="X17" i="10"/>
  <c r="X17" i="19"/>
  <c r="W18" i="19"/>
  <c r="X17" i="25"/>
  <c r="W18" i="25"/>
  <c r="W18" i="8"/>
  <c r="X17" i="8"/>
  <c r="W18" i="7"/>
  <c r="X17" i="7"/>
  <c r="W18" i="16"/>
  <c r="X17" i="16"/>
  <c r="W18" i="22"/>
  <c r="X17" i="22"/>
  <c r="B69" i="2"/>
  <c r="X17" i="17"/>
  <c r="W18" i="17"/>
  <c r="X17" i="4"/>
  <c r="W18" i="4"/>
  <c r="X17" i="9"/>
  <c r="W18" i="9"/>
  <c r="X17" i="24"/>
  <c r="W18" i="24"/>
  <c r="X17" i="29"/>
  <c r="W18" i="29"/>
  <c r="X17" i="12"/>
  <c r="W18" i="12"/>
  <c r="W18" i="18"/>
  <c r="X17" i="18"/>
  <c r="X17" i="23"/>
  <c r="W18" i="23"/>
  <c r="X17" i="6"/>
  <c r="W18" i="6"/>
  <c r="X17" i="5"/>
  <c r="W18" i="5"/>
  <c r="X17" i="13"/>
  <c r="W18" i="13"/>
  <c r="X17" i="21"/>
  <c r="W18" i="21"/>
  <c r="X17" i="30"/>
  <c r="W18" i="30"/>
  <c r="B69" i="3"/>
  <c r="X17" i="15"/>
  <c r="W18" i="15"/>
  <c r="X17" i="11"/>
  <c r="W18" i="11"/>
  <c r="P68" i="2"/>
  <c r="G68" i="2"/>
  <c r="O68" i="2"/>
  <c r="L68" i="3"/>
  <c r="F68" i="3"/>
  <c r="C68" i="3"/>
  <c r="E68" i="3"/>
  <c r="N68" i="2"/>
  <c r="K68" i="2"/>
  <c r="E68" i="2"/>
  <c r="H68" i="2"/>
  <c r="I68" i="2"/>
  <c r="M68" i="3"/>
  <c r="C68" i="2"/>
  <c r="G68" i="3"/>
  <c r="L68" i="2"/>
  <c r="N68" i="3"/>
  <c r="D68" i="2"/>
  <c r="I68" i="3"/>
  <c r="D68" i="3"/>
  <c r="K68" i="3"/>
  <c r="M68" i="2"/>
  <c r="H68" i="3"/>
  <c r="P68" i="3"/>
  <c r="O68" i="3"/>
  <c r="F68" i="2"/>
  <c r="J68" i="3"/>
  <c r="J68" i="2"/>
  <c r="X18" i="56" l="1"/>
  <c r="W19" i="57"/>
  <c r="X18" i="57"/>
  <c r="W20" i="56"/>
  <c r="X19" i="56"/>
  <c r="W21" i="55"/>
  <c r="X20" i="55"/>
  <c r="W19" i="54"/>
  <c r="X18" i="54"/>
  <c r="W20" i="53"/>
  <c r="X19" i="53"/>
  <c r="W19" i="52"/>
  <c r="X18" i="52"/>
  <c r="W20" i="51"/>
  <c r="X19" i="51"/>
  <c r="W19" i="50"/>
  <c r="X18" i="50"/>
  <c r="W20" i="49"/>
  <c r="X19" i="49"/>
  <c r="X18" i="48"/>
  <c r="W19" i="48"/>
  <c r="W20" i="47"/>
  <c r="X19" i="47"/>
  <c r="W19" i="45"/>
  <c r="X18" i="45"/>
  <c r="W19" i="46"/>
  <c r="X18" i="46"/>
  <c r="W19" i="44"/>
  <c r="X18" i="44"/>
  <c r="W20" i="43"/>
  <c r="X19" i="43"/>
  <c r="W19" i="42"/>
  <c r="X18" i="42"/>
  <c r="W20" i="41"/>
  <c r="X19" i="41"/>
  <c r="W19" i="40"/>
  <c r="X18" i="40"/>
  <c r="W20" i="39"/>
  <c r="X19" i="39"/>
  <c r="W19" i="38"/>
  <c r="X18" i="38"/>
  <c r="W20" i="37"/>
  <c r="X19" i="37"/>
  <c r="W19" i="36"/>
  <c r="X18" i="36"/>
  <c r="W20" i="35"/>
  <c r="X19" i="35"/>
  <c r="W19" i="34"/>
  <c r="X18" i="34"/>
  <c r="W20" i="33"/>
  <c r="X19" i="33"/>
  <c r="Q68" i="3"/>
  <c r="R68" i="3"/>
  <c r="Q68" i="2"/>
  <c r="W14" i="62" s="1"/>
  <c r="R68" i="2"/>
  <c r="X18" i="15"/>
  <c r="W19" i="15"/>
  <c r="W19" i="18"/>
  <c r="X18" i="18"/>
  <c r="B70" i="2"/>
  <c r="W19" i="25"/>
  <c r="X18" i="25"/>
  <c r="W19" i="19"/>
  <c r="X18" i="19"/>
  <c r="X18" i="11"/>
  <c r="W19" i="11"/>
  <c r="B70" i="3"/>
  <c r="W19" i="30"/>
  <c r="X18" i="30"/>
  <c r="W19" i="21"/>
  <c r="X18" i="21"/>
  <c r="X18" i="13"/>
  <c r="W19" i="13"/>
  <c r="W19" i="5"/>
  <c r="X18" i="5"/>
  <c r="W19" i="6"/>
  <c r="X18" i="6"/>
  <c r="W19" i="23"/>
  <c r="X18" i="23"/>
  <c r="W19" i="12"/>
  <c r="X18" i="12"/>
  <c r="W19" i="29"/>
  <c r="X18" i="29"/>
  <c r="X18" i="24"/>
  <c r="W19" i="24"/>
  <c r="X18" i="9"/>
  <c r="W19" i="9"/>
  <c r="X18" i="4"/>
  <c r="W19" i="4"/>
  <c r="X18" i="17"/>
  <c r="W19" i="17"/>
  <c r="W19" i="22"/>
  <c r="X18" i="22"/>
  <c r="W19" i="16"/>
  <c r="X18" i="16"/>
  <c r="W19" i="7"/>
  <c r="X18" i="7"/>
  <c r="W19" i="8"/>
  <c r="X18" i="8"/>
  <c r="W19" i="10"/>
  <c r="X18" i="10"/>
  <c r="W19" i="14"/>
  <c r="X18" i="14"/>
  <c r="W19" i="32"/>
  <c r="X18" i="32"/>
  <c r="M69" i="3"/>
  <c r="J69" i="2"/>
  <c r="M69" i="2"/>
  <c r="O69" i="2"/>
  <c r="O69" i="3"/>
  <c r="G69" i="2"/>
  <c r="L69" i="2"/>
  <c r="K69" i="2"/>
  <c r="L69" i="3"/>
  <c r="G69" i="3"/>
  <c r="E69" i="3"/>
  <c r="K69" i="3"/>
  <c r="C69" i="3"/>
  <c r="I69" i="3"/>
  <c r="D69" i="2"/>
  <c r="N69" i="2"/>
  <c r="E69" i="2"/>
  <c r="J69" i="3"/>
  <c r="I69" i="2"/>
  <c r="P69" i="3"/>
  <c r="N69" i="3"/>
  <c r="F69" i="3"/>
  <c r="H69" i="2"/>
  <c r="H69" i="3"/>
  <c r="C69" i="2"/>
  <c r="P69" i="2"/>
  <c r="D69" i="3"/>
  <c r="F69" i="2"/>
  <c r="W15" i="62" l="1"/>
  <c r="X14" i="62"/>
  <c r="W20" i="57"/>
  <c r="X19" i="57"/>
  <c r="X20" i="56"/>
  <c r="W21" i="56"/>
  <c r="W22" i="55"/>
  <c r="X21" i="55"/>
  <c r="W20" i="54"/>
  <c r="X19" i="54"/>
  <c r="X20" i="53"/>
  <c r="W21" i="53"/>
  <c r="X19" i="52"/>
  <c r="W20" i="52"/>
  <c r="W21" i="51"/>
  <c r="X20" i="51"/>
  <c r="W20" i="50"/>
  <c r="X19" i="50"/>
  <c r="W21" i="49"/>
  <c r="X20" i="49"/>
  <c r="W20" i="48"/>
  <c r="X19" i="48"/>
  <c r="W21" i="47"/>
  <c r="X20" i="47"/>
  <c r="W20" i="46"/>
  <c r="X19" i="46"/>
  <c r="W20" i="45"/>
  <c r="X19" i="45"/>
  <c r="W20" i="44"/>
  <c r="X19" i="44"/>
  <c r="W21" i="43"/>
  <c r="X20" i="43"/>
  <c r="W20" i="42"/>
  <c r="X19" i="42"/>
  <c r="W21" i="41"/>
  <c r="X20" i="41"/>
  <c r="W20" i="40"/>
  <c r="X19" i="40"/>
  <c r="W21" i="39"/>
  <c r="X20" i="39"/>
  <c r="W20" i="38"/>
  <c r="X19" i="38"/>
  <c r="W21" i="37"/>
  <c r="X20" i="37"/>
  <c r="W20" i="36"/>
  <c r="X19" i="36"/>
  <c r="W21" i="35"/>
  <c r="X20" i="35"/>
  <c r="W20" i="34"/>
  <c r="X19" i="34"/>
  <c r="W21" i="33"/>
  <c r="X20" i="33"/>
  <c r="Q69" i="3"/>
  <c r="R69" i="3"/>
  <c r="Q69" i="2"/>
  <c r="W14" i="63" s="1"/>
  <c r="R69" i="2"/>
  <c r="W20" i="17"/>
  <c r="X19" i="17"/>
  <c r="W20" i="4"/>
  <c r="X19" i="4"/>
  <c r="W20" i="9"/>
  <c r="X19" i="9"/>
  <c r="X19" i="24"/>
  <c r="W20" i="24"/>
  <c r="W20" i="13"/>
  <c r="X19" i="13"/>
  <c r="B71" i="3"/>
  <c r="W20" i="19"/>
  <c r="X19" i="19"/>
  <c r="W20" i="25"/>
  <c r="X19" i="25"/>
  <c r="W20" i="15"/>
  <c r="X19" i="15"/>
  <c r="X19" i="32"/>
  <c r="W20" i="32"/>
  <c r="X19" i="14"/>
  <c r="W20" i="14"/>
  <c r="X19" i="10"/>
  <c r="W20" i="10"/>
  <c r="X19" i="8"/>
  <c r="W20" i="8"/>
  <c r="X19" i="7"/>
  <c r="W20" i="7"/>
  <c r="X19" i="16"/>
  <c r="W20" i="16"/>
  <c r="X19" i="22"/>
  <c r="W20" i="22"/>
  <c r="W20" i="29"/>
  <c r="X19" i="29"/>
  <c r="W20" i="12"/>
  <c r="X19" i="12"/>
  <c r="W20" i="23"/>
  <c r="X19" i="23"/>
  <c r="W20" i="6"/>
  <c r="X19" i="6"/>
  <c r="W20" i="5"/>
  <c r="X19" i="5"/>
  <c r="W20" i="21"/>
  <c r="X19" i="21"/>
  <c r="W20" i="30"/>
  <c r="X19" i="30"/>
  <c r="W20" i="11"/>
  <c r="X19" i="11"/>
  <c r="B71" i="2"/>
  <c r="X19" i="18"/>
  <c r="W20" i="18"/>
  <c r="N70" i="2"/>
  <c r="L70" i="3"/>
  <c r="L70" i="2"/>
  <c r="J70" i="2"/>
  <c r="M70" i="3"/>
  <c r="O70" i="3"/>
  <c r="G70" i="3"/>
  <c r="K70" i="3"/>
  <c r="N70" i="3"/>
  <c r="D70" i="2"/>
  <c r="P70" i="3"/>
  <c r="C70" i="3"/>
  <c r="H70" i="2"/>
  <c r="M70" i="2"/>
  <c r="D70" i="3"/>
  <c r="E70" i="2"/>
  <c r="F70" i="2"/>
  <c r="P70" i="2"/>
  <c r="E70" i="3"/>
  <c r="O70" i="2"/>
  <c r="C70" i="2"/>
  <c r="H70" i="3"/>
  <c r="G70" i="2"/>
  <c r="I70" i="3"/>
  <c r="K70" i="2"/>
  <c r="F70" i="3"/>
  <c r="I70" i="2"/>
  <c r="J70" i="3"/>
  <c r="W15" i="63" l="1"/>
  <c r="X14" i="63"/>
  <c r="W16" i="62"/>
  <c r="X15" i="62"/>
  <c r="W21" i="57"/>
  <c r="X20" i="57"/>
  <c r="W22" i="56"/>
  <c r="X21" i="56"/>
  <c r="W23" i="55"/>
  <c r="X22" i="55"/>
  <c r="W21" i="54"/>
  <c r="X20" i="54"/>
  <c r="W22" i="53"/>
  <c r="X21" i="53"/>
  <c r="W21" i="52"/>
  <c r="X20" i="52"/>
  <c r="W22" i="51"/>
  <c r="X21" i="51"/>
  <c r="W21" i="50"/>
  <c r="X20" i="50"/>
  <c r="W22" i="49"/>
  <c r="X21" i="49"/>
  <c r="X20" i="48"/>
  <c r="W21" i="48"/>
  <c r="W22" i="47"/>
  <c r="X21" i="47"/>
  <c r="W21" i="45"/>
  <c r="X20" i="45"/>
  <c r="W21" i="46"/>
  <c r="X20" i="46"/>
  <c r="W21" i="44"/>
  <c r="X20" i="44"/>
  <c r="W22" i="43"/>
  <c r="X21" i="43"/>
  <c r="W21" i="42"/>
  <c r="X20" i="42"/>
  <c r="W22" i="41"/>
  <c r="X21" i="41"/>
  <c r="W21" i="40"/>
  <c r="X20" i="40"/>
  <c r="W22" i="39"/>
  <c r="X21" i="39"/>
  <c r="W21" i="38"/>
  <c r="X20" i="38"/>
  <c r="W22" i="37"/>
  <c r="X21" i="37"/>
  <c r="W21" i="36"/>
  <c r="X20" i="36"/>
  <c r="W22" i="35"/>
  <c r="X21" i="35"/>
  <c r="W21" i="34"/>
  <c r="X20" i="34"/>
  <c r="W22" i="33"/>
  <c r="X21" i="33"/>
  <c r="Q70" i="3"/>
  <c r="R70" i="3"/>
  <c r="Q70" i="2"/>
  <c r="W14" i="64" s="1"/>
  <c r="R70" i="2"/>
  <c r="W21" i="18"/>
  <c r="X20" i="18"/>
  <c r="W21" i="11"/>
  <c r="X20" i="11"/>
  <c r="X20" i="30"/>
  <c r="W21" i="30"/>
  <c r="X20" i="21"/>
  <c r="W21" i="21"/>
  <c r="X20" i="5"/>
  <c r="W21" i="5"/>
  <c r="X20" i="6"/>
  <c r="W21" i="6"/>
  <c r="X20" i="23"/>
  <c r="W21" i="23"/>
  <c r="X20" i="12"/>
  <c r="W21" i="12"/>
  <c r="X20" i="29"/>
  <c r="W21" i="29"/>
  <c r="W21" i="15"/>
  <c r="X20" i="15"/>
  <c r="W21" i="25"/>
  <c r="X20" i="25"/>
  <c r="X20" i="19"/>
  <c r="W21" i="19"/>
  <c r="B72" i="3"/>
  <c r="W21" i="24"/>
  <c r="X20" i="24"/>
  <c r="B72" i="2"/>
  <c r="W21" i="22"/>
  <c r="X20" i="22"/>
  <c r="W21" i="16"/>
  <c r="X20" i="16"/>
  <c r="W21" i="7"/>
  <c r="X20" i="7"/>
  <c r="W21" i="8"/>
  <c r="X20" i="8"/>
  <c r="W21" i="10"/>
  <c r="X20" i="10"/>
  <c r="W21" i="14"/>
  <c r="X20" i="14"/>
  <c r="W21" i="32"/>
  <c r="X20" i="32"/>
  <c r="W21" i="13"/>
  <c r="X20" i="13"/>
  <c r="W21" i="9"/>
  <c r="X20" i="9"/>
  <c r="W21" i="4"/>
  <c r="X20" i="4"/>
  <c r="W21" i="17"/>
  <c r="X20" i="17"/>
  <c r="O71" i="2"/>
  <c r="E71" i="2"/>
  <c r="P71" i="2"/>
  <c r="K71" i="2"/>
  <c r="J71" i="3"/>
  <c r="H71" i="3"/>
  <c r="J71" i="2"/>
  <c r="I71" i="2"/>
  <c r="P71" i="3"/>
  <c r="E71" i="3"/>
  <c r="L71" i="3"/>
  <c r="C71" i="2"/>
  <c r="F71" i="2"/>
  <c r="N71" i="3"/>
  <c r="K71" i="3"/>
  <c r="F71" i="3"/>
  <c r="I71" i="3"/>
  <c r="N71" i="2"/>
  <c r="C71" i="3"/>
  <c r="M71" i="3"/>
  <c r="L71" i="2"/>
  <c r="D71" i="3"/>
  <c r="G71" i="2"/>
  <c r="D71" i="2"/>
  <c r="H71" i="2"/>
  <c r="M71" i="2"/>
  <c r="G71" i="3"/>
  <c r="O71" i="3"/>
  <c r="W15" i="64" l="1"/>
  <c r="X14" i="64"/>
  <c r="W16" i="63"/>
  <c r="X15" i="63"/>
  <c r="W17" i="62"/>
  <c r="X16" i="62"/>
  <c r="W22" i="57"/>
  <c r="X21" i="57"/>
  <c r="X22" i="56"/>
  <c r="W23" i="56"/>
  <c r="W24" i="55"/>
  <c r="X23" i="55"/>
  <c r="W22" i="54"/>
  <c r="X21" i="54"/>
  <c r="X22" i="53"/>
  <c r="W23" i="53"/>
  <c r="W22" i="52"/>
  <c r="X21" i="52"/>
  <c r="W23" i="51"/>
  <c r="X22" i="51"/>
  <c r="W22" i="50"/>
  <c r="X21" i="50"/>
  <c r="W23" i="49"/>
  <c r="X22" i="49"/>
  <c r="W22" i="48"/>
  <c r="X21" i="48"/>
  <c r="W23" i="47"/>
  <c r="X22" i="47"/>
  <c r="W22" i="46"/>
  <c r="X21" i="46"/>
  <c r="W22" i="45"/>
  <c r="X21" i="45"/>
  <c r="W22" i="44"/>
  <c r="X21" i="44"/>
  <c r="W23" i="43"/>
  <c r="X22" i="43"/>
  <c r="W22" i="42"/>
  <c r="X21" i="42"/>
  <c r="W23" i="41"/>
  <c r="X22" i="41"/>
  <c r="W22" i="40"/>
  <c r="X21" i="40"/>
  <c r="W23" i="39"/>
  <c r="X22" i="39"/>
  <c r="W22" i="38"/>
  <c r="X21" i="38"/>
  <c r="W23" i="37"/>
  <c r="X22" i="37"/>
  <c r="W22" i="36"/>
  <c r="X21" i="36"/>
  <c r="W23" i="35"/>
  <c r="X22" i="35"/>
  <c r="W22" i="34"/>
  <c r="X21" i="34"/>
  <c r="W23" i="33"/>
  <c r="X22" i="33"/>
  <c r="Q71" i="3"/>
  <c r="R71" i="3"/>
  <c r="Q71" i="2"/>
  <c r="R71" i="2"/>
  <c r="X21" i="4"/>
  <c r="W22" i="4"/>
  <c r="X21" i="13"/>
  <c r="W22" i="13"/>
  <c r="P72" i="2"/>
  <c r="N72" i="2"/>
  <c r="L72" i="2"/>
  <c r="J72" i="2"/>
  <c r="H72" i="2"/>
  <c r="F72" i="2"/>
  <c r="D72" i="2"/>
  <c r="B73" i="2"/>
  <c r="O72" i="2"/>
  <c r="M72" i="2"/>
  <c r="K72" i="2"/>
  <c r="I72" i="2"/>
  <c r="G72" i="2"/>
  <c r="E72" i="2"/>
  <c r="C72" i="2"/>
  <c r="W22" i="24"/>
  <c r="X21" i="24"/>
  <c r="W22" i="19"/>
  <c r="X21" i="19"/>
  <c r="W22" i="29"/>
  <c r="X21" i="29"/>
  <c r="W22" i="12"/>
  <c r="X21" i="12"/>
  <c r="W22" i="23"/>
  <c r="X21" i="23"/>
  <c r="W22" i="6"/>
  <c r="X21" i="6"/>
  <c r="W22" i="5"/>
  <c r="X21" i="5"/>
  <c r="W22" i="21"/>
  <c r="X21" i="21"/>
  <c r="W22" i="30"/>
  <c r="X21" i="30"/>
  <c r="X21" i="17"/>
  <c r="W22" i="17"/>
  <c r="X21" i="9"/>
  <c r="W22" i="9"/>
  <c r="W22" i="32"/>
  <c r="X21" i="32"/>
  <c r="W22" i="14"/>
  <c r="X21" i="14"/>
  <c r="W22" i="10"/>
  <c r="X21" i="10"/>
  <c r="W22" i="8"/>
  <c r="X21" i="8"/>
  <c r="W22" i="7"/>
  <c r="X21" i="7"/>
  <c r="W22" i="16"/>
  <c r="X21" i="16"/>
  <c r="W22" i="22"/>
  <c r="X21" i="22"/>
  <c r="B73" i="3"/>
  <c r="W22" i="25"/>
  <c r="X21" i="25"/>
  <c r="X21" i="15"/>
  <c r="W22" i="15"/>
  <c r="W22" i="11"/>
  <c r="X21" i="11"/>
  <c r="W22" i="18"/>
  <c r="X21" i="18"/>
  <c r="H72" i="3"/>
  <c r="K72" i="3"/>
  <c r="L72" i="3"/>
  <c r="O72" i="3"/>
  <c r="C72" i="3"/>
  <c r="E72" i="3"/>
  <c r="N72" i="3"/>
  <c r="D72" i="3"/>
  <c r="P72" i="3"/>
  <c r="J72" i="3"/>
  <c r="M72" i="3"/>
  <c r="F72" i="3"/>
  <c r="I72" i="3"/>
  <c r="G72" i="3"/>
  <c r="W16" i="64" l="1"/>
  <c r="X15" i="64"/>
  <c r="W17" i="63"/>
  <c r="X16" i="63"/>
  <c r="W18" i="62"/>
  <c r="X17" i="62"/>
  <c r="W23" i="57"/>
  <c r="X22" i="57"/>
  <c r="W24" i="56"/>
  <c r="X23" i="56"/>
  <c r="W25" i="55"/>
  <c r="X24" i="55"/>
  <c r="W23" i="54"/>
  <c r="X22" i="54"/>
  <c r="W24" i="53"/>
  <c r="X23" i="53"/>
  <c r="W23" i="52"/>
  <c r="X22" i="52"/>
  <c r="W24" i="51"/>
  <c r="X23" i="51"/>
  <c r="W23" i="50"/>
  <c r="X22" i="50"/>
  <c r="W24" i="49"/>
  <c r="X23" i="49"/>
  <c r="X22" i="48"/>
  <c r="W23" i="48"/>
  <c r="W24" i="47"/>
  <c r="X23" i="47"/>
  <c r="W23" i="45"/>
  <c r="X22" i="45"/>
  <c r="W23" i="46"/>
  <c r="X22" i="46"/>
  <c r="W23" i="44"/>
  <c r="X22" i="44"/>
  <c r="W24" i="43"/>
  <c r="X23" i="43"/>
  <c r="W23" i="42"/>
  <c r="X22" i="42"/>
  <c r="W24" i="41"/>
  <c r="X23" i="41"/>
  <c r="W23" i="40"/>
  <c r="X22" i="40"/>
  <c r="W24" i="39"/>
  <c r="X23" i="39"/>
  <c r="W23" i="38"/>
  <c r="X22" i="38"/>
  <c r="W24" i="37"/>
  <c r="X23" i="37"/>
  <c r="W23" i="36"/>
  <c r="X22" i="36"/>
  <c r="W24" i="35"/>
  <c r="X23" i="35"/>
  <c r="W23" i="34"/>
  <c r="X22" i="34"/>
  <c r="W24" i="33"/>
  <c r="X23" i="33"/>
  <c r="Q72" i="3"/>
  <c r="R72" i="3"/>
  <c r="Q72" i="2"/>
  <c r="R72" i="2"/>
  <c r="B74" i="3"/>
  <c r="W23" i="15"/>
  <c r="X22" i="15"/>
  <c r="X22" i="22"/>
  <c r="W23" i="22"/>
  <c r="X22" i="16"/>
  <c r="W23" i="16"/>
  <c r="X22" i="7"/>
  <c r="W23" i="7"/>
  <c r="X22" i="8"/>
  <c r="W23" i="8"/>
  <c r="X22" i="10"/>
  <c r="W23" i="10"/>
  <c r="X22" i="14"/>
  <c r="W23" i="14"/>
  <c r="X22" i="32"/>
  <c r="W23" i="32"/>
  <c r="W23" i="30"/>
  <c r="X22" i="30"/>
  <c r="W23" i="21"/>
  <c r="X22" i="21"/>
  <c r="W23" i="5"/>
  <c r="X22" i="5"/>
  <c r="W23" i="6"/>
  <c r="X22" i="6"/>
  <c r="W23" i="23"/>
  <c r="X22" i="23"/>
  <c r="W23" i="12"/>
  <c r="X22" i="12"/>
  <c r="W23" i="29"/>
  <c r="X22" i="29"/>
  <c r="W23" i="19"/>
  <c r="X22" i="19"/>
  <c r="W23" i="24"/>
  <c r="X22" i="24"/>
  <c r="B74" i="2"/>
  <c r="O73" i="2"/>
  <c r="M73" i="2"/>
  <c r="K73" i="2"/>
  <c r="I73" i="2"/>
  <c r="G73" i="2"/>
  <c r="E73" i="2"/>
  <c r="C73" i="2"/>
  <c r="P73" i="2"/>
  <c r="N73" i="2"/>
  <c r="L73" i="2"/>
  <c r="J73" i="2"/>
  <c r="H73" i="2"/>
  <c r="F73" i="2"/>
  <c r="D73" i="2"/>
  <c r="W23" i="13"/>
  <c r="X22" i="13"/>
  <c r="W23" i="4"/>
  <c r="X22" i="4"/>
  <c r="X22" i="18"/>
  <c r="W23" i="18"/>
  <c r="W23" i="11"/>
  <c r="X22" i="11"/>
  <c r="W23" i="25"/>
  <c r="X22" i="25"/>
  <c r="W23" i="9"/>
  <c r="X22" i="9"/>
  <c r="W23" i="17"/>
  <c r="X22" i="17"/>
  <c r="N73" i="3"/>
  <c r="F73" i="3"/>
  <c r="C73" i="3"/>
  <c r="J73" i="3"/>
  <c r="K73" i="3"/>
  <c r="E73" i="3"/>
  <c r="D73" i="3"/>
  <c r="L73" i="3"/>
  <c r="P73" i="3"/>
  <c r="H73" i="3"/>
  <c r="G73" i="3"/>
  <c r="O73" i="3"/>
  <c r="I73" i="3"/>
  <c r="M73" i="3"/>
  <c r="W17" i="64" l="1"/>
  <c r="X16" i="64"/>
  <c r="W18" i="63"/>
  <c r="X17" i="63"/>
  <c r="W19" i="62"/>
  <c r="X18" i="62"/>
  <c r="W24" i="57"/>
  <c r="X23" i="57"/>
  <c r="X24" i="56"/>
  <c r="W25" i="56"/>
  <c r="W26" i="55"/>
  <c r="X25" i="55"/>
  <c r="W24" i="54"/>
  <c r="X23" i="54"/>
  <c r="X24" i="53"/>
  <c r="W25" i="53"/>
  <c r="W24" i="52"/>
  <c r="X23" i="52"/>
  <c r="W25" i="51"/>
  <c r="X24" i="51"/>
  <c r="W24" i="50"/>
  <c r="X23" i="50"/>
  <c r="W25" i="49"/>
  <c r="X24" i="49"/>
  <c r="W24" i="48"/>
  <c r="X23" i="48"/>
  <c r="W25" i="47"/>
  <c r="X24" i="47"/>
  <c r="W24" i="46"/>
  <c r="X23" i="46"/>
  <c r="W24" i="45"/>
  <c r="X23" i="45"/>
  <c r="W24" i="44"/>
  <c r="X23" i="44"/>
  <c r="W25" i="43"/>
  <c r="X24" i="43"/>
  <c r="W24" i="42"/>
  <c r="X23" i="42"/>
  <c r="W25" i="41"/>
  <c r="X24" i="41"/>
  <c r="W24" i="40"/>
  <c r="X23" i="40"/>
  <c r="W25" i="39"/>
  <c r="X24" i="39"/>
  <c r="W24" i="38"/>
  <c r="X23" i="38"/>
  <c r="W25" i="37"/>
  <c r="X24" i="37"/>
  <c r="W24" i="36"/>
  <c r="X23" i="36"/>
  <c r="W25" i="35"/>
  <c r="X24" i="35"/>
  <c r="W24" i="34"/>
  <c r="X23" i="34"/>
  <c r="W25" i="33"/>
  <c r="X24" i="33"/>
  <c r="Q73" i="3"/>
  <c r="R73" i="3"/>
  <c r="Q73" i="2"/>
  <c r="R73" i="2"/>
  <c r="W24" i="9"/>
  <c r="X23" i="9"/>
  <c r="W24" i="18"/>
  <c r="X23" i="18"/>
  <c r="P74" i="2"/>
  <c r="N74" i="2"/>
  <c r="L74" i="2"/>
  <c r="J74" i="2"/>
  <c r="H74" i="2"/>
  <c r="F74" i="2"/>
  <c r="D74" i="2"/>
  <c r="B75" i="2"/>
  <c r="O74" i="2"/>
  <c r="M74" i="2"/>
  <c r="K74" i="2"/>
  <c r="I74" i="2"/>
  <c r="G74" i="2"/>
  <c r="E74" i="2"/>
  <c r="C74" i="2"/>
  <c r="W24" i="24"/>
  <c r="X23" i="24"/>
  <c r="X23" i="19"/>
  <c r="W24" i="19"/>
  <c r="X23" i="29"/>
  <c r="W24" i="29"/>
  <c r="X23" i="12"/>
  <c r="W24" i="12"/>
  <c r="X23" i="23"/>
  <c r="W24" i="23"/>
  <c r="X23" i="6"/>
  <c r="W24" i="6"/>
  <c r="X23" i="5"/>
  <c r="W24" i="5"/>
  <c r="X23" i="21"/>
  <c r="W24" i="21"/>
  <c r="X23" i="30"/>
  <c r="W24" i="30"/>
  <c r="W24" i="15"/>
  <c r="X23" i="15"/>
  <c r="W24" i="17"/>
  <c r="X23" i="17"/>
  <c r="X23" i="25"/>
  <c r="W24" i="25"/>
  <c r="W24" i="11"/>
  <c r="X23" i="11"/>
  <c r="W24" i="4"/>
  <c r="X23" i="4"/>
  <c r="W24" i="13"/>
  <c r="X23" i="13"/>
  <c r="W24" i="32"/>
  <c r="X23" i="32"/>
  <c r="W24" i="14"/>
  <c r="X23" i="14"/>
  <c r="W24" i="10"/>
  <c r="X23" i="10"/>
  <c r="W24" i="8"/>
  <c r="X23" i="8"/>
  <c r="W24" i="7"/>
  <c r="X23" i="7"/>
  <c r="W24" i="16"/>
  <c r="X23" i="16"/>
  <c r="W24" i="22"/>
  <c r="X23" i="22"/>
  <c r="B75" i="3"/>
  <c r="C74" i="3"/>
  <c r="J74" i="3"/>
  <c r="D74" i="3"/>
  <c r="E74" i="3"/>
  <c r="G74" i="3"/>
  <c r="P74" i="3"/>
  <c r="O74" i="3"/>
  <c r="N74" i="3"/>
  <c r="K74" i="3"/>
  <c r="F74" i="3"/>
  <c r="L74" i="3"/>
  <c r="H74" i="3"/>
  <c r="I74" i="3"/>
  <c r="M74" i="3"/>
  <c r="W18" i="64" l="1"/>
  <c r="X17" i="64"/>
  <c r="W19" i="63"/>
  <c r="X18" i="63"/>
  <c r="W20" i="62"/>
  <c r="X19" i="62"/>
  <c r="W25" i="57"/>
  <c r="X24" i="57"/>
  <c r="W26" i="56"/>
  <c r="X25" i="56"/>
  <c r="W27" i="55"/>
  <c r="X26" i="55"/>
  <c r="W25" i="54"/>
  <c r="X24" i="54"/>
  <c r="W26" i="53"/>
  <c r="X25" i="53"/>
  <c r="W25" i="52"/>
  <c r="X24" i="52"/>
  <c r="W26" i="51"/>
  <c r="X25" i="51"/>
  <c r="W25" i="50"/>
  <c r="X24" i="50"/>
  <c r="W26" i="49"/>
  <c r="X25" i="49"/>
  <c r="X24" i="48"/>
  <c r="W25" i="48"/>
  <c r="W26" i="47"/>
  <c r="X25" i="47"/>
  <c r="W25" i="45"/>
  <c r="X24" i="45"/>
  <c r="W25" i="46"/>
  <c r="X24" i="46"/>
  <c r="W25" i="44"/>
  <c r="X24" i="44"/>
  <c r="W26" i="43"/>
  <c r="X25" i="43"/>
  <c r="W25" i="42"/>
  <c r="X24" i="42"/>
  <c r="W26" i="41"/>
  <c r="X25" i="41"/>
  <c r="W25" i="40"/>
  <c r="X24" i="40"/>
  <c r="W26" i="39"/>
  <c r="X25" i="39"/>
  <c r="W25" i="38"/>
  <c r="X24" i="38"/>
  <c r="W26" i="37"/>
  <c r="X25" i="37"/>
  <c r="W25" i="36"/>
  <c r="X24" i="36"/>
  <c r="W26" i="35"/>
  <c r="X25" i="35"/>
  <c r="W25" i="34"/>
  <c r="X24" i="34"/>
  <c r="W26" i="33"/>
  <c r="X25" i="33"/>
  <c r="Q74" i="3"/>
  <c r="R74" i="3"/>
  <c r="Q74" i="2"/>
  <c r="R74" i="2"/>
  <c r="W25" i="22"/>
  <c r="X24" i="22"/>
  <c r="W25" i="16"/>
  <c r="X24" i="16"/>
  <c r="W25" i="7"/>
  <c r="X24" i="7"/>
  <c r="W25" i="8"/>
  <c r="X24" i="8"/>
  <c r="W25" i="10"/>
  <c r="X24" i="10"/>
  <c r="W25" i="14"/>
  <c r="X24" i="14"/>
  <c r="W25" i="32"/>
  <c r="X24" i="32"/>
  <c r="X24" i="13"/>
  <c r="W25" i="13"/>
  <c r="X24" i="4"/>
  <c r="W25" i="4"/>
  <c r="X24" i="11"/>
  <c r="W25" i="11"/>
  <c r="X24" i="17"/>
  <c r="W25" i="17"/>
  <c r="X24" i="15"/>
  <c r="W25" i="15"/>
  <c r="W25" i="24"/>
  <c r="X24" i="24"/>
  <c r="B76" i="2"/>
  <c r="O75" i="2"/>
  <c r="M75" i="2"/>
  <c r="K75" i="2"/>
  <c r="I75" i="2"/>
  <c r="G75" i="2"/>
  <c r="E75" i="2"/>
  <c r="C75" i="2"/>
  <c r="P75" i="2"/>
  <c r="N75" i="2"/>
  <c r="L75" i="2"/>
  <c r="J75" i="2"/>
  <c r="H75" i="2"/>
  <c r="F75" i="2"/>
  <c r="D75" i="2"/>
  <c r="B76" i="3"/>
  <c r="W25" i="25"/>
  <c r="X24" i="25"/>
  <c r="W25" i="30"/>
  <c r="X24" i="30"/>
  <c r="W25" i="21"/>
  <c r="X24" i="21"/>
  <c r="W25" i="5"/>
  <c r="X24" i="5"/>
  <c r="W25" i="6"/>
  <c r="X24" i="6"/>
  <c r="W25" i="23"/>
  <c r="X24" i="23"/>
  <c r="W25" i="12"/>
  <c r="X24" i="12"/>
  <c r="W25" i="29"/>
  <c r="X24" i="29"/>
  <c r="W25" i="19"/>
  <c r="X24" i="19"/>
  <c r="W25" i="18"/>
  <c r="X24" i="18"/>
  <c r="X24" i="9"/>
  <c r="W25" i="9"/>
  <c r="I75" i="3"/>
  <c r="L75" i="3"/>
  <c r="D75" i="3"/>
  <c r="O75" i="3"/>
  <c r="G75" i="3"/>
  <c r="N75" i="3"/>
  <c r="J75" i="3"/>
  <c r="C75" i="3"/>
  <c r="M75" i="3"/>
  <c r="E75" i="3"/>
  <c r="P75" i="3"/>
  <c r="F75" i="3"/>
  <c r="H75" i="3"/>
  <c r="K75" i="3"/>
  <c r="X18" i="64" l="1"/>
  <c r="W19" i="64"/>
  <c r="X19" i="63"/>
  <c r="W20" i="63"/>
  <c r="W21" i="62"/>
  <c r="X20" i="62"/>
  <c r="W26" i="57"/>
  <c r="X25" i="57"/>
  <c r="X26" i="56"/>
  <c r="W27" i="56"/>
  <c r="W28" i="55"/>
  <c r="X27" i="55"/>
  <c r="W26" i="54"/>
  <c r="X25" i="54"/>
  <c r="X26" i="53"/>
  <c r="W27" i="53"/>
  <c r="W26" i="52"/>
  <c r="X25" i="52"/>
  <c r="W27" i="51"/>
  <c r="X26" i="51"/>
  <c r="W26" i="50"/>
  <c r="X25" i="50"/>
  <c r="W27" i="49"/>
  <c r="X26" i="49"/>
  <c r="W26" i="48"/>
  <c r="X25" i="48"/>
  <c r="W27" i="47"/>
  <c r="X26" i="47"/>
  <c r="W26" i="46"/>
  <c r="X25" i="46"/>
  <c r="W26" i="45"/>
  <c r="X25" i="45"/>
  <c r="W26" i="44"/>
  <c r="X25" i="44"/>
  <c r="W27" i="43"/>
  <c r="X26" i="43"/>
  <c r="W26" i="42"/>
  <c r="X25" i="42"/>
  <c r="W27" i="41"/>
  <c r="X26" i="41"/>
  <c r="W26" i="40"/>
  <c r="X25" i="40"/>
  <c r="W27" i="39"/>
  <c r="X26" i="39"/>
  <c r="W26" i="38"/>
  <c r="X25" i="38"/>
  <c r="W27" i="37"/>
  <c r="X26" i="37"/>
  <c r="W26" i="36"/>
  <c r="X25" i="36"/>
  <c r="W27" i="35"/>
  <c r="X26" i="35"/>
  <c r="W26" i="34"/>
  <c r="X25" i="34"/>
  <c r="W27" i="33"/>
  <c r="X26" i="33"/>
  <c r="Q75" i="3"/>
  <c r="R75" i="3"/>
  <c r="Q75" i="2"/>
  <c r="R75" i="2"/>
  <c r="B77" i="3"/>
  <c r="W26" i="15"/>
  <c r="X25" i="15"/>
  <c r="W26" i="17"/>
  <c r="X25" i="17"/>
  <c r="W26" i="11"/>
  <c r="X25" i="11"/>
  <c r="W26" i="4"/>
  <c r="X25" i="4"/>
  <c r="W26" i="13"/>
  <c r="X25" i="13"/>
  <c r="W26" i="9"/>
  <c r="X25" i="9"/>
  <c r="W26" i="18"/>
  <c r="X25" i="18"/>
  <c r="W26" i="19"/>
  <c r="X25" i="19"/>
  <c r="W26" i="29"/>
  <c r="X25" i="29"/>
  <c r="W26" i="12"/>
  <c r="X25" i="12"/>
  <c r="W26" i="23"/>
  <c r="X25" i="23"/>
  <c r="W26" i="6"/>
  <c r="X25" i="6"/>
  <c r="W26" i="5"/>
  <c r="X25" i="5"/>
  <c r="W26" i="21"/>
  <c r="X25" i="21"/>
  <c r="W26" i="30"/>
  <c r="X25" i="30"/>
  <c r="W26" i="25"/>
  <c r="X25" i="25"/>
  <c r="P76" i="2"/>
  <c r="N76" i="2"/>
  <c r="L76" i="2"/>
  <c r="J76" i="2"/>
  <c r="H76" i="2"/>
  <c r="F76" i="2"/>
  <c r="D76" i="2"/>
  <c r="B77" i="2"/>
  <c r="O76" i="2"/>
  <c r="M76" i="2"/>
  <c r="K76" i="2"/>
  <c r="I76" i="2"/>
  <c r="G76" i="2"/>
  <c r="E76" i="2"/>
  <c r="C76" i="2"/>
  <c r="X25" i="24"/>
  <c r="W26" i="24"/>
  <c r="W26" i="32"/>
  <c r="X25" i="32"/>
  <c r="W26" i="14"/>
  <c r="X25" i="14"/>
  <c r="W26" i="10"/>
  <c r="X25" i="10"/>
  <c r="W26" i="8"/>
  <c r="X25" i="8"/>
  <c r="W26" i="7"/>
  <c r="X25" i="7"/>
  <c r="W26" i="16"/>
  <c r="X25" i="16"/>
  <c r="W26" i="22"/>
  <c r="X25" i="22"/>
  <c r="L76" i="3"/>
  <c r="H76" i="3"/>
  <c r="E76" i="3"/>
  <c r="M76" i="3"/>
  <c r="K76" i="3"/>
  <c r="O76" i="3"/>
  <c r="F76" i="3"/>
  <c r="I76" i="3"/>
  <c r="J76" i="3"/>
  <c r="G76" i="3"/>
  <c r="C76" i="3"/>
  <c r="D76" i="3"/>
  <c r="P76" i="3"/>
  <c r="N76" i="3"/>
  <c r="W20" i="64" l="1"/>
  <c r="X19" i="64"/>
  <c r="X20" i="63"/>
  <c r="W21" i="63"/>
  <c r="W22" i="62"/>
  <c r="X21" i="62"/>
  <c r="W27" i="57"/>
  <c r="X26" i="57"/>
  <c r="W28" i="56"/>
  <c r="X27" i="56"/>
  <c r="W29" i="55"/>
  <c r="X28" i="55"/>
  <c r="W27" i="54"/>
  <c r="X26" i="54"/>
  <c r="W28" i="53"/>
  <c r="X27" i="53"/>
  <c r="W27" i="52"/>
  <c r="X26" i="52"/>
  <c r="W28" i="51"/>
  <c r="X27" i="51"/>
  <c r="W27" i="50"/>
  <c r="X26" i="50"/>
  <c r="W28" i="49"/>
  <c r="X27" i="49"/>
  <c r="X26" i="48"/>
  <c r="W27" i="48"/>
  <c r="W28" i="47"/>
  <c r="X27" i="47"/>
  <c r="W27" i="45"/>
  <c r="X26" i="45"/>
  <c r="W27" i="46"/>
  <c r="X26" i="46"/>
  <c r="W27" i="44"/>
  <c r="X26" i="44"/>
  <c r="W28" i="43"/>
  <c r="X27" i="43"/>
  <c r="W27" i="42"/>
  <c r="X26" i="42"/>
  <c r="X27" i="41"/>
  <c r="W28" i="41"/>
  <c r="W27" i="40"/>
  <c r="X26" i="40"/>
  <c r="W28" i="39"/>
  <c r="X27" i="39"/>
  <c r="W27" i="38"/>
  <c r="X26" i="38"/>
  <c r="W28" i="37"/>
  <c r="X27" i="37"/>
  <c r="W27" i="36"/>
  <c r="X26" i="36"/>
  <c r="W28" i="35"/>
  <c r="X27" i="35"/>
  <c r="W27" i="34"/>
  <c r="X26" i="34"/>
  <c r="W28" i="33"/>
  <c r="X27" i="33"/>
  <c r="Q76" i="3"/>
  <c r="R76" i="3"/>
  <c r="Q76" i="2"/>
  <c r="R76" i="2"/>
  <c r="W27" i="24"/>
  <c r="X26" i="24"/>
  <c r="W27" i="25"/>
  <c r="X26" i="25"/>
  <c r="W27" i="30"/>
  <c r="X26" i="30"/>
  <c r="W27" i="21"/>
  <c r="X26" i="21"/>
  <c r="W27" i="5"/>
  <c r="X26" i="5"/>
  <c r="W27" i="6"/>
  <c r="X26" i="6"/>
  <c r="W27" i="23"/>
  <c r="X26" i="23"/>
  <c r="W27" i="12"/>
  <c r="X26" i="12"/>
  <c r="W27" i="29"/>
  <c r="X26" i="29"/>
  <c r="W27" i="19"/>
  <c r="X26" i="19"/>
  <c r="W27" i="18"/>
  <c r="X26" i="18"/>
  <c r="W27" i="9"/>
  <c r="X26" i="9"/>
  <c r="W27" i="13"/>
  <c r="X26" i="13"/>
  <c r="W27" i="4"/>
  <c r="X26" i="4"/>
  <c r="W27" i="11"/>
  <c r="X26" i="11"/>
  <c r="W27" i="17"/>
  <c r="X26" i="17"/>
  <c r="W27" i="15"/>
  <c r="X26" i="15"/>
  <c r="B78" i="3"/>
  <c r="W27" i="22"/>
  <c r="X26" i="22"/>
  <c r="W27" i="16"/>
  <c r="X26" i="16"/>
  <c r="W27" i="7"/>
  <c r="X26" i="7"/>
  <c r="W27" i="8"/>
  <c r="X26" i="8"/>
  <c r="W27" i="10"/>
  <c r="X26" i="10"/>
  <c r="W27" i="14"/>
  <c r="X26" i="14"/>
  <c r="W27" i="32"/>
  <c r="X26" i="32"/>
  <c r="B78" i="2"/>
  <c r="O77" i="2"/>
  <c r="M77" i="2"/>
  <c r="K77" i="2"/>
  <c r="I77" i="2"/>
  <c r="G77" i="2"/>
  <c r="E77" i="2"/>
  <c r="C77" i="2"/>
  <c r="P77" i="2"/>
  <c r="N77" i="2"/>
  <c r="L77" i="2"/>
  <c r="J77" i="2"/>
  <c r="H77" i="2"/>
  <c r="F77" i="2"/>
  <c r="D77" i="2"/>
  <c r="O77" i="3"/>
  <c r="M77" i="3"/>
  <c r="E77" i="3"/>
  <c r="D77" i="3"/>
  <c r="I77" i="3"/>
  <c r="L77" i="3"/>
  <c r="N77" i="3"/>
  <c r="C77" i="3"/>
  <c r="G77" i="3"/>
  <c r="K77" i="3"/>
  <c r="H77" i="3"/>
  <c r="F77" i="3"/>
  <c r="P77" i="3"/>
  <c r="J77" i="3"/>
  <c r="X20" i="64" l="1"/>
  <c r="W21" i="64"/>
  <c r="W22" i="63"/>
  <c r="X21" i="63"/>
  <c r="W23" i="62"/>
  <c r="X22" i="62"/>
  <c r="W28" i="57"/>
  <c r="X27" i="57"/>
  <c r="X28" i="56"/>
  <c r="W29" i="56"/>
  <c r="W30" i="55"/>
  <c r="X29" i="55"/>
  <c r="W28" i="54"/>
  <c r="X27" i="54"/>
  <c r="X28" i="53"/>
  <c r="W29" i="53"/>
  <c r="W28" i="52"/>
  <c r="X27" i="52"/>
  <c r="W29" i="51"/>
  <c r="X28" i="51"/>
  <c r="W28" i="50"/>
  <c r="X27" i="50"/>
  <c r="W29" i="49"/>
  <c r="X28" i="49"/>
  <c r="W28" i="48"/>
  <c r="X27" i="48"/>
  <c r="W29" i="47"/>
  <c r="X28" i="47"/>
  <c r="W28" i="46"/>
  <c r="X27" i="46"/>
  <c r="W28" i="45"/>
  <c r="X27" i="45"/>
  <c r="W28" i="44"/>
  <c r="X27" i="44"/>
  <c r="W29" i="43"/>
  <c r="X28" i="43"/>
  <c r="W28" i="42"/>
  <c r="X27" i="42"/>
  <c r="W29" i="41"/>
  <c r="X28" i="41"/>
  <c r="W28" i="40"/>
  <c r="X27" i="40"/>
  <c r="W29" i="39"/>
  <c r="X28" i="39"/>
  <c r="W28" i="38"/>
  <c r="X27" i="38"/>
  <c r="W29" i="37"/>
  <c r="X28" i="37"/>
  <c r="W28" i="36"/>
  <c r="X27" i="36"/>
  <c r="W29" i="35"/>
  <c r="X28" i="35"/>
  <c r="W28" i="34"/>
  <c r="X27" i="34"/>
  <c r="W29" i="33"/>
  <c r="X28" i="33"/>
  <c r="Q77" i="3"/>
  <c r="R77" i="3"/>
  <c r="Q77" i="2"/>
  <c r="R77" i="2"/>
  <c r="P78" i="2"/>
  <c r="N78" i="2"/>
  <c r="L78" i="2"/>
  <c r="J78" i="2"/>
  <c r="H78" i="2"/>
  <c r="F78" i="2"/>
  <c r="D78" i="2"/>
  <c r="B79" i="2"/>
  <c r="O78" i="2"/>
  <c r="M78" i="2"/>
  <c r="K78" i="2"/>
  <c r="I78" i="2"/>
  <c r="G78" i="2"/>
  <c r="E78" i="2"/>
  <c r="C78" i="2"/>
  <c r="W28" i="32"/>
  <c r="X27" i="32"/>
  <c r="X27" i="14"/>
  <c r="W28" i="14"/>
  <c r="W28" i="10"/>
  <c r="X27" i="10"/>
  <c r="X27" i="8"/>
  <c r="W28" i="8"/>
  <c r="W28" i="7"/>
  <c r="X27" i="7"/>
  <c r="W28" i="16"/>
  <c r="X27" i="16"/>
  <c r="W28" i="22"/>
  <c r="X27" i="22"/>
  <c r="B79" i="3"/>
  <c r="W28" i="15"/>
  <c r="X27" i="15"/>
  <c r="W28" i="17"/>
  <c r="X27" i="17"/>
  <c r="W28" i="11"/>
  <c r="X27" i="11"/>
  <c r="W28" i="4"/>
  <c r="X27" i="4"/>
  <c r="W28" i="13"/>
  <c r="X27" i="13"/>
  <c r="W28" i="9"/>
  <c r="X27" i="9"/>
  <c r="W28" i="18"/>
  <c r="X27" i="18"/>
  <c r="W28" i="19"/>
  <c r="X27" i="19"/>
  <c r="W28" i="29"/>
  <c r="X27" i="29"/>
  <c r="W28" i="12"/>
  <c r="X27" i="12"/>
  <c r="W28" i="23"/>
  <c r="X27" i="23"/>
  <c r="W28" i="6"/>
  <c r="X27" i="6"/>
  <c r="W28" i="5"/>
  <c r="X27" i="5"/>
  <c r="W28" i="21"/>
  <c r="X27" i="21"/>
  <c r="W28" i="30"/>
  <c r="X27" i="30"/>
  <c r="W28" i="25"/>
  <c r="X27" i="25"/>
  <c r="W28" i="24"/>
  <c r="X27" i="24"/>
  <c r="F78" i="3"/>
  <c r="O78" i="3"/>
  <c r="I78" i="3"/>
  <c r="J78" i="3"/>
  <c r="C78" i="3"/>
  <c r="N78" i="3"/>
  <c r="K78" i="3"/>
  <c r="M78" i="3"/>
  <c r="D78" i="3"/>
  <c r="E78" i="3"/>
  <c r="L78" i="3"/>
  <c r="P78" i="3"/>
  <c r="G78" i="3"/>
  <c r="H78" i="3"/>
  <c r="W22" i="64" l="1"/>
  <c r="X21" i="64"/>
  <c r="X22" i="63"/>
  <c r="W23" i="63"/>
  <c r="W24" i="62"/>
  <c r="X23" i="62"/>
  <c r="W29" i="57"/>
  <c r="X28" i="57"/>
  <c r="W30" i="56"/>
  <c r="X29" i="56"/>
  <c r="W31" i="55"/>
  <c r="X30" i="55"/>
  <c r="W29" i="54"/>
  <c r="X28" i="54"/>
  <c r="W30" i="53"/>
  <c r="X29" i="53"/>
  <c r="W29" i="52"/>
  <c r="X28" i="52"/>
  <c r="W30" i="51"/>
  <c r="X29" i="51"/>
  <c r="W29" i="50"/>
  <c r="X28" i="50"/>
  <c r="W30" i="49"/>
  <c r="X29" i="49"/>
  <c r="X28" i="48"/>
  <c r="W29" i="48"/>
  <c r="W30" i="47"/>
  <c r="X29" i="47"/>
  <c r="W29" i="45"/>
  <c r="X28" i="45"/>
  <c r="W29" i="46"/>
  <c r="X28" i="46"/>
  <c r="W29" i="44"/>
  <c r="X28" i="44"/>
  <c r="W30" i="43"/>
  <c r="X29" i="43"/>
  <c r="W29" i="42"/>
  <c r="X28" i="42"/>
  <c r="W30" i="41"/>
  <c r="X29" i="41"/>
  <c r="W29" i="40"/>
  <c r="X28" i="40"/>
  <c r="W30" i="39"/>
  <c r="X29" i="39"/>
  <c r="W29" i="38"/>
  <c r="X28" i="38"/>
  <c r="W30" i="37"/>
  <c r="X29" i="37"/>
  <c r="W29" i="36"/>
  <c r="X28" i="36"/>
  <c r="W30" i="35"/>
  <c r="X29" i="35"/>
  <c r="W29" i="34"/>
  <c r="X28" i="34"/>
  <c r="W30" i="33"/>
  <c r="X29" i="33"/>
  <c r="Q78" i="3"/>
  <c r="R78" i="3"/>
  <c r="Q78" i="2"/>
  <c r="R78" i="2"/>
  <c r="X28" i="22"/>
  <c r="W29" i="22"/>
  <c r="X28" i="16"/>
  <c r="W29" i="16"/>
  <c r="W29" i="7"/>
  <c r="X28" i="7"/>
  <c r="W29" i="10"/>
  <c r="X28" i="10"/>
  <c r="W29" i="32"/>
  <c r="X28" i="32"/>
  <c r="B80" i="2"/>
  <c r="O79" i="2"/>
  <c r="M79" i="2"/>
  <c r="K79" i="2"/>
  <c r="I79" i="2"/>
  <c r="G79" i="2"/>
  <c r="E79" i="2"/>
  <c r="C79" i="2"/>
  <c r="P79" i="2"/>
  <c r="N79" i="2"/>
  <c r="L79" i="2"/>
  <c r="J79" i="2"/>
  <c r="H79" i="2"/>
  <c r="F79" i="2"/>
  <c r="D79" i="2"/>
  <c r="W29" i="24"/>
  <c r="X28" i="24"/>
  <c r="W29" i="25"/>
  <c r="X28" i="25"/>
  <c r="X28" i="30"/>
  <c r="W29" i="30"/>
  <c r="X28" i="21"/>
  <c r="W29" i="21"/>
  <c r="X28" i="5"/>
  <c r="W29" i="5"/>
  <c r="W29" i="6"/>
  <c r="X28" i="6"/>
  <c r="W29" i="23"/>
  <c r="X28" i="23"/>
  <c r="W29" i="12"/>
  <c r="X28" i="12"/>
  <c r="W29" i="29"/>
  <c r="X28" i="29"/>
  <c r="W29" i="19"/>
  <c r="X28" i="19"/>
  <c r="W29" i="18"/>
  <c r="X28" i="18"/>
  <c r="W29" i="9"/>
  <c r="X28" i="9"/>
  <c r="W29" i="13"/>
  <c r="X28" i="13"/>
  <c r="W29" i="4"/>
  <c r="X28" i="4"/>
  <c r="W29" i="11"/>
  <c r="X28" i="11"/>
  <c r="W29" i="17"/>
  <c r="X28" i="17"/>
  <c r="W29" i="15"/>
  <c r="X28" i="15"/>
  <c r="B80" i="3"/>
  <c r="W29" i="8"/>
  <c r="X28" i="8"/>
  <c r="W29" i="14"/>
  <c r="X28" i="14"/>
  <c r="H79" i="3"/>
  <c r="O79" i="3"/>
  <c r="I79" i="3"/>
  <c r="F79" i="3"/>
  <c r="P79" i="3"/>
  <c r="M79" i="3"/>
  <c r="D79" i="3"/>
  <c r="N79" i="3"/>
  <c r="L79" i="3"/>
  <c r="J79" i="3"/>
  <c r="K79" i="3"/>
  <c r="G79" i="3"/>
  <c r="C79" i="3"/>
  <c r="E79" i="3"/>
  <c r="W23" i="64" l="1"/>
  <c r="X22" i="64"/>
  <c r="X23" i="63"/>
  <c r="W24" i="63"/>
  <c r="W25" i="62"/>
  <c r="X24" i="62"/>
  <c r="W30" i="57"/>
  <c r="X29" i="57"/>
  <c r="X30" i="56"/>
  <c r="W31" i="56"/>
  <c r="W32" i="55"/>
  <c r="X31" i="55"/>
  <c r="W30" i="54"/>
  <c r="X29" i="54"/>
  <c r="X30" i="53"/>
  <c r="W31" i="53"/>
  <c r="W30" i="52"/>
  <c r="X29" i="52"/>
  <c r="W31" i="51"/>
  <c r="X30" i="51"/>
  <c r="W30" i="50"/>
  <c r="X29" i="50"/>
  <c r="W31" i="49"/>
  <c r="X30" i="49"/>
  <c r="W30" i="48"/>
  <c r="X29" i="48"/>
  <c r="W31" i="47"/>
  <c r="X30" i="47"/>
  <c r="W30" i="46"/>
  <c r="X29" i="46"/>
  <c r="W30" i="45"/>
  <c r="X29" i="45"/>
  <c r="W30" i="44"/>
  <c r="X29" i="44"/>
  <c r="W31" i="43"/>
  <c r="X30" i="43"/>
  <c r="W30" i="42"/>
  <c r="X29" i="42"/>
  <c r="W31" i="41"/>
  <c r="X30" i="41"/>
  <c r="W30" i="40"/>
  <c r="X29" i="40"/>
  <c r="W31" i="39"/>
  <c r="X30" i="39"/>
  <c r="W30" i="38"/>
  <c r="X29" i="38"/>
  <c r="W31" i="37"/>
  <c r="X30" i="37"/>
  <c r="W30" i="36"/>
  <c r="X29" i="36"/>
  <c r="W31" i="35"/>
  <c r="X30" i="35"/>
  <c r="W30" i="34"/>
  <c r="X29" i="34"/>
  <c r="W31" i="33"/>
  <c r="X30" i="33"/>
  <c r="Q79" i="3"/>
  <c r="R79" i="3"/>
  <c r="Q79" i="2"/>
  <c r="R79" i="2"/>
  <c r="B81" i="3"/>
  <c r="W30" i="15"/>
  <c r="X29" i="15"/>
  <c r="W30" i="17"/>
  <c r="X29" i="17"/>
  <c r="W30" i="11"/>
  <c r="X29" i="11"/>
  <c r="W30" i="4"/>
  <c r="X29" i="4"/>
  <c r="X29" i="13"/>
  <c r="W30" i="13"/>
  <c r="W30" i="9"/>
  <c r="X29" i="9"/>
  <c r="W30" i="18"/>
  <c r="X29" i="18"/>
  <c r="W30" i="19"/>
  <c r="X29" i="19"/>
  <c r="W30" i="29"/>
  <c r="X29" i="29"/>
  <c r="X29" i="12"/>
  <c r="W30" i="12"/>
  <c r="W30" i="23"/>
  <c r="X29" i="23"/>
  <c r="W30" i="6"/>
  <c r="X29" i="6"/>
  <c r="W30" i="25"/>
  <c r="X29" i="25"/>
  <c r="W30" i="24"/>
  <c r="X29" i="24"/>
  <c r="W30" i="16"/>
  <c r="X29" i="16"/>
  <c r="W30" i="22"/>
  <c r="X29" i="22"/>
  <c r="W30" i="14"/>
  <c r="X29" i="14"/>
  <c r="W30" i="8"/>
  <c r="X29" i="8"/>
  <c r="W30" i="5"/>
  <c r="X29" i="5"/>
  <c r="W30" i="21"/>
  <c r="X29" i="21"/>
  <c r="W30" i="30"/>
  <c r="X29" i="30"/>
  <c r="P80" i="2"/>
  <c r="N80" i="2"/>
  <c r="L80" i="2"/>
  <c r="J80" i="2"/>
  <c r="H80" i="2"/>
  <c r="F80" i="2"/>
  <c r="D80" i="2"/>
  <c r="B81" i="2"/>
  <c r="O80" i="2"/>
  <c r="M80" i="2"/>
  <c r="K80" i="2"/>
  <c r="I80" i="2"/>
  <c r="G80" i="2"/>
  <c r="E80" i="2"/>
  <c r="C80" i="2"/>
  <c r="W30" i="32"/>
  <c r="X29" i="32"/>
  <c r="W30" i="10"/>
  <c r="X29" i="10"/>
  <c r="W30" i="7"/>
  <c r="X29" i="7"/>
  <c r="F80" i="3"/>
  <c r="I80" i="3"/>
  <c r="N80" i="3"/>
  <c r="M80" i="3"/>
  <c r="C80" i="3"/>
  <c r="J80" i="3"/>
  <c r="H80" i="3"/>
  <c r="O80" i="3"/>
  <c r="G80" i="3"/>
  <c r="L80" i="3"/>
  <c r="D80" i="3"/>
  <c r="P80" i="3"/>
  <c r="E80" i="3"/>
  <c r="K80" i="3"/>
  <c r="W24" i="64" l="1"/>
  <c r="X23" i="64"/>
  <c r="W25" i="63"/>
  <c r="X24" i="63"/>
  <c r="W26" i="62"/>
  <c r="X25" i="62"/>
  <c r="W31" i="57"/>
  <c r="X30" i="57"/>
  <c r="W32" i="56"/>
  <c r="X31" i="56"/>
  <c r="W33" i="55"/>
  <c r="X32" i="55"/>
  <c r="W31" i="54"/>
  <c r="X30" i="54"/>
  <c r="W32" i="53"/>
  <c r="X31" i="53"/>
  <c r="W31" i="52"/>
  <c r="X30" i="52"/>
  <c r="W32" i="51"/>
  <c r="X31" i="51"/>
  <c r="W31" i="50"/>
  <c r="X30" i="50"/>
  <c r="W32" i="49"/>
  <c r="X31" i="49"/>
  <c r="X30" i="48"/>
  <c r="W31" i="48"/>
  <c r="W32" i="47"/>
  <c r="X31" i="47"/>
  <c r="W31" i="45"/>
  <c r="X30" i="45"/>
  <c r="W31" i="46"/>
  <c r="X30" i="46"/>
  <c r="W31" i="44"/>
  <c r="X30" i="44"/>
  <c r="W32" i="43"/>
  <c r="X31" i="43"/>
  <c r="W31" i="42"/>
  <c r="X30" i="42"/>
  <c r="W32" i="41"/>
  <c r="X31" i="41"/>
  <c r="W31" i="40"/>
  <c r="X30" i="40"/>
  <c r="W32" i="39"/>
  <c r="X31" i="39"/>
  <c r="W31" i="38"/>
  <c r="X30" i="38"/>
  <c r="W32" i="37"/>
  <c r="X31" i="37"/>
  <c r="W31" i="36"/>
  <c r="X30" i="36"/>
  <c r="W32" i="35"/>
  <c r="X31" i="35"/>
  <c r="W31" i="34"/>
  <c r="X30" i="34"/>
  <c r="W32" i="33"/>
  <c r="X31" i="33"/>
  <c r="Q80" i="3"/>
  <c r="R80" i="3"/>
  <c r="Q80" i="2"/>
  <c r="R80" i="2"/>
  <c r="W31" i="30"/>
  <c r="X30" i="30"/>
  <c r="W31" i="21"/>
  <c r="X30" i="21"/>
  <c r="W31" i="5"/>
  <c r="X30" i="5"/>
  <c r="W31" i="8"/>
  <c r="X30" i="8"/>
  <c r="W31" i="14"/>
  <c r="X30" i="14"/>
  <c r="W31" i="22"/>
  <c r="X30" i="22"/>
  <c r="W31" i="16"/>
  <c r="X30" i="16"/>
  <c r="W31" i="24"/>
  <c r="X30" i="24"/>
  <c r="W31" i="25"/>
  <c r="X30" i="25"/>
  <c r="W31" i="6"/>
  <c r="X30" i="6"/>
  <c r="W31" i="23"/>
  <c r="X30" i="23"/>
  <c r="W31" i="29"/>
  <c r="X30" i="29"/>
  <c r="W31" i="19"/>
  <c r="X30" i="19"/>
  <c r="W31" i="18"/>
  <c r="X30" i="18"/>
  <c r="W31" i="9"/>
  <c r="X30" i="9"/>
  <c r="W31" i="4"/>
  <c r="X30" i="4"/>
  <c r="X30" i="11"/>
  <c r="W31" i="11"/>
  <c r="W31" i="17"/>
  <c r="X30" i="17"/>
  <c r="W31" i="15"/>
  <c r="X30" i="15"/>
  <c r="B82" i="3"/>
  <c r="W31" i="7"/>
  <c r="X30" i="7"/>
  <c r="W31" i="10"/>
  <c r="X30" i="10"/>
  <c r="W31" i="32"/>
  <c r="X30" i="32"/>
  <c r="B82" i="2"/>
  <c r="O81" i="2"/>
  <c r="M81" i="2"/>
  <c r="K81" i="2"/>
  <c r="I81" i="2"/>
  <c r="G81" i="2"/>
  <c r="E81" i="2"/>
  <c r="C81" i="2"/>
  <c r="P81" i="2"/>
  <c r="N81" i="2"/>
  <c r="L81" i="2"/>
  <c r="J81" i="2"/>
  <c r="H81" i="2"/>
  <c r="F81" i="2"/>
  <c r="D81" i="2"/>
  <c r="W31" i="12"/>
  <c r="X30" i="12"/>
  <c r="W31" i="13"/>
  <c r="X30" i="13"/>
  <c r="C81" i="3"/>
  <c r="D81" i="3"/>
  <c r="I81" i="3"/>
  <c r="L81" i="3"/>
  <c r="G81" i="3"/>
  <c r="E81" i="3"/>
  <c r="H81" i="3"/>
  <c r="J81" i="3"/>
  <c r="K81" i="3"/>
  <c r="P81" i="3"/>
  <c r="N81" i="3"/>
  <c r="M81" i="3"/>
  <c r="O81" i="3"/>
  <c r="F81" i="3"/>
  <c r="W25" i="64" l="1"/>
  <c r="X24" i="64"/>
  <c r="W26" i="63"/>
  <c r="X25" i="63"/>
  <c r="W27" i="62"/>
  <c r="X26" i="62"/>
  <c r="W32" i="57"/>
  <c r="X31" i="57"/>
  <c r="X32" i="56"/>
  <c r="W33" i="56"/>
  <c r="W34" i="55"/>
  <c r="X33" i="55"/>
  <c r="W32" i="54"/>
  <c r="X31" i="54"/>
  <c r="X32" i="53"/>
  <c r="W33" i="53"/>
  <c r="W32" i="52"/>
  <c r="X31" i="52"/>
  <c r="W33" i="51"/>
  <c r="X32" i="51"/>
  <c r="W32" i="50"/>
  <c r="X31" i="50"/>
  <c r="W33" i="49"/>
  <c r="X32" i="49"/>
  <c r="W32" i="48"/>
  <c r="X31" i="48"/>
  <c r="W33" i="47"/>
  <c r="X32" i="47"/>
  <c r="W32" i="46"/>
  <c r="X31" i="46"/>
  <c r="W32" i="45"/>
  <c r="X31" i="45"/>
  <c r="W32" i="44"/>
  <c r="X31" i="44"/>
  <c r="W33" i="43"/>
  <c r="X32" i="43"/>
  <c r="W32" i="42"/>
  <c r="X31" i="42"/>
  <c r="W33" i="41"/>
  <c r="X32" i="41"/>
  <c r="W32" i="40"/>
  <c r="X31" i="40"/>
  <c r="W33" i="39"/>
  <c r="X32" i="39"/>
  <c r="W32" i="38"/>
  <c r="X31" i="38"/>
  <c r="W33" i="37"/>
  <c r="X32" i="37"/>
  <c r="W32" i="36"/>
  <c r="X31" i="36"/>
  <c r="W33" i="35"/>
  <c r="X32" i="35"/>
  <c r="W32" i="34"/>
  <c r="X31" i="34"/>
  <c r="W33" i="33"/>
  <c r="X32" i="33"/>
  <c r="Q81" i="3"/>
  <c r="R81" i="3"/>
  <c r="Q81" i="2"/>
  <c r="R81" i="2"/>
  <c r="P82" i="2"/>
  <c r="N82" i="2"/>
  <c r="L82" i="2"/>
  <c r="J82" i="2"/>
  <c r="H82" i="2"/>
  <c r="F82" i="2"/>
  <c r="D82" i="2"/>
  <c r="B83" i="2"/>
  <c r="O82" i="2"/>
  <c r="M82" i="2"/>
  <c r="K82" i="2"/>
  <c r="I82" i="2"/>
  <c r="G82" i="2"/>
  <c r="E82" i="2"/>
  <c r="C82" i="2"/>
  <c r="W32" i="32"/>
  <c r="X31" i="32"/>
  <c r="W32" i="10"/>
  <c r="X31" i="10"/>
  <c r="X31" i="7"/>
  <c r="W32" i="7"/>
  <c r="W32" i="11"/>
  <c r="X31" i="11"/>
  <c r="W32" i="13"/>
  <c r="X31" i="13"/>
  <c r="W32" i="12"/>
  <c r="X31" i="12"/>
  <c r="B83" i="3"/>
  <c r="W32" i="15"/>
  <c r="X31" i="15"/>
  <c r="W32" i="17"/>
  <c r="X31" i="17"/>
  <c r="W32" i="4"/>
  <c r="X31" i="4"/>
  <c r="W32" i="9"/>
  <c r="X31" i="9"/>
  <c r="W32" i="18"/>
  <c r="X31" i="18"/>
  <c r="W32" i="19"/>
  <c r="X31" i="19"/>
  <c r="W32" i="29"/>
  <c r="X31" i="29"/>
  <c r="W32" i="23"/>
  <c r="X31" i="23"/>
  <c r="W32" i="6"/>
  <c r="X31" i="6"/>
  <c r="W32" i="25"/>
  <c r="X31" i="25"/>
  <c r="W32" i="24"/>
  <c r="X31" i="24"/>
  <c r="W32" i="16"/>
  <c r="X31" i="16"/>
  <c r="W32" i="22"/>
  <c r="X31" i="22"/>
  <c r="W32" i="14"/>
  <c r="X31" i="14"/>
  <c r="X31" i="8"/>
  <c r="W32" i="8"/>
  <c r="W32" i="5"/>
  <c r="X31" i="5"/>
  <c r="W32" i="21"/>
  <c r="X31" i="21"/>
  <c r="W32" i="30"/>
  <c r="X31" i="30"/>
  <c r="K82" i="3"/>
  <c r="H82" i="3"/>
  <c r="J82" i="3"/>
  <c r="I82" i="3"/>
  <c r="M82" i="3"/>
  <c r="D82" i="3"/>
  <c r="E82" i="3"/>
  <c r="O82" i="3"/>
  <c r="G82" i="3"/>
  <c r="L82" i="3"/>
  <c r="N82" i="3"/>
  <c r="F82" i="3"/>
  <c r="P82" i="3"/>
  <c r="C82" i="3"/>
  <c r="W26" i="64" l="1"/>
  <c r="X25" i="64"/>
  <c r="W27" i="63"/>
  <c r="X26" i="63"/>
  <c r="W28" i="62"/>
  <c r="X27" i="62"/>
  <c r="W33" i="57"/>
  <c r="X32" i="57"/>
  <c r="W34" i="56"/>
  <c r="X33" i="56"/>
  <c r="W35" i="55"/>
  <c r="X34" i="55"/>
  <c r="W33" i="54"/>
  <c r="X32" i="54"/>
  <c r="W34" i="53"/>
  <c r="X33" i="53"/>
  <c r="W33" i="52"/>
  <c r="X32" i="52"/>
  <c r="W34" i="51"/>
  <c r="X33" i="51"/>
  <c r="W33" i="50"/>
  <c r="X32" i="50"/>
  <c r="W34" i="49"/>
  <c r="X33" i="49"/>
  <c r="X32" i="48"/>
  <c r="W33" i="48"/>
  <c r="W34" i="47"/>
  <c r="X33" i="47"/>
  <c r="W33" i="45"/>
  <c r="X32" i="45"/>
  <c r="W33" i="46"/>
  <c r="X32" i="46"/>
  <c r="W33" i="44"/>
  <c r="X32" i="44"/>
  <c r="W34" i="43"/>
  <c r="X33" i="43"/>
  <c r="W33" i="42"/>
  <c r="X32" i="42"/>
  <c r="W34" i="41"/>
  <c r="X33" i="41"/>
  <c r="W33" i="40"/>
  <c r="X32" i="40"/>
  <c r="W34" i="39"/>
  <c r="X33" i="39"/>
  <c r="W33" i="38"/>
  <c r="X32" i="38"/>
  <c r="W34" i="37"/>
  <c r="X33" i="37"/>
  <c r="W33" i="36"/>
  <c r="X32" i="36"/>
  <c r="W34" i="35"/>
  <c r="X33" i="35"/>
  <c r="W33" i="34"/>
  <c r="X32" i="34"/>
  <c r="W34" i="33"/>
  <c r="X33" i="33"/>
  <c r="Q82" i="3"/>
  <c r="R82" i="3"/>
  <c r="Q82" i="2"/>
  <c r="R82" i="2"/>
  <c r="W33" i="30"/>
  <c r="X32" i="30"/>
  <c r="W33" i="8"/>
  <c r="X32" i="8"/>
  <c r="W33" i="12"/>
  <c r="X32" i="12"/>
  <c r="W33" i="13"/>
  <c r="X32" i="13"/>
  <c r="W33" i="11"/>
  <c r="X32" i="11"/>
  <c r="W33" i="10"/>
  <c r="X32" i="10"/>
  <c r="W33" i="32"/>
  <c r="X32" i="32"/>
  <c r="B84" i="2"/>
  <c r="O83" i="2"/>
  <c r="M83" i="2"/>
  <c r="K83" i="2"/>
  <c r="I83" i="2"/>
  <c r="G83" i="2"/>
  <c r="E83" i="2"/>
  <c r="C83" i="2"/>
  <c r="P83" i="2"/>
  <c r="N83" i="2"/>
  <c r="L83" i="2"/>
  <c r="J83" i="2"/>
  <c r="H83" i="2"/>
  <c r="F83" i="2"/>
  <c r="D83" i="2"/>
  <c r="W33" i="21"/>
  <c r="X32" i="21"/>
  <c r="X32" i="5"/>
  <c r="W33" i="5"/>
  <c r="W33" i="14"/>
  <c r="X32" i="14"/>
  <c r="W33" i="22"/>
  <c r="X32" i="22"/>
  <c r="X32" i="16"/>
  <c r="W33" i="16"/>
  <c r="W33" i="24"/>
  <c r="X32" i="24"/>
  <c r="W33" i="25"/>
  <c r="X32" i="25"/>
  <c r="X32" i="6"/>
  <c r="W33" i="6"/>
  <c r="W33" i="23"/>
  <c r="X32" i="23"/>
  <c r="W33" i="29"/>
  <c r="X32" i="29"/>
  <c r="W33" i="19"/>
  <c r="X32" i="19"/>
  <c r="W33" i="18"/>
  <c r="X32" i="18"/>
  <c r="W33" i="9"/>
  <c r="X32" i="9"/>
  <c r="W33" i="4"/>
  <c r="X32" i="4"/>
  <c r="W33" i="17"/>
  <c r="X32" i="17"/>
  <c r="W33" i="15"/>
  <c r="X32" i="15"/>
  <c r="B84" i="3"/>
  <c r="W33" i="7"/>
  <c r="X32" i="7"/>
  <c r="I83" i="3"/>
  <c r="J83" i="3"/>
  <c r="P83" i="3"/>
  <c r="O83" i="3"/>
  <c r="K83" i="3"/>
  <c r="D83" i="3"/>
  <c r="M83" i="3"/>
  <c r="E83" i="3"/>
  <c r="G83" i="3"/>
  <c r="C83" i="3"/>
  <c r="N83" i="3"/>
  <c r="F83" i="3"/>
  <c r="H83" i="3"/>
  <c r="L83" i="3"/>
  <c r="X26" i="64" l="1"/>
  <c r="W27" i="64"/>
  <c r="W28" i="63"/>
  <c r="X27" i="63"/>
  <c r="W29" i="62"/>
  <c r="X28" i="62"/>
  <c r="W34" i="57"/>
  <c r="X33" i="57"/>
  <c r="W35" i="56"/>
  <c r="X34" i="56"/>
  <c r="W36" i="55"/>
  <c r="X35" i="55"/>
  <c r="W34" i="54"/>
  <c r="X33" i="54"/>
  <c r="W35" i="53"/>
  <c r="X34" i="53"/>
  <c r="W34" i="52"/>
  <c r="X33" i="52"/>
  <c r="W35" i="51"/>
  <c r="X34" i="51"/>
  <c r="W34" i="50"/>
  <c r="X33" i="50"/>
  <c r="W35" i="49"/>
  <c r="X34" i="49"/>
  <c r="W34" i="48"/>
  <c r="X33" i="48"/>
  <c r="W35" i="47"/>
  <c r="X34" i="47"/>
  <c r="W34" i="46"/>
  <c r="X33" i="46"/>
  <c r="W34" i="45"/>
  <c r="X33" i="45"/>
  <c r="W34" i="44"/>
  <c r="X33" i="44"/>
  <c r="W35" i="43"/>
  <c r="X34" i="43"/>
  <c r="W34" i="42"/>
  <c r="X33" i="42"/>
  <c r="W35" i="41"/>
  <c r="X34" i="41"/>
  <c r="W34" i="40"/>
  <c r="X33" i="40"/>
  <c r="W35" i="39"/>
  <c r="X34" i="39"/>
  <c r="W34" i="38"/>
  <c r="X33" i="38"/>
  <c r="W35" i="37"/>
  <c r="X34" i="37"/>
  <c r="W34" i="36"/>
  <c r="X33" i="36"/>
  <c r="W35" i="35"/>
  <c r="X34" i="35"/>
  <c r="W34" i="34"/>
  <c r="X33" i="34"/>
  <c r="W35" i="33"/>
  <c r="X34" i="33"/>
  <c r="Q83" i="3"/>
  <c r="R83" i="3"/>
  <c r="Q83" i="2"/>
  <c r="R83" i="2"/>
  <c r="B85" i="3"/>
  <c r="W34" i="15"/>
  <c r="X33" i="15"/>
  <c r="W34" i="17"/>
  <c r="X33" i="17"/>
  <c r="X33" i="4"/>
  <c r="W34" i="4"/>
  <c r="X33" i="9"/>
  <c r="W34" i="9"/>
  <c r="W34" i="18"/>
  <c r="X33" i="18"/>
  <c r="X33" i="19"/>
  <c r="W34" i="19"/>
  <c r="X33" i="29"/>
  <c r="W34" i="29"/>
  <c r="X33" i="23"/>
  <c r="W34" i="23"/>
  <c r="W34" i="25"/>
  <c r="X33" i="25"/>
  <c r="W34" i="24"/>
  <c r="X33" i="24"/>
  <c r="W34" i="22"/>
  <c r="X33" i="22"/>
  <c r="W34" i="14"/>
  <c r="X33" i="14"/>
  <c r="W34" i="21"/>
  <c r="X33" i="21"/>
  <c r="W34" i="7"/>
  <c r="X33" i="7"/>
  <c r="W34" i="6"/>
  <c r="X33" i="6"/>
  <c r="W34" i="16"/>
  <c r="X33" i="16"/>
  <c r="W34" i="5"/>
  <c r="X33" i="5"/>
  <c r="P84" i="2"/>
  <c r="N84" i="2"/>
  <c r="L84" i="2"/>
  <c r="J84" i="2"/>
  <c r="H84" i="2"/>
  <c r="F84" i="2"/>
  <c r="D84" i="2"/>
  <c r="B85" i="2"/>
  <c r="O84" i="2"/>
  <c r="M84" i="2"/>
  <c r="K84" i="2"/>
  <c r="I84" i="2"/>
  <c r="G84" i="2"/>
  <c r="E84" i="2"/>
  <c r="C84" i="2"/>
  <c r="W34" i="32"/>
  <c r="X33" i="32"/>
  <c r="W34" i="10"/>
  <c r="X33" i="10"/>
  <c r="W34" i="11"/>
  <c r="X33" i="11"/>
  <c r="W34" i="13"/>
  <c r="X33" i="13"/>
  <c r="X33" i="12"/>
  <c r="W34" i="12"/>
  <c r="W34" i="8"/>
  <c r="X33" i="8"/>
  <c r="X33" i="30"/>
  <c r="W34" i="30"/>
  <c r="M84" i="3"/>
  <c r="H84" i="3"/>
  <c r="P84" i="3"/>
  <c r="I84" i="3"/>
  <c r="F84" i="3"/>
  <c r="C84" i="3"/>
  <c r="D84" i="3"/>
  <c r="G84" i="3"/>
  <c r="O84" i="3"/>
  <c r="N84" i="3"/>
  <c r="K84" i="3"/>
  <c r="L84" i="3"/>
  <c r="J84" i="3"/>
  <c r="E84" i="3"/>
  <c r="W28" i="64" l="1"/>
  <c r="X27" i="64"/>
  <c r="W29" i="63"/>
  <c r="X28" i="63"/>
  <c r="W30" i="62"/>
  <c r="X29" i="62"/>
  <c r="W35" i="57"/>
  <c r="X34" i="57"/>
  <c r="W36" i="56"/>
  <c r="X35" i="56"/>
  <c r="W37" i="55"/>
  <c r="X37" i="55" s="1"/>
  <c r="X36" i="55"/>
  <c r="W35" i="54"/>
  <c r="X34" i="54"/>
  <c r="W36" i="53"/>
  <c r="X35" i="53"/>
  <c r="W35" i="52"/>
  <c r="X34" i="52"/>
  <c r="W36" i="51"/>
  <c r="X35" i="51"/>
  <c r="W35" i="50"/>
  <c r="X34" i="50"/>
  <c r="W36" i="49"/>
  <c r="X35" i="49"/>
  <c r="W35" i="48"/>
  <c r="X34" i="48"/>
  <c r="W36" i="47"/>
  <c r="X35" i="47"/>
  <c r="W35" i="45"/>
  <c r="X34" i="45"/>
  <c r="W35" i="46"/>
  <c r="X34" i="46"/>
  <c r="W35" i="44"/>
  <c r="X34" i="44"/>
  <c r="W36" i="43"/>
  <c r="X35" i="43"/>
  <c r="W35" i="42"/>
  <c r="X34" i="42"/>
  <c r="W36" i="41"/>
  <c r="X35" i="41"/>
  <c r="W35" i="40"/>
  <c r="X34" i="40"/>
  <c r="W36" i="39"/>
  <c r="X35" i="39"/>
  <c r="W35" i="38"/>
  <c r="X34" i="38"/>
  <c r="W36" i="37"/>
  <c r="X35" i="37"/>
  <c r="W35" i="36"/>
  <c r="X34" i="36"/>
  <c r="W36" i="35"/>
  <c r="X35" i="35"/>
  <c r="W35" i="34"/>
  <c r="X34" i="34"/>
  <c r="W36" i="33"/>
  <c r="X35" i="33"/>
  <c r="Q84" i="3"/>
  <c r="R84" i="3"/>
  <c r="Q84" i="2"/>
  <c r="R84" i="2"/>
  <c r="W35" i="30"/>
  <c r="X34" i="30"/>
  <c r="W35" i="5"/>
  <c r="X34" i="5"/>
  <c r="W35" i="16"/>
  <c r="X34" i="16"/>
  <c r="W35" i="6"/>
  <c r="X34" i="6"/>
  <c r="W35" i="7"/>
  <c r="X34" i="7"/>
  <c r="W35" i="21"/>
  <c r="X34" i="21"/>
  <c r="W35" i="14"/>
  <c r="X34" i="14"/>
  <c r="W35" i="22"/>
  <c r="X34" i="22"/>
  <c r="W35" i="24"/>
  <c r="X34" i="24"/>
  <c r="W35" i="25"/>
  <c r="X34" i="25"/>
  <c r="W35" i="18"/>
  <c r="X34" i="18"/>
  <c r="W35" i="17"/>
  <c r="X34" i="17"/>
  <c r="X34" i="15"/>
  <c r="W35" i="15"/>
  <c r="B86" i="3"/>
  <c r="W35" i="12"/>
  <c r="X34" i="12"/>
  <c r="W35" i="8"/>
  <c r="X34" i="8"/>
  <c r="X34" i="13"/>
  <c r="W35" i="13"/>
  <c r="W35" i="11"/>
  <c r="X34" i="11"/>
  <c r="W35" i="10"/>
  <c r="X34" i="10"/>
  <c r="W35" i="32"/>
  <c r="X34" i="32"/>
  <c r="B86" i="2"/>
  <c r="O85" i="2"/>
  <c r="M85" i="2"/>
  <c r="K85" i="2"/>
  <c r="I85" i="2"/>
  <c r="G85" i="2"/>
  <c r="E85" i="2"/>
  <c r="C85" i="2"/>
  <c r="P85" i="2"/>
  <c r="N85" i="2"/>
  <c r="L85" i="2"/>
  <c r="J85" i="2"/>
  <c r="H85" i="2"/>
  <c r="F85" i="2"/>
  <c r="D85" i="2"/>
  <c r="W35" i="23"/>
  <c r="X34" i="23"/>
  <c r="W35" i="29"/>
  <c r="X34" i="29"/>
  <c r="W35" i="19"/>
  <c r="X34" i="19"/>
  <c r="W35" i="9"/>
  <c r="X34" i="9"/>
  <c r="W35" i="4"/>
  <c r="X34" i="4"/>
  <c r="K85" i="3"/>
  <c r="I85" i="3"/>
  <c r="N85" i="3"/>
  <c r="E85" i="3"/>
  <c r="J85" i="3"/>
  <c r="O85" i="3"/>
  <c r="G85" i="3"/>
  <c r="D85" i="3"/>
  <c r="C85" i="3"/>
  <c r="P85" i="3"/>
  <c r="F85" i="3"/>
  <c r="L85" i="3"/>
  <c r="H85" i="3"/>
  <c r="M85" i="3"/>
  <c r="W29" i="64" l="1"/>
  <c r="X28" i="64"/>
  <c r="W30" i="63"/>
  <c r="X29" i="63"/>
  <c r="W31" i="62"/>
  <c r="X30" i="62"/>
  <c r="W36" i="57"/>
  <c r="X35" i="57"/>
  <c r="W37" i="56"/>
  <c r="X37" i="56" s="1"/>
  <c r="X36" i="56"/>
  <c r="W36" i="54"/>
  <c r="X35" i="54"/>
  <c r="W37" i="53"/>
  <c r="X37" i="53" s="1"/>
  <c r="X36" i="53"/>
  <c r="W36" i="52"/>
  <c r="X35" i="52"/>
  <c r="W37" i="51"/>
  <c r="X37" i="51" s="1"/>
  <c r="X36" i="51"/>
  <c r="W36" i="50"/>
  <c r="X35" i="50"/>
  <c r="W37" i="49"/>
  <c r="X37" i="49" s="1"/>
  <c r="X36" i="49"/>
  <c r="W36" i="48"/>
  <c r="X35" i="48"/>
  <c r="W37" i="47"/>
  <c r="X37" i="47" s="1"/>
  <c r="X36" i="47"/>
  <c r="W36" i="46"/>
  <c r="X35" i="46"/>
  <c r="W36" i="45"/>
  <c r="X35" i="45"/>
  <c r="W36" i="44"/>
  <c r="X35" i="44"/>
  <c r="W37" i="43"/>
  <c r="X37" i="43" s="1"/>
  <c r="X36" i="43"/>
  <c r="W36" i="42"/>
  <c r="X35" i="42"/>
  <c r="W37" i="41"/>
  <c r="X37" i="41" s="1"/>
  <c r="X36" i="41"/>
  <c r="W36" i="40"/>
  <c r="X35" i="40"/>
  <c r="W37" i="39"/>
  <c r="X37" i="39" s="1"/>
  <c r="X36" i="39"/>
  <c r="W36" i="38"/>
  <c r="X35" i="38"/>
  <c r="W37" i="37"/>
  <c r="X37" i="37" s="1"/>
  <c r="X36" i="37"/>
  <c r="W36" i="36"/>
  <c r="X35" i="36"/>
  <c r="W37" i="35"/>
  <c r="X37" i="35" s="1"/>
  <c r="X36" i="35"/>
  <c r="W36" i="34"/>
  <c r="X35" i="34"/>
  <c r="W37" i="33"/>
  <c r="X37" i="33" s="1"/>
  <c r="X36" i="33"/>
  <c r="Q85" i="3"/>
  <c r="R85" i="3"/>
  <c r="Q85" i="2"/>
  <c r="R85" i="2"/>
  <c r="P86" i="2"/>
  <c r="N86" i="2"/>
  <c r="L86" i="2"/>
  <c r="J86" i="2"/>
  <c r="H86" i="2"/>
  <c r="F86" i="2"/>
  <c r="D86" i="2"/>
  <c r="B87" i="2"/>
  <c r="O86" i="2"/>
  <c r="M86" i="2"/>
  <c r="K86" i="2"/>
  <c r="I86" i="2"/>
  <c r="G86" i="2"/>
  <c r="E86" i="2"/>
  <c r="C86" i="2"/>
  <c r="W36" i="32"/>
  <c r="X35" i="32"/>
  <c r="W36" i="10"/>
  <c r="X35" i="10"/>
  <c r="W36" i="11"/>
  <c r="X35" i="11"/>
  <c r="W36" i="8"/>
  <c r="X35" i="8"/>
  <c r="W36" i="12"/>
  <c r="X35" i="12"/>
  <c r="W36" i="15"/>
  <c r="X35" i="15"/>
  <c r="W36" i="4"/>
  <c r="X35" i="4"/>
  <c r="W36" i="9"/>
  <c r="X35" i="9"/>
  <c r="W36" i="19"/>
  <c r="X35" i="19"/>
  <c r="W36" i="29"/>
  <c r="X35" i="29"/>
  <c r="W36" i="23"/>
  <c r="X35" i="23"/>
  <c r="W36" i="13"/>
  <c r="X35" i="13"/>
  <c r="B87" i="3"/>
  <c r="W36" i="17"/>
  <c r="X35" i="17"/>
  <c r="X35" i="18"/>
  <c r="W36" i="18"/>
  <c r="W36" i="25"/>
  <c r="X35" i="25"/>
  <c r="W36" i="24"/>
  <c r="X35" i="24"/>
  <c r="W36" i="22"/>
  <c r="X35" i="22"/>
  <c r="X35" i="14"/>
  <c r="W36" i="14"/>
  <c r="W36" i="21"/>
  <c r="X35" i="21"/>
  <c r="W36" i="7"/>
  <c r="X35" i="7"/>
  <c r="W36" i="6"/>
  <c r="X35" i="6"/>
  <c r="X35" i="16"/>
  <c r="W36" i="16"/>
  <c r="W36" i="5"/>
  <c r="X35" i="5"/>
  <c r="W36" i="30"/>
  <c r="X35" i="30"/>
  <c r="D86" i="3"/>
  <c r="N86" i="3"/>
  <c r="M86" i="3"/>
  <c r="E86" i="3"/>
  <c r="G86" i="3"/>
  <c r="P86" i="3"/>
  <c r="C86" i="3"/>
  <c r="I86" i="3"/>
  <c r="L86" i="3"/>
  <c r="O86" i="3"/>
  <c r="J86" i="3"/>
  <c r="F86" i="3"/>
  <c r="H86" i="3"/>
  <c r="K86" i="3"/>
  <c r="W30" i="64" l="1"/>
  <c r="X29" i="64"/>
  <c r="X30" i="63"/>
  <c r="W31" i="63"/>
  <c r="W32" i="62"/>
  <c r="X31" i="62"/>
  <c r="W37" i="57"/>
  <c r="X37" i="57" s="1"/>
  <c r="X36" i="57"/>
  <c r="W37" i="54"/>
  <c r="X37" i="54" s="1"/>
  <c r="X36" i="54"/>
  <c r="W37" i="52"/>
  <c r="X37" i="52" s="1"/>
  <c r="X36" i="52"/>
  <c r="W37" i="50"/>
  <c r="X37" i="50" s="1"/>
  <c r="X36" i="50"/>
  <c r="W37" i="48"/>
  <c r="X37" i="48" s="1"/>
  <c r="X36" i="48"/>
  <c r="W37" i="45"/>
  <c r="X37" i="45" s="1"/>
  <c r="X36" i="45"/>
  <c r="W37" i="46"/>
  <c r="X37" i="46" s="1"/>
  <c r="X36" i="46"/>
  <c r="W37" i="44"/>
  <c r="X37" i="44" s="1"/>
  <c r="X36" i="44"/>
  <c r="W37" i="42"/>
  <c r="X37" i="42" s="1"/>
  <c r="X36" i="42"/>
  <c r="W37" i="40"/>
  <c r="X37" i="40" s="1"/>
  <c r="X36" i="40"/>
  <c r="W37" i="38"/>
  <c r="X37" i="38" s="1"/>
  <c r="X36" i="38"/>
  <c r="W37" i="36"/>
  <c r="X37" i="36" s="1"/>
  <c r="X36" i="36"/>
  <c r="W37" i="34"/>
  <c r="X37" i="34" s="1"/>
  <c r="X36" i="34"/>
  <c r="Q86" i="3"/>
  <c r="R86" i="3"/>
  <c r="Q86" i="2"/>
  <c r="R86" i="2"/>
  <c r="X36" i="30"/>
  <c r="W37" i="30"/>
  <c r="X37" i="30" s="1"/>
  <c r="W37" i="7"/>
  <c r="X37" i="7" s="1"/>
  <c r="X36" i="7"/>
  <c r="W37" i="16"/>
  <c r="X37" i="16" s="1"/>
  <c r="X36" i="16"/>
  <c r="W37" i="14"/>
  <c r="X37" i="14" s="1"/>
  <c r="X36" i="14"/>
  <c r="W37" i="18"/>
  <c r="X37" i="18" s="1"/>
  <c r="X36" i="18"/>
  <c r="W37" i="13"/>
  <c r="X37" i="13" s="1"/>
  <c r="X36" i="13"/>
  <c r="X36" i="23"/>
  <c r="W37" i="23"/>
  <c r="X37" i="23" s="1"/>
  <c r="W37" i="29"/>
  <c r="X37" i="29" s="1"/>
  <c r="X36" i="29"/>
  <c r="X36" i="19"/>
  <c r="W37" i="19"/>
  <c r="X37" i="19" s="1"/>
  <c r="W37" i="9"/>
  <c r="X37" i="9" s="1"/>
  <c r="X36" i="9"/>
  <c r="W37" i="4"/>
  <c r="X37" i="4" s="1"/>
  <c r="X36" i="4"/>
  <c r="W37" i="15"/>
  <c r="X37" i="15" s="1"/>
  <c r="X36" i="15"/>
  <c r="W37" i="12"/>
  <c r="X37" i="12" s="1"/>
  <c r="X36" i="12"/>
  <c r="W37" i="8"/>
  <c r="X37" i="8" s="1"/>
  <c r="X36" i="8"/>
  <c r="W37" i="11"/>
  <c r="X37" i="11" s="1"/>
  <c r="X36" i="11"/>
  <c r="X36" i="10"/>
  <c r="W37" i="10"/>
  <c r="X37" i="10" s="1"/>
  <c r="W37" i="32"/>
  <c r="X37" i="32" s="1"/>
  <c r="X36" i="32"/>
  <c r="B88" i="2"/>
  <c r="O87" i="2"/>
  <c r="M87" i="2"/>
  <c r="K87" i="2"/>
  <c r="I87" i="2"/>
  <c r="G87" i="2"/>
  <c r="E87" i="2"/>
  <c r="C87" i="2"/>
  <c r="P87" i="2"/>
  <c r="N87" i="2"/>
  <c r="L87" i="2"/>
  <c r="J87" i="2"/>
  <c r="H87" i="2"/>
  <c r="F87" i="2"/>
  <c r="D87" i="2"/>
  <c r="X36" i="5"/>
  <c r="W37" i="5"/>
  <c r="X37" i="5" s="1"/>
  <c r="W37" i="6"/>
  <c r="X37" i="6" s="1"/>
  <c r="X36" i="6"/>
  <c r="W37" i="21"/>
  <c r="X37" i="21" s="1"/>
  <c r="X36" i="21"/>
  <c r="W37" i="22"/>
  <c r="X37" i="22" s="1"/>
  <c r="X36" i="22"/>
  <c r="W37" i="24"/>
  <c r="X37" i="24" s="1"/>
  <c r="X36" i="24"/>
  <c r="W37" i="25"/>
  <c r="X37" i="25" s="1"/>
  <c r="X36" i="25"/>
  <c r="W37" i="17"/>
  <c r="X37" i="17" s="1"/>
  <c r="X36" i="17"/>
  <c r="B88" i="3"/>
  <c r="M87" i="3"/>
  <c r="J87" i="3"/>
  <c r="L87" i="3"/>
  <c r="P87" i="3"/>
  <c r="K87" i="3"/>
  <c r="H87" i="3"/>
  <c r="E87" i="3"/>
  <c r="D87" i="3"/>
  <c r="I87" i="3"/>
  <c r="G87" i="3"/>
  <c r="F87" i="3"/>
  <c r="O87" i="3"/>
  <c r="N87" i="3"/>
  <c r="C87" i="3"/>
  <c r="W31" i="64" l="1"/>
  <c r="X30" i="64"/>
  <c r="W32" i="63"/>
  <c r="X31" i="63"/>
  <c r="W33" i="62"/>
  <c r="X32" i="62"/>
  <c r="Q87" i="3"/>
  <c r="R87" i="3"/>
  <c r="Q87" i="2"/>
  <c r="R87" i="2"/>
  <c r="B89" i="3"/>
  <c r="P88" i="2"/>
  <c r="N88" i="2"/>
  <c r="L88" i="2"/>
  <c r="J88" i="2"/>
  <c r="H88" i="2"/>
  <c r="F88" i="2"/>
  <c r="D88" i="2"/>
  <c r="B89" i="2"/>
  <c r="O88" i="2"/>
  <c r="M88" i="2"/>
  <c r="K88" i="2"/>
  <c r="I88" i="2"/>
  <c r="G88" i="2"/>
  <c r="E88" i="2"/>
  <c r="C88" i="2"/>
  <c r="N88" i="3"/>
  <c r="L88" i="3"/>
  <c r="K88" i="3"/>
  <c r="H88" i="3"/>
  <c r="C88" i="3"/>
  <c r="M88" i="3"/>
  <c r="F88" i="3"/>
  <c r="E88" i="3"/>
  <c r="G88" i="3"/>
  <c r="P88" i="3"/>
  <c r="J88" i="3"/>
  <c r="O88" i="3"/>
  <c r="I88" i="3"/>
  <c r="D88" i="3"/>
  <c r="W32" i="64" l="1"/>
  <c r="X31" i="64"/>
  <c r="X32" i="63"/>
  <c r="W33" i="63"/>
  <c r="W34" i="62"/>
  <c r="X33" i="62"/>
  <c r="Q88" i="3"/>
  <c r="R88" i="3"/>
  <c r="Q88" i="2"/>
  <c r="R88" i="2"/>
  <c r="B90" i="3"/>
  <c r="B90" i="2"/>
  <c r="O89" i="2"/>
  <c r="M89" i="2"/>
  <c r="K89" i="2"/>
  <c r="I89" i="2"/>
  <c r="G89" i="2"/>
  <c r="E89" i="2"/>
  <c r="C89" i="2"/>
  <c r="P89" i="2"/>
  <c r="N89" i="2"/>
  <c r="L89" i="2"/>
  <c r="J89" i="2"/>
  <c r="H89" i="2"/>
  <c r="F89" i="2"/>
  <c r="D89" i="2"/>
  <c r="K89" i="3"/>
  <c r="D89" i="3"/>
  <c r="C89" i="3"/>
  <c r="J89" i="3"/>
  <c r="O89" i="3"/>
  <c r="H89" i="3"/>
  <c r="M89" i="3"/>
  <c r="N89" i="3"/>
  <c r="I89" i="3"/>
  <c r="G89" i="3"/>
  <c r="F89" i="3"/>
  <c r="P89" i="3"/>
  <c r="L89" i="3"/>
  <c r="E89" i="3"/>
  <c r="W33" i="64" l="1"/>
  <c r="X32" i="64"/>
  <c r="W34" i="63"/>
  <c r="X33" i="63"/>
  <c r="W35" i="62"/>
  <c r="X34" i="62"/>
  <c r="Q89" i="3"/>
  <c r="R89" i="3"/>
  <c r="Q89" i="2"/>
  <c r="R89" i="2"/>
  <c r="P90" i="2"/>
  <c r="N90" i="2"/>
  <c r="L90" i="2"/>
  <c r="J90" i="2"/>
  <c r="H90" i="2"/>
  <c r="F90" i="2"/>
  <c r="D90" i="2"/>
  <c r="B91" i="2"/>
  <c r="O90" i="2"/>
  <c r="M90" i="2"/>
  <c r="K90" i="2"/>
  <c r="I90" i="2"/>
  <c r="G90" i="2"/>
  <c r="E90" i="2"/>
  <c r="C90" i="2"/>
  <c r="B91" i="3"/>
  <c r="J90" i="3"/>
  <c r="G90" i="3"/>
  <c r="E90" i="3"/>
  <c r="I90" i="3"/>
  <c r="K90" i="3"/>
  <c r="L90" i="3"/>
  <c r="F90" i="3"/>
  <c r="C90" i="3"/>
  <c r="P90" i="3"/>
  <c r="D90" i="3"/>
  <c r="M90" i="3"/>
  <c r="N90" i="3"/>
  <c r="H90" i="3"/>
  <c r="O90" i="3"/>
  <c r="W34" i="64" l="1"/>
  <c r="X33" i="64"/>
  <c r="W35" i="63"/>
  <c r="X34" i="63"/>
  <c r="W36" i="62"/>
  <c r="X35" i="62"/>
  <c r="Q90" i="3"/>
  <c r="R90" i="3"/>
  <c r="Q90" i="2"/>
  <c r="R90" i="2"/>
  <c r="B92" i="2"/>
  <c r="O91" i="2"/>
  <c r="M91" i="2"/>
  <c r="K91" i="2"/>
  <c r="I91" i="2"/>
  <c r="G91" i="2"/>
  <c r="E91" i="2"/>
  <c r="C91" i="2"/>
  <c r="P91" i="2"/>
  <c r="N91" i="2"/>
  <c r="L91" i="2"/>
  <c r="J91" i="2"/>
  <c r="H91" i="2"/>
  <c r="F91" i="2"/>
  <c r="D91" i="2"/>
  <c r="B92" i="3"/>
  <c r="L91" i="3"/>
  <c r="P91" i="3"/>
  <c r="C91" i="3"/>
  <c r="M91" i="3"/>
  <c r="I91" i="3"/>
  <c r="H91" i="3"/>
  <c r="J91" i="3"/>
  <c r="D91" i="3"/>
  <c r="K91" i="3"/>
  <c r="G91" i="3"/>
  <c r="F91" i="3"/>
  <c r="E91" i="3"/>
  <c r="O91" i="3"/>
  <c r="N91" i="3"/>
  <c r="X34" i="64" l="1"/>
  <c r="W35" i="64"/>
  <c r="W36" i="63"/>
  <c r="X35" i="63"/>
  <c r="W37" i="62"/>
  <c r="X37" i="62" s="1"/>
  <c r="X36" i="62"/>
  <c r="Q91" i="3"/>
  <c r="R91" i="3"/>
  <c r="Q91" i="2"/>
  <c r="R91" i="2"/>
  <c r="B93" i="3"/>
  <c r="P92" i="2"/>
  <c r="N92" i="2"/>
  <c r="L92" i="2"/>
  <c r="J92" i="2"/>
  <c r="H92" i="2"/>
  <c r="F92" i="2"/>
  <c r="D92" i="2"/>
  <c r="B93" i="2"/>
  <c r="O92" i="2"/>
  <c r="M92" i="2"/>
  <c r="K92" i="2"/>
  <c r="I92" i="2"/>
  <c r="G92" i="2"/>
  <c r="E92" i="2"/>
  <c r="C92" i="2"/>
  <c r="K92" i="3"/>
  <c r="H92" i="3"/>
  <c r="I92" i="3"/>
  <c r="F92" i="3"/>
  <c r="C92" i="3"/>
  <c r="J92" i="3"/>
  <c r="G92" i="3"/>
  <c r="L92" i="3"/>
  <c r="M92" i="3"/>
  <c r="D92" i="3"/>
  <c r="O92" i="3"/>
  <c r="E92" i="3"/>
  <c r="P92" i="3"/>
  <c r="N92" i="3"/>
  <c r="W36" i="64" l="1"/>
  <c r="X35" i="64"/>
  <c r="W37" i="63"/>
  <c r="X37" i="63" s="1"/>
  <c r="X36" i="63"/>
  <c r="Q92" i="3"/>
  <c r="R92" i="3"/>
  <c r="Q92" i="2"/>
  <c r="R92" i="2"/>
  <c r="B94" i="3"/>
  <c r="B94" i="2"/>
  <c r="O93" i="2"/>
  <c r="M93" i="2"/>
  <c r="K93" i="2"/>
  <c r="I93" i="2"/>
  <c r="G93" i="2"/>
  <c r="E93" i="2"/>
  <c r="C93" i="2"/>
  <c r="P93" i="2"/>
  <c r="N93" i="2"/>
  <c r="L93" i="2"/>
  <c r="J93" i="2"/>
  <c r="H93" i="2"/>
  <c r="F93" i="2"/>
  <c r="D93" i="2"/>
  <c r="H93" i="3"/>
  <c r="C93" i="3"/>
  <c r="E93" i="3"/>
  <c r="K93" i="3"/>
  <c r="D93" i="3"/>
  <c r="F93" i="3"/>
  <c r="I93" i="3"/>
  <c r="M93" i="3"/>
  <c r="O93" i="3"/>
  <c r="G93" i="3"/>
  <c r="N93" i="3"/>
  <c r="J93" i="3"/>
  <c r="P93" i="3"/>
  <c r="L93" i="3"/>
  <c r="W37" i="64" l="1"/>
  <c r="X37" i="64" s="1"/>
  <c r="X36" i="64"/>
  <c r="Q93" i="3"/>
  <c r="R93" i="3"/>
  <c r="Q93" i="2"/>
  <c r="R93" i="2"/>
  <c r="P94" i="2"/>
  <c r="N94" i="2"/>
  <c r="L94" i="2"/>
  <c r="J94" i="2"/>
  <c r="H94" i="2"/>
  <c r="F94" i="2"/>
  <c r="D94" i="2"/>
  <c r="B95" i="2"/>
  <c r="O94" i="2"/>
  <c r="M94" i="2"/>
  <c r="K94" i="2"/>
  <c r="I94" i="2"/>
  <c r="G94" i="2"/>
  <c r="E94" i="2"/>
  <c r="C94" i="2"/>
  <c r="B95" i="3"/>
  <c r="O94" i="3"/>
  <c r="F94" i="3"/>
  <c r="I94" i="3"/>
  <c r="N94" i="3"/>
  <c r="L94" i="3"/>
  <c r="H94" i="3"/>
  <c r="G94" i="3"/>
  <c r="D94" i="3"/>
  <c r="J94" i="3"/>
  <c r="E94" i="3"/>
  <c r="M94" i="3"/>
  <c r="K94" i="3"/>
  <c r="C94" i="3"/>
  <c r="P94" i="3"/>
  <c r="Q94" i="3" l="1"/>
  <c r="R94" i="3"/>
  <c r="Q94" i="2"/>
  <c r="R94" i="2"/>
  <c r="B96" i="2"/>
  <c r="W14" i="61" s="1"/>
  <c r="O95" i="2"/>
  <c r="M95" i="2"/>
  <c r="K95" i="2"/>
  <c r="I95" i="2"/>
  <c r="G95" i="2"/>
  <c r="E95" i="2"/>
  <c r="C95" i="2"/>
  <c r="P95" i="2"/>
  <c r="N95" i="2"/>
  <c r="L95" i="2"/>
  <c r="J95" i="2"/>
  <c r="H95" i="2"/>
  <c r="F95" i="2"/>
  <c r="D95" i="2"/>
  <c r="B96" i="3"/>
  <c r="J95" i="3"/>
  <c r="L95" i="3"/>
  <c r="C95" i="3"/>
  <c r="D95" i="3"/>
  <c r="M95" i="3"/>
  <c r="G95" i="3"/>
  <c r="F95" i="3"/>
  <c r="N95" i="3"/>
  <c r="H95" i="3"/>
  <c r="K95" i="3"/>
  <c r="O95" i="3"/>
  <c r="E95" i="3"/>
  <c r="I95" i="3"/>
  <c r="P95" i="3"/>
  <c r="X14" i="61" l="1"/>
  <c r="W15" i="61"/>
  <c r="W14" i="58"/>
  <c r="W15" i="58" s="1"/>
  <c r="W14" i="59"/>
  <c r="W14" i="60"/>
  <c r="Q95" i="3"/>
  <c r="R95" i="3"/>
  <c r="Q95" i="2"/>
  <c r="R95" i="2"/>
  <c r="B97" i="3"/>
  <c r="P96" i="2"/>
  <c r="N96" i="2"/>
  <c r="L96" i="2"/>
  <c r="J96" i="2"/>
  <c r="H96" i="2"/>
  <c r="F96" i="2"/>
  <c r="D96" i="2"/>
  <c r="B97" i="2"/>
  <c r="O96" i="2"/>
  <c r="M96" i="2"/>
  <c r="K96" i="2"/>
  <c r="I96" i="2"/>
  <c r="G96" i="2"/>
  <c r="E96" i="2"/>
  <c r="C96" i="2"/>
  <c r="D96" i="3"/>
  <c r="F96" i="3"/>
  <c r="K96" i="3"/>
  <c r="P96" i="3"/>
  <c r="H96" i="3"/>
  <c r="M96" i="3"/>
  <c r="O96" i="3"/>
  <c r="L96" i="3"/>
  <c r="G96" i="3"/>
  <c r="C96" i="3"/>
  <c r="E96" i="3"/>
  <c r="J96" i="3"/>
  <c r="N96" i="3"/>
  <c r="I96" i="3"/>
  <c r="X15" i="61" l="1"/>
  <c r="W16" i="61"/>
  <c r="X14" i="58"/>
  <c r="W15" i="60"/>
  <c r="X14" i="60"/>
  <c r="X14" i="59"/>
  <c r="W15" i="59"/>
  <c r="W16" i="58"/>
  <c r="X15" i="58"/>
  <c r="Q96" i="3"/>
  <c r="R96" i="3"/>
  <c r="Q96" i="2"/>
  <c r="R96" i="2"/>
  <c r="B98" i="3"/>
  <c r="B98" i="2"/>
  <c r="O97" i="2"/>
  <c r="M97" i="2"/>
  <c r="K97" i="2"/>
  <c r="I97" i="2"/>
  <c r="G97" i="2"/>
  <c r="E97" i="2"/>
  <c r="C97" i="2"/>
  <c r="P97" i="2"/>
  <c r="N97" i="2"/>
  <c r="L97" i="2"/>
  <c r="J97" i="2"/>
  <c r="H97" i="2"/>
  <c r="F97" i="2"/>
  <c r="D97" i="2"/>
  <c r="F97" i="3"/>
  <c r="L97" i="3"/>
  <c r="H97" i="3"/>
  <c r="I97" i="3"/>
  <c r="K97" i="3"/>
  <c r="P97" i="3"/>
  <c r="D97" i="3"/>
  <c r="O97" i="3"/>
  <c r="N97" i="3"/>
  <c r="E97" i="3"/>
  <c r="M97" i="3"/>
  <c r="J97" i="3"/>
  <c r="C97" i="3"/>
  <c r="G97" i="3"/>
  <c r="W17" i="61" l="1"/>
  <c r="X16" i="61"/>
  <c r="W16" i="59"/>
  <c r="X15" i="59"/>
  <c r="W16" i="60"/>
  <c r="X15" i="60"/>
  <c r="W17" i="58"/>
  <c r="X16" i="58"/>
  <c r="Q97" i="3"/>
  <c r="R97" i="3"/>
  <c r="Q97" i="2"/>
  <c r="R97" i="2"/>
  <c r="P98" i="2"/>
  <c r="N98" i="2"/>
  <c r="L98" i="2"/>
  <c r="J98" i="2"/>
  <c r="H98" i="2"/>
  <c r="F98" i="2"/>
  <c r="D98" i="2"/>
  <c r="B99" i="2"/>
  <c r="O98" i="2"/>
  <c r="M98" i="2"/>
  <c r="K98" i="2"/>
  <c r="I98" i="2"/>
  <c r="G98" i="2"/>
  <c r="E98" i="2"/>
  <c r="C98" i="2"/>
  <c r="B99" i="3"/>
  <c r="N98" i="3"/>
  <c r="J98" i="3"/>
  <c r="C98" i="3"/>
  <c r="K98" i="3"/>
  <c r="F98" i="3"/>
  <c r="P98" i="3"/>
  <c r="I98" i="3"/>
  <c r="D98" i="3"/>
  <c r="G98" i="3"/>
  <c r="L98" i="3"/>
  <c r="H98" i="3"/>
  <c r="E98" i="3"/>
  <c r="M98" i="3"/>
  <c r="O98" i="3"/>
  <c r="X17" i="61" l="1"/>
  <c r="W18" i="61"/>
  <c r="W17" i="60"/>
  <c r="X16" i="60"/>
  <c r="W17" i="59"/>
  <c r="X16" i="59"/>
  <c r="W18" i="58"/>
  <c r="X17" i="58"/>
  <c r="Q98" i="3"/>
  <c r="R98" i="3"/>
  <c r="Q98" i="2"/>
  <c r="R98" i="2"/>
  <c r="O99" i="2"/>
  <c r="O14" i="2" s="1"/>
  <c r="M99" i="2"/>
  <c r="M14" i="2" s="1"/>
  <c r="K99" i="2"/>
  <c r="K14" i="2" s="1"/>
  <c r="I99" i="2"/>
  <c r="G99" i="2"/>
  <c r="E99" i="2"/>
  <c r="E14" i="2" s="1"/>
  <c r="C99" i="2"/>
  <c r="C14" i="2" s="1"/>
  <c r="P99" i="2"/>
  <c r="P14" i="2" s="1"/>
  <c r="N99" i="2"/>
  <c r="N14" i="2" s="1"/>
  <c r="L99" i="2"/>
  <c r="L14" i="2" s="1"/>
  <c r="J99" i="2"/>
  <c r="J14" i="2" s="1"/>
  <c r="H99" i="2"/>
  <c r="F99" i="2"/>
  <c r="F14" i="2" s="1"/>
  <c r="D99" i="2"/>
  <c r="D14" i="2" s="1"/>
  <c r="B100" i="3"/>
  <c r="N99" i="3"/>
  <c r="F99" i="3"/>
  <c r="E99" i="3"/>
  <c r="M99" i="3"/>
  <c r="J99" i="3"/>
  <c r="H99" i="3"/>
  <c r="L99" i="3"/>
  <c r="D99" i="3"/>
  <c r="I99" i="3"/>
  <c r="P99" i="3"/>
  <c r="K99" i="3"/>
  <c r="O99" i="3"/>
  <c r="G99" i="3"/>
  <c r="C99" i="3"/>
  <c r="W19" i="61" l="1"/>
  <c r="X18" i="61"/>
  <c r="W18" i="59"/>
  <c r="X17" i="59"/>
  <c r="W18" i="60"/>
  <c r="X17" i="60"/>
  <c r="W19" i="58"/>
  <c r="X18" i="58"/>
  <c r="R5" i="3" a="1"/>
  <c r="R5" i="3" s="1"/>
  <c r="G14" i="3"/>
  <c r="O14" i="3"/>
  <c r="F14" i="3"/>
  <c r="P14" i="3"/>
  <c r="Q99" i="3"/>
  <c r="Q14" i="3" s="1"/>
  <c r="R99" i="3"/>
  <c r="R14" i="3" s="1"/>
  <c r="I14" i="3"/>
  <c r="H14" i="3"/>
  <c r="N14" i="3"/>
  <c r="J14" i="3"/>
  <c r="K14" i="3"/>
  <c r="L14" i="3"/>
  <c r="E14" i="3"/>
  <c r="M14" i="3"/>
  <c r="R5" i="2" a="1"/>
  <c r="R5" i="2" s="1"/>
  <c r="D14" i="1" s="1"/>
  <c r="G14" i="2"/>
  <c r="R6" i="2" a="1"/>
  <c r="R6" i="2" s="1"/>
  <c r="D13" i="1" s="1"/>
  <c r="H14" i="2"/>
  <c r="Q99" i="2"/>
  <c r="Q14" i="2" s="1"/>
  <c r="I14" i="2"/>
  <c r="R99" i="2"/>
  <c r="R14" i="2" s="1"/>
  <c r="B101" i="3"/>
  <c r="H100" i="3"/>
  <c r="E100" i="3"/>
  <c r="D100" i="3"/>
  <c r="G100" i="3"/>
  <c r="P100" i="3"/>
  <c r="N100" i="3"/>
  <c r="F100" i="3"/>
  <c r="C100" i="3"/>
  <c r="O100" i="3"/>
  <c r="J100" i="3"/>
  <c r="K100" i="3"/>
  <c r="I100" i="3"/>
  <c r="L100" i="3"/>
  <c r="M100" i="3"/>
  <c r="X19" i="61" l="1"/>
  <c r="W20" i="61"/>
  <c r="W19" i="60"/>
  <c r="X18" i="60"/>
  <c r="W19" i="59"/>
  <c r="X18" i="59"/>
  <c r="W20" i="58"/>
  <c r="X19" i="58"/>
  <c r="Q100" i="3"/>
  <c r="R100" i="3"/>
  <c r="R6" i="3" a="1"/>
  <c r="R6" i="3" s="1"/>
  <c r="B102" i="3"/>
  <c r="I101" i="3"/>
  <c r="L101" i="3"/>
  <c r="P101" i="3"/>
  <c r="E101" i="3"/>
  <c r="C101" i="3"/>
  <c r="G101" i="3"/>
  <c r="D101" i="3"/>
  <c r="H101" i="3"/>
  <c r="N101" i="3"/>
  <c r="O101" i="3"/>
  <c r="M101" i="3"/>
  <c r="K101" i="3"/>
  <c r="F101" i="3"/>
  <c r="J101" i="3"/>
  <c r="W21" i="61" l="1"/>
  <c r="X20" i="61"/>
  <c r="W20" i="59"/>
  <c r="X19" i="59"/>
  <c r="W20" i="60"/>
  <c r="X19" i="60"/>
  <c r="W21" i="58"/>
  <c r="X20" i="58"/>
  <c r="Q101" i="3"/>
  <c r="R101" i="3"/>
  <c r="B103" i="3"/>
  <c r="I102" i="3"/>
  <c r="O102" i="3"/>
  <c r="M102" i="3"/>
  <c r="L102" i="3"/>
  <c r="C102" i="3"/>
  <c r="H102" i="3"/>
  <c r="N102" i="3"/>
  <c r="D102" i="3"/>
  <c r="E102" i="3"/>
  <c r="P102" i="3"/>
  <c r="J102" i="3"/>
  <c r="F102" i="3"/>
  <c r="K102" i="3"/>
  <c r="G102" i="3"/>
  <c r="X21" i="61" l="1"/>
  <c r="W22" i="61"/>
  <c r="W21" i="60"/>
  <c r="X20" i="60"/>
  <c r="W21" i="59"/>
  <c r="X20" i="59"/>
  <c r="W22" i="58"/>
  <c r="X21" i="58"/>
  <c r="Q102" i="3"/>
  <c r="R102" i="3"/>
  <c r="B104" i="3"/>
  <c r="N103" i="3"/>
  <c r="D103" i="3"/>
  <c r="H103" i="3"/>
  <c r="P103" i="3"/>
  <c r="L103" i="3"/>
  <c r="G103" i="3"/>
  <c r="K103" i="3"/>
  <c r="E103" i="3"/>
  <c r="O103" i="3"/>
  <c r="I103" i="3"/>
  <c r="M103" i="3"/>
  <c r="F103" i="3"/>
  <c r="C103" i="3"/>
  <c r="J103" i="3"/>
  <c r="W23" i="61" l="1"/>
  <c r="X22" i="61"/>
  <c r="W22" i="59"/>
  <c r="X21" i="59"/>
  <c r="W22" i="60"/>
  <c r="X21" i="60"/>
  <c r="W23" i="58"/>
  <c r="X22" i="58"/>
  <c r="Q103" i="3"/>
  <c r="R103" i="3"/>
  <c r="B105" i="3"/>
  <c r="N104" i="3"/>
  <c r="E104" i="3"/>
  <c r="O104" i="3"/>
  <c r="L104" i="3"/>
  <c r="P104" i="3"/>
  <c r="M104" i="3"/>
  <c r="G104" i="3"/>
  <c r="J104" i="3"/>
  <c r="D104" i="3"/>
  <c r="F104" i="3"/>
  <c r="C104" i="3"/>
  <c r="I104" i="3"/>
  <c r="H104" i="3"/>
  <c r="K104" i="3"/>
  <c r="X23" i="61" l="1"/>
  <c r="W24" i="61"/>
  <c r="W23" i="60"/>
  <c r="X22" i="60"/>
  <c r="W23" i="59"/>
  <c r="X22" i="59"/>
  <c r="W24" i="58"/>
  <c r="X23" i="58"/>
  <c r="Q104" i="3"/>
  <c r="R104" i="3"/>
  <c r="B106" i="3"/>
  <c r="K105" i="3"/>
  <c r="E105" i="3"/>
  <c r="P105" i="3"/>
  <c r="M105" i="3"/>
  <c r="H105" i="3"/>
  <c r="O105" i="3"/>
  <c r="N105" i="3"/>
  <c r="G105" i="3"/>
  <c r="F105" i="3"/>
  <c r="L105" i="3"/>
  <c r="I105" i="3"/>
  <c r="D105" i="3"/>
  <c r="J105" i="3"/>
  <c r="C105" i="3"/>
  <c r="W25" i="61" l="1"/>
  <c r="X24" i="61"/>
  <c r="W24" i="59"/>
  <c r="X23" i="59"/>
  <c r="W24" i="60"/>
  <c r="X23" i="60"/>
  <c r="W25" i="58"/>
  <c r="X24" i="58"/>
  <c r="Q105" i="3"/>
  <c r="R105" i="3"/>
  <c r="B107" i="3"/>
  <c r="C106" i="3"/>
  <c r="P106" i="3"/>
  <c r="E106" i="3"/>
  <c r="J106" i="3"/>
  <c r="D106" i="3"/>
  <c r="I106" i="3"/>
  <c r="L106" i="3"/>
  <c r="K106" i="3"/>
  <c r="O106" i="3"/>
  <c r="G106" i="3"/>
  <c r="M106" i="3"/>
  <c r="H106" i="3"/>
  <c r="F106" i="3"/>
  <c r="N106" i="3"/>
  <c r="X25" i="61" l="1"/>
  <c r="W26" i="61"/>
  <c r="W25" i="60"/>
  <c r="X24" i="60"/>
  <c r="W25" i="59"/>
  <c r="X24" i="59"/>
  <c r="W26" i="58"/>
  <c r="X25" i="58"/>
  <c r="Q106" i="3"/>
  <c r="R106" i="3"/>
  <c r="B108" i="3"/>
  <c r="F107" i="3"/>
  <c r="N107" i="3"/>
  <c r="J107" i="3"/>
  <c r="H107" i="3"/>
  <c r="O107" i="3"/>
  <c r="M107" i="3"/>
  <c r="E107" i="3"/>
  <c r="P107" i="3"/>
  <c r="C107" i="3"/>
  <c r="G107" i="3"/>
  <c r="I107" i="3"/>
  <c r="L107" i="3"/>
  <c r="K107" i="3"/>
  <c r="D107" i="3"/>
  <c r="W27" i="61" l="1"/>
  <c r="X26" i="61"/>
  <c r="W26" i="60"/>
  <c r="X25" i="60"/>
  <c r="W26" i="59"/>
  <c r="X25" i="59"/>
  <c r="W27" i="58"/>
  <c r="X26" i="58"/>
  <c r="Q107" i="3"/>
  <c r="R107" i="3"/>
  <c r="B109" i="3"/>
  <c r="H108" i="3"/>
  <c r="E108" i="3"/>
  <c r="L108" i="3"/>
  <c r="J108" i="3"/>
  <c r="D108" i="3"/>
  <c r="P108" i="3"/>
  <c r="K108" i="3"/>
  <c r="N108" i="3"/>
  <c r="G108" i="3"/>
  <c r="M108" i="3"/>
  <c r="C108" i="3"/>
  <c r="I108" i="3"/>
  <c r="F108" i="3"/>
  <c r="O108" i="3"/>
  <c r="X27" i="61" l="1"/>
  <c r="W28" i="61"/>
  <c r="W27" i="60"/>
  <c r="X26" i="60"/>
  <c r="W27" i="59"/>
  <c r="X26" i="59"/>
  <c r="W28" i="58"/>
  <c r="X27" i="58"/>
  <c r="Q108" i="3"/>
  <c r="R108" i="3"/>
  <c r="B110" i="3"/>
  <c r="E109" i="3"/>
  <c r="F109" i="3"/>
  <c r="P109" i="3"/>
  <c r="M109" i="3"/>
  <c r="O109" i="3"/>
  <c r="G109" i="3"/>
  <c r="D109" i="3"/>
  <c r="K109" i="3"/>
  <c r="L109" i="3"/>
  <c r="C109" i="3"/>
  <c r="N109" i="3"/>
  <c r="J109" i="3"/>
  <c r="H109" i="3"/>
  <c r="I109" i="3"/>
  <c r="W29" i="61" l="1"/>
  <c r="X28" i="61"/>
  <c r="W28" i="59"/>
  <c r="X27" i="59"/>
  <c r="W28" i="60"/>
  <c r="X27" i="60"/>
  <c r="W29" i="58"/>
  <c r="X28" i="58"/>
  <c r="Q109" i="3"/>
  <c r="R109" i="3"/>
  <c r="B111" i="3"/>
  <c r="N110" i="3"/>
  <c r="K110" i="3"/>
  <c r="I110" i="3"/>
  <c r="J110" i="3"/>
  <c r="D110" i="3"/>
  <c r="O110" i="3"/>
  <c r="G110" i="3"/>
  <c r="F110" i="3"/>
  <c r="M110" i="3"/>
  <c r="H110" i="3"/>
  <c r="L110" i="3"/>
  <c r="E110" i="3"/>
  <c r="P110" i="3"/>
  <c r="C110" i="3"/>
  <c r="X29" i="61" l="1"/>
  <c r="W30" i="61"/>
  <c r="W29" i="60"/>
  <c r="X28" i="60"/>
  <c r="W29" i="59"/>
  <c r="X28" i="59"/>
  <c r="W30" i="58"/>
  <c r="X29" i="58"/>
  <c r="Q110" i="3"/>
  <c r="R110" i="3"/>
  <c r="B112" i="3"/>
  <c r="D111" i="3"/>
  <c r="J111" i="3"/>
  <c r="F111" i="3"/>
  <c r="N111" i="3"/>
  <c r="C111" i="3"/>
  <c r="E111" i="3"/>
  <c r="O111" i="3"/>
  <c r="L111" i="3"/>
  <c r="P111" i="3"/>
  <c r="H111" i="3"/>
  <c r="K111" i="3"/>
  <c r="M111" i="3"/>
  <c r="G111" i="3"/>
  <c r="I111" i="3"/>
  <c r="W31" i="61" l="1"/>
  <c r="X30" i="61"/>
  <c r="W30" i="59"/>
  <c r="X29" i="59"/>
  <c r="W30" i="60"/>
  <c r="X29" i="60"/>
  <c r="W31" i="58"/>
  <c r="X30" i="58"/>
  <c r="Q111" i="3"/>
  <c r="R111" i="3"/>
  <c r="B113" i="3"/>
  <c r="K112" i="3"/>
  <c r="H112" i="3"/>
  <c r="M112" i="3"/>
  <c r="J112" i="3"/>
  <c r="P112" i="3"/>
  <c r="C112" i="3"/>
  <c r="E112" i="3"/>
  <c r="I112" i="3"/>
  <c r="F112" i="3"/>
  <c r="N112" i="3"/>
  <c r="G112" i="3"/>
  <c r="D112" i="3"/>
  <c r="O112" i="3"/>
  <c r="L112" i="3"/>
  <c r="X31" i="61" l="1"/>
  <c r="W32" i="61"/>
  <c r="W31" i="60"/>
  <c r="X30" i="60"/>
  <c r="W31" i="59"/>
  <c r="X30" i="59"/>
  <c r="W32" i="58"/>
  <c r="X31" i="58"/>
  <c r="Q112" i="3"/>
  <c r="R112" i="3"/>
  <c r="B114" i="3"/>
  <c r="C113" i="3"/>
  <c r="G113" i="3"/>
  <c r="E113" i="3"/>
  <c r="J113" i="3"/>
  <c r="N113" i="3"/>
  <c r="M113" i="3"/>
  <c r="K113" i="3"/>
  <c r="O113" i="3"/>
  <c r="D113" i="3"/>
  <c r="I113" i="3"/>
  <c r="F113" i="3"/>
  <c r="P113" i="3"/>
  <c r="H113" i="3"/>
  <c r="L113" i="3"/>
  <c r="W33" i="61" l="1"/>
  <c r="X32" i="61"/>
  <c r="W32" i="59"/>
  <c r="X31" i="59"/>
  <c r="W32" i="60"/>
  <c r="X31" i="60"/>
  <c r="W33" i="58"/>
  <c r="X32" i="58"/>
  <c r="Q113" i="3"/>
  <c r="R113" i="3"/>
  <c r="B115" i="3"/>
  <c r="C114" i="3"/>
  <c r="K114" i="3"/>
  <c r="F114" i="3"/>
  <c r="P114" i="3"/>
  <c r="M114" i="3"/>
  <c r="I114" i="3"/>
  <c r="G114" i="3"/>
  <c r="H114" i="3"/>
  <c r="E114" i="3"/>
  <c r="N114" i="3"/>
  <c r="J114" i="3"/>
  <c r="O114" i="3"/>
  <c r="D114" i="3"/>
  <c r="L114" i="3"/>
  <c r="W34" i="61" l="1"/>
  <c r="X33" i="61"/>
  <c r="W33" i="60"/>
  <c r="X32" i="60"/>
  <c r="W33" i="59"/>
  <c r="X32" i="59"/>
  <c r="W34" i="58"/>
  <c r="X33" i="58"/>
  <c r="Q114" i="3"/>
  <c r="R114" i="3"/>
  <c r="B116" i="3"/>
  <c r="J115" i="3"/>
  <c r="N115" i="3"/>
  <c r="H115" i="3"/>
  <c r="O115" i="3"/>
  <c r="M115" i="3"/>
  <c r="P115" i="3"/>
  <c r="F115" i="3"/>
  <c r="E115" i="3"/>
  <c r="I115" i="3"/>
  <c r="L115" i="3"/>
  <c r="C115" i="3"/>
  <c r="D115" i="3"/>
  <c r="K115" i="3"/>
  <c r="G115" i="3"/>
  <c r="W35" i="61" l="1"/>
  <c r="X34" i="61"/>
  <c r="W34" i="59"/>
  <c r="X33" i="59"/>
  <c r="W34" i="60"/>
  <c r="X33" i="60"/>
  <c r="W35" i="58"/>
  <c r="X34" i="58"/>
  <c r="Q115" i="3"/>
  <c r="R115" i="3"/>
  <c r="B117" i="3"/>
  <c r="K116" i="3"/>
  <c r="P116" i="3"/>
  <c r="N116" i="3"/>
  <c r="E116" i="3"/>
  <c r="M116" i="3"/>
  <c r="H116" i="3"/>
  <c r="L116" i="3"/>
  <c r="O116" i="3"/>
  <c r="G116" i="3"/>
  <c r="D116" i="3"/>
  <c r="C116" i="3"/>
  <c r="J116" i="3"/>
  <c r="I116" i="3"/>
  <c r="F116" i="3"/>
  <c r="W36" i="61" l="1"/>
  <c r="X35" i="61"/>
  <c r="W35" i="60"/>
  <c r="X34" i="60"/>
  <c r="W35" i="59"/>
  <c r="X34" i="59"/>
  <c r="W36" i="58"/>
  <c r="X35" i="58"/>
  <c r="Q116" i="3"/>
  <c r="R116" i="3"/>
  <c r="B118" i="3"/>
  <c r="O117" i="3"/>
  <c r="P117" i="3"/>
  <c r="C117" i="3"/>
  <c r="L117" i="3"/>
  <c r="E117" i="3"/>
  <c r="F117" i="3"/>
  <c r="J117" i="3"/>
  <c r="N117" i="3"/>
  <c r="K117" i="3"/>
  <c r="D117" i="3"/>
  <c r="M117" i="3"/>
  <c r="G117" i="3"/>
  <c r="I117" i="3"/>
  <c r="H117" i="3"/>
  <c r="W37" i="61" l="1"/>
  <c r="X37" i="61" s="1"/>
  <c r="X36" i="61"/>
  <c r="W36" i="59"/>
  <c r="X35" i="59"/>
  <c r="W36" i="60"/>
  <c r="X35" i="60"/>
  <c r="W37" i="58"/>
  <c r="X37" i="58" s="1"/>
  <c r="X36" i="58"/>
  <c r="Q117" i="3"/>
  <c r="R117" i="3"/>
  <c r="B119" i="3"/>
  <c r="I118" i="3"/>
  <c r="L118" i="3"/>
  <c r="D118" i="3"/>
  <c r="N118" i="3"/>
  <c r="K118" i="3"/>
  <c r="O118" i="3"/>
  <c r="G118" i="3"/>
  <c r="P118" i="3"/>
  <c r="J118" i="3"/>
  <c r="E118" i="3"/>
  <c r="C118" i="3"/>
  <c r="H118" i="3"/>
  <c r="F118" i="3"/>
  <c r="M118" i="3"/>
  <c r="W37" i="60" l="1"/>
  <c r="X37" i="60" s="1"/>
  <c r="X36" i="60"/>
  <c r="W37" i="59"/>
  <c r="X37" i="59" s="1"/>
  <c r="X36" i="59"/>
  <c r="Q118" i="3"/>
  <c r="R118" i="3"/>
  <c r="B120" i="3"/>
  <c r="G119" i="3"/>
  <c r="M119" i="3"/>
  <c r="H119" i="3"/>
  <c r="E119" i="3"/>
  <c r="O119" i="3"/>
  <c r="P119" i="3"/>
  <c r="D119" i="3"/>
  <c r="L119" i="3"/>
  <c r="I119" i="3"/>
  <c r="J119" i="3"/>
  <c r="C119" i="3"/>
  <c r="F119" i="3"/>
  <c r="N119" i="3"/>
  <c r="K119" i="3"/>
  <c r="Q119" i="3" l="1"/>
  <c r="R119" i="3"/>
  <c r="B121" i="3"/>
  <c r="J120" i="3"/>
  <c r="H120" i="3"/>
  <c r="I120" i="3"/>
  <c r="K120" i="3"/>
  <c r="D120" i="3"/>
  <c r="P120" i="3"/>
  <c r="L120" i="3"/>
  <c r="C120" i="3"/>
  <c r="E120" i="3"/>
  <c r="N120" i="3"/>
  <c r="G120" i="3"/>
  <c r="M120" i="3"/>
  <c r="O120" i="3"/>
  <c r="F120" i="3"/>
  <c r="Q120" i="3" l="1"/>
  <c r="R120" i="3"/>
  <c r="B122" i="3"/>
  <c r="O121" i="3"/>
  <c r="G121" i="3"/>
  <c r="E121" i="3"/>
  <c r="L121" i="3"/>
  <c r="J121" i="3"/>
  <c r="P121" i="3"/>
  <c r="D121" i="3"/>
  <c r="F121" i="3"/>
  <c r="M121" i="3"/>
  <c r="I121" i="3"/>
  <c r="N121" i="3"/>
  <c r="H121" i="3"/>
  <c r="C121" i="3"/>
  <c r="K121" i="3"/>
  <c r="Q121" i="3" l="1"/>
  <c r="R121" i="3"/>
  <c r="B123" i="3"/>
  <c r="K122" i="3"/>
  <c r="H122" i="3"/>
  <c r="L122" i="3"/>
  <c r="C122" i="3"/>
  <c r="I122" i="3"/>
  <c r="M122" i="3"/>
  <c r="N122" i="3"/>
  <c r="P122" i="3"/>
  <c r="F122" i="3"/>
  <c r="E122" i="3"/>
  <c r="D122" i="3"/>
  <c r="G122" i="3"/>
  <c r="O122" i="3"/>
  <c r="J122" i="3"/>
  <c r="Q122" i="3" l="1"/>
  <c r="R122" i="3"/>
  <c r="B124" i="3"/>
  <c r="O123" i="3"/>
  <c r="N123" i="3"/>
  <c r="G123" i="3"/>
  <c r="L123" i="3"/>
  <c r="D123" i="3"/>
  <c r="E123" i="3"/>
  <c r="H123" i="3"/>
  <c r="I123" i="3"/>
  <c r="J123" i="3"/>
  <c r="P123" i="3"/>
  <c r="M123" i="3"/>
  <c r="K123" i="3"/>
  <c r="C123" i="3"/>
  <c r="F123" i="3"/>
  <c r="Q123" i="3" l="1"/>
  <c r="R123" i="3"/>
  <c r="B125" i="3"/>
  <c r="K124" i="3"/>
  <c r="D124" i="3"/>
  <c r="P124" i="3"/>
  <c r="M124" i="3"/>
  <c r="H124" i="3"/>
  <c r="O124" i="3"/>
  <c r="E124" i="3"/>
  <c r="I124" i="3"/>
  <c r="L124" i="3"/>
  <c r="F124" i="3"/>
  <c r="G124" i="3"/>
  <c r="N124" i="3"/>
  <c r="C124" i="3"/>
  <c r="J124" i="3"/>
  <c r="Q124" i="3" l="1"/>
  <c r="R124" i="3"/>
  <c r="B126" i="3"/>
  <c r="F125" i="3"/>
  <c r="K125" i="3"/>
  <c r="M125" i="3"/>
  <c r="P125" i="3"/>
  <c r="N125" i="3"/>
  <c r="O125" i="3"/>
  <c r="L125" i="3"/>
  <c r="D125" i="3"/>
  <c r="H125" i="3"/>
  <c r="J125" i="3"/>
  <c r="I125" i="3"/>
  <c r="C125" i="3"/>
  <c r="E125" i="3"/>
  <c r="G125" i="3"/>
  <c r="Q125" i="3" l="1"/>
  <c r="R125" i="3"/>
  <c r="B127" i="3"/>
  <c r="M126" i="3"/>
  <c r="E126" i="3"/>
  <c r="F126" i="3"/>
  <c r="O126" i="3"/>
  <c r="K126" i="3"/>
  <c r="J126" i="3"/>
  <c r="G126" i="3"/>
  <c r="I126" i="3"/>
  <c r="P126" i="3"/>
  <c r="H126" i="3"/>
  <c r="D126" i="3"/>
  <c r="N126" i="3"/>
  <c r="L126" i="3"/>
  <c r="C126" i="3"/>
  <c r="Q126" i="3" l="1"/>
  <c r="R126" i="3"/>
  <c r="B128" i="3"/>
  <c r="M127" i="3"/>
  <c r="I127" i="3"/>
  <c r="D127" i="3"/>
  <c r="J127" i="3"/>
  <c r="O127" i="3"/>
  <c r="H127" i="3"/>
  <c r="E127" i="3"/>
  <c r="C127" i="3"/>
  <c r="G127" i="3"/>
  <c r="N127" i="3"/>
  <c r="F127" i="3"/>
  <c r="P127" i="3"/>
  <c r="K127" i="3"/>
  <c r="L127" i="3"/>
  <c r="Q127" i="3" l="1"/>
  <c r="R127" i="3"/>
  <c r="B129" i="3"/>
  <c r="N128" i="3"/>
  <c r="P128" i="3"/>
  <c r="E128" i="3"/>
  <c r="H128" i="3"/>
  <c r="D128" i="3"/>
  <c r="K128" i="3"/>
  <c r="O128" i="3"/>
  <c r="I128" i="3"/>
  <c r="L128" i="3"/>
  <c r="J128" i="3"/>
  <c r="F128" i="3"/>
  <c r="G128" i="3"/>
  <c r="M128" i="3"/>
  <c r="C128" i="3"/>
  <c r="Q128" i="3" l="1"/>
  <c r="R128" i="3"/>
  <c r="B130" i="3"/>
  <c r="I129" i="3"/>
  <c r="F129" i="3"/>
  <c r="N129" i="3"/>
  <c r="L129" i="3"/>
  <c r="M129" i="3"/>
  <c r="O129" i="3"/>
  <c r="D129" i="3"/>
  <c r="G129" i="3"/>
  <c r="P129" i="3"/>
  <c r="E129" i="3"/>
  <c r="H129" i="3"/>
  <c r="C129" i="3"/>
  <c r="J129" i="3"/>
  <c r="K129" i="3"/>
  <c r="Q129" i="3" l="1"/>
  <c r="R129" i="3"/>
  <c r="B131" i="3"/>
  <c r="L130" i="3"/>
  <c r="H130" i="3"/>
  <c r="J130" i="3"/>
  <c r="N130" i="3"/>
  <c r="I130" i="3"/>
  <c r="C130" i="3"/>
  <c r="G130" i="3"/>
  <c r="E130" i="3"/>
  <c r="F130" i="3"/>
  <c r="K130" i="3"/>
  <c r="O130" i="3"/>
  <c r="D130" i="3"/>
  <c r="M130" i="3"/>
  <c r="P130" i="3"/>
  <c r="Q130" i="3" l="1"/>
  <c r="R130" i="3"/>
  <c r="B132" i="3"/>
  <c r="F131" i="3"/>
  <c r="I131" i="3"/>
  <c r="C131" i="3"/>
  <c r="M131" i="3"/>
  <c r="K131" i="3"/>
  <c r="P131" i="3"/>
  <c r="D131" i="3"/>
  <c r="J131" i="3"/>
  <c r="O131" i="3"/>
  <c r="G131" i="3"/>
  <c r="N131" i="3"/>
  <c r="L131" i="3"/>
  <c r="H131" i="3"/>
  <c r="E131" i="3"/>
  <c r="Q131" i="3" l="1"/>
  <c r="R131" i="3"/>
  <c r="B133" i="3"/>
  <c r="L132" i="3"/>
  <c r="C132" i="3"/>
  <c r="E132" i="3"/>
  <c r="P132" i="3"/>
  <c r="I132" i="3"/>
  <c r="K132" i="3"/>
  <c r="D132" i="3"/>
  <c r="F132" i="3"/>
  <c r="G132" i="3"/>
  <c r="J132" i="3"/>
  <c r="N132" i="3"/>
  <c r="O132" i="3"/>
  <c r="M132" i="3"/>
  <c r="H132" i="3"/>
  <c r="Q132" i="3" l="1"/>
  <c r="R132" i="3"/>
  <c r="B134" i="3"/>
  <c r="L133" i="3"/>
  <c r="P133" i="3"/>
  <c r="D133" i="3"/>
  <c r="O133" i="3"/>
  <c r="M133" i="3"/>
  <c r="I133" i="3"/>
  <c r="G133" i="3"/>
  <c r="C133" i="3"/>
  <c r="K133" i="3"/>
  <c r="N133" i="3"/>
  <c r="H133" i="3"/>
  <c r="F133" i="3"/>
  <c r="E133" i="3"/>
  <c r="J133" i="3"/>
  <c r="Q133" i="3" l="1"/>
  <c r="R133" i="3"/>
  <c r="B135" i="3"/>
  <c r="E134" i="3"/>
  <c r="L134" i="3"/>
  <c r="M134" i="3"/>
  <c r="H134" i="3"/>
  <c r="G134" i="3"/>
  <c r="D134" i="3"/>
  <c r="F134" i="3"/>
  <c r="P134" i="3"/>
  <c r="J134" i="3"/>
  <c r="O134" i="3"/>
  <c r="N134" i="3"/>
  <c r="I134" i="3"/>
  <c r="C134" i="3"/>
  <c r="K134" i="3"/>
  <c r="Q134" i="3" l="1"/>
  <c r="R134" i="3"/>
  <c r="B136" i="3"/>
  <c r="F135" i="3"/>
  <c r="J135" i="3"/>
  <c r="P135" i="3"/>
  <c r="D135" i="3"/>
  <c r="G135" i="3"/>
  <c r="H135" i="3"/>
  <c r="O135" i="3"/>
  <c r="E135" i="3"/>
  <c r="I135" i="3"/>
  <c r="K135" i="3"/>
  <c r="N135" i="3"/>
  <c r="C135" i="3"/>
  <c r="L135" i="3"/>
  <c r="M135" i="3"/>
  <c r="Q135" i="3" l="1"/>
  <c r="R135" i="3"/>
  <c r="B137" i="3"/>
  <c r="D136" i="3"/>
  <c r="M136" i="3"/>
  <c r="H136" i="3"/>
  <c r="O136" i="3"/>
  <c r="C136" i="3"/>
  <c r="G136" i="3"/>
  <c r="E136" i="3"/>
  <c r="N136" i="3"/>
  <c r="K136" i="3"/>
  <c r="F136" i="3"/>
  <c r="L136" i="3"/>
  <c r="I136" i="3"/>
  <c r="P136" i="3"/>
  <c r="J136" i="3"/>
  <c r="Q136" i="3" l="1"/>
  <c r="R136" i="3"/>
  <c r="B138" i="3"/>
  <c r="J137" i="3"/>
  <c r="M137" i="3"/>
  <c r="I137" i="3"/>
  <c r="N137" i="3"/>
  <c r="L137" i="3"/>
  <c r="F137" i="3"/>
  <c r="G137" i="3"/>
  <c r="H137" i="3"/>
  <c r="K137" i="3"/>
  <c r="E137" i="3"/>
  <c r="O137" i="3"/>
  <c r="D137" i="3"/>
  <c r="C137" i="3"/>
  <c r="P137" i="3"/>
  <c r="Q137" i="3" l="1"/>
  <c r="R137" i="3"/>
  <c r="B139" i="3"/>
  <c r="E138" i="3"/>
  <c r="M138" i="3"/>
  <c r="N138" i="3"/>
  <c r="I138" i="3"/>
  <c r="H138" i="3"/>
  <c r="J138" i="3"/>
  <c r="G138" i="3"/>
  <c r="C138" i="3"/>
  <c r="K138" i="3"/>
  <c r="P138" i="3"/>
  <c r="F138" i="3"/>
  <c r="O138" i="3"/>
  <c r="L138" i="3"/>
  <c r="D138" i="3"/>
  <c r="Q138" i="3" l="1"/>
  <c r="R138" i="3"/>
  <c r="B140" i="3"/>
  <c r="C139" i="3"/>
  <c r="D139" i="3"/>
  <c r="L139" i="3"/>
  <c r="J139" i="3"/>
  <c r="H139" i="3"/>
  <c r="E139" i="3"/>
  <c r="G139" i="3"/>
  <c r="P139" i="3"/>
  <c r="N139" i="3"/>
  <c r="I139" i="3"/>
  <c r="K139" i="3"/>
  <c r="O139" i="3"/>
  <c r="F139" i="3"/>
  <c r="M139" i="3"/>
  <c r="Q139" i="3" l="1"/>
  <c r="R139" i="3"/>
  <c r="B141" i="3"/>
  <c r="D140" i="3"/>
  <c r="F140" i="3"/>
  <c r="H140" i="3"/>
  <c r="P140" i="3"/>
  <c r="G140" i="3"/>
  <c r="K140" i="3"/>
  <c r="E140" i="3"/>
  <c r="N140" i="3"/>
  <c r="C140" i="3"/>
  <c r="L140" i="3"/>
  <c r="I140" i="3"/>
  <c r="O140" i="3"/>
  <c r="J140" i="3"/>
  <c r="M140" i="3"/>
  <c r="Q140" i="3" l="1"/>
  <c r="R140" i="3"/>
  <c r="B142" i="3"/>
  <c r="F141" i="3"/>
  <c r="J141" i="3"/>
  <c r="C141" i="3"/>
  <c r="G141" i="3"/>
  <c r="I141" i="3"/>
  <c r="P141" i="3"/>
  <c r="M141" i="3"/>
  <c r="D141" i="3"/>
  <c r="O141" i="3"/>
  <c r="L141" i="3"/>
  <c r="K141" i="3"/>
  <c r="H141" i="3"/>
  <c r="N141" i="3"/>
  <c r="E141" i="3"/>
  <c r="Q141" i="3" l="1"/>
  <c r="R141" i="3"/>
  <c r="B143" i="3"/>
  <c r="J142" i="3"/>
  <c r="D142" i="3"/>
  <c r="O142" i="3"/>
  <c r="I142" i="3"/>
  <c r="M142" i="3"/>
  <c r="K142" i="3"/>
  <c r="C142" i="3"/>
  <c r="H142" i="3"/>
  <c r="L142" i="3"/>
  <c r="E142" i="3"/>
  <c r="G142" i="3"/>
  <c r="F142" i="3"/>
  <c r="P142" i="3"/>
  <c r="N142" i="3"/>
  <c r="Q142" i="3" l="1"/>
  <c r="R142" i="3"/>
  <c r="B144" i="3"/>
  <c r="F143" i="3"/>
  <c r="K143" i="3"/>
  <c r="D143" i="3"/>
  <c r="J143" i="3"/>
  <c r="O143" i="3"/>
  <c r="G143" i="3"/>
  <c r="E143" i="3"/>
  <c r="H143" i="3"/>
  <c r="C143" i="3"/>
  <c r="I143" i="3"/>
  <c r="N143" i="3"/>
  <c r="M143" i="3"/>
  <c r="L143" i="3"/>
  <c r="P143" i="3"/>
  <c r="Q143" i="3" l="1"/>
  <c r="R143" i="3"/>
  <c r="B145" i="3"/>
  <c r="F144" i="3"/>
  <c r="M144" i="3"/>
  <c r="H144" i="3"/>
  <c r="I144" i="3"/>
  <c r="P144" i="3"/>
  <c r="L144" i="3"/>
  <c r="D144" i="3"/>
  <c r="O144" i="3"/>
  <c r="N144" i="3"/>
  <c r="G144" i="3"/>
  <c r="C144" i="3"/>
  <c r="K144" i="3"/>
  <c r="J144" i="3"/>
  <c r="E144" i="3"/>
  <c r="Q144" i="3" l="1"/>
  <c r="R144" i="3"/>
  <c r="B146" i="3"/>
  <c r="O145" i="3"/>
  <c r="G145" i="3"/>
  <c r="M145" i="3"/>
  <c r="H145" i="3"/>
  <c r="I145" i="3"/>
  <c r="K145" i="3"/>
  <c r="D145" i="3"/>
  <c r="J145" i="3"/>
  <c r="C145" i="3"/>
  <c r="F145" i="3"/>
  <c r="L145" i="3"/>
  <c r="P145" i="3"/>
  <c r="E145" i="3"/>
  <c r="N145" i="3"/>
  <c r="Q145" i="3" l="1"/>
  <c r="R145" i="3"/>
  <c r="B147" i="3"/>
  <c r="E146" i="3"/>
  <c r="C146" i="3"/>
  <c r="P146" i="3"/>
  <c r="N146" i="3"/>
  <c r="L146" i="3"/>
  <c r="D146" i="3"/>
  <c r="I146" i="3"/>
  <c r="O146" i="3"/>
  <c r="G146" i="3"/>
  <c r="F146" i="3"/>
  <c r="J146" i="3"/>
  <c r="M146" i="3"/>
  <c r="H146" i="3"/>
  <c r="K146" i="3"/>
  <c r="Q146" i="3" l="1"/>
  <c r="R146" i="3"/>
  <c r="B148" i="3"/>
  <c r="J147" i="3"/>
  <c r="C147" i="3"/>
  <c r="H147" i="3"/>
  <c r="O147" i="3"/>
  <c r="P147" i="3"/>
  <c r="F147" i="3"/>
  <c r="G147" i="3"/>
  <c r="D147" i="3"/>
  <c r="I147" i="3"/>
  <c r="N147" i="3"/>
  <c r="M147" i="3"/>
  <c r="L147" i="3"/>
  <c r="E147" i="3"/>
  <c r="K147" i="3"/>
  <c r="Q147" i="3" l="1"/>
  <c r="R147" i="3"/>
  <c r="B149" i="3"/>
  <c r="D148" i="3"/>
  <c r="H148" i="3"/>
  <c r="O148" i="3"/>
  <c r="I148" i="3"/>
  <c r="F148" i="3"/>
  <c r="N148" i="3"/>
  <c r="G148" i="3"/>
  <c r="E148" i="3"/>
  <c r="J148" i="3"/>
  <c r="L148" i="3"/>
  <c r="K148" i="3"/>
  <c r="C148" i="3"/>
  <c r="M148" i="3"/>
  <c r="P148" i="3"/>
  <c r="Q148" i="3" l="1"/>
  <c r="R148" i="3"/>
  <c r="B150" i="3"/>
  <c r="M149" i="3"/>
  <c r="K149" i="3"/>
  <c r="F149" i="3"/>
  <c r="G149" i="3"/>
  <c r="H149" i="3"/>
  <c r="L149" i="3"/>
  <c r="E149" i="3"/>
  <c r="N149" i="3"/>
  <c r="C149" i="3"/>
  <c r="I149" i="3"/>
  <c r="J149" i="3"/>
  <c r="D149" i="3"/>
  <c r="O149" i="3"/>
  <c r="P149" i="3"/>
  <c r="Q149" i="3" l="1"/>
  <c r="R149" i="3"/>
  <c r="B151" i="3"/>
  <c r="N150" i="3"/>
  <c r="E150" i="3"/>
  <c r="G150" i="3"/>
  <c r="P150" i="3"/>
  <c r="J150" i="3"/>
  <c r="F150" i="3"/>
  <c r="C150" i="3"/>
  <c r="O150" i="3"/>
  <c r="D150" i="3"/>
  <c r="M150" i="3"/>
  <c r="K150" i="3"/>
  <c r="H150" i="3"/>
  <c r="L150" i="3"/>
  <c r="I150" i="3"/>
  <c r="Q150" i="3" l="1"/>
  <c r="R150" i="3"/>
  <c r="B152" i="3"/>
  <c r="P151" i="3"/>
  <c r="M151" i="3"/>
  <c r="K151" i="3"/>
  <c r="N151" i="3"/>
  <c r="E151" i="3"/>
  <c r="G151" i="3"/>
  <c r="L151" i="3"/>
  <c r="D151" i="3"/>
  <c r="C151" i="3"/>
  <c r="I151" i="3"/>
  <c r="O151" i="3"/>
  <c r="H151" i="3"/>
  <c r="J151" i="3"/>
  <c r="F151" i="3"/>
  <c r="Q151" i="3" l="1"/>
  <c r="R151" i="3"/>
  <c r="B153" i="3"/>
  <c r="M152" i="3"/>
  <c r="G152" i="3"/>
  <c r="K152" i="3"/>
  <c r="O152" i="3"/>
  <c r="P152" i="3"/>
  <c r="C152" i="3"/>
  <c r="E152" i="3"/>
  <c r="H152" i="3"/>
  <c r="N152" i="3"/>
  <c r="J152" i="3"/>
  <c r="L152" i="3"/>
  <c r="D152" i="3"/>
  <c r="F152" i="3"/>
  <c r="I152" i="3"/>
  <c r="Q152" i="3" l="1"/>
  <c r="R152" i="3"/>
  <c r="B154" i="3"/>
  <c r="N153" i="3"/>
  <c r="M153" i="3"/>
  <c r="C153" i="3"/>
  <c r="O153" i="3"/>
  <c r="H153" i="3"/>
  <c r="P153" i="3"/>
  <c r="I153" i="3"/>
  <c r="G153" i="3"/>
  <c r="D153" i="3"/>
  <c r="L153" i="3"/>
  <c r="F153" i="3"/>
  <c r="J153" i="3"/>
  <c r="K153" i="3"/>
  <c r="E153" i="3"/>
  <c r="Q153" i="3" l="1"/>
  <c r="R153" i="3"/>
  <c r="B155" i="3"/>
  <c r="P154" i="3"/>
  <c r="D154" i="3"/>
  <c r="L154" i="3"/>
  <c r="N154" i="3"/>
  <c r="I154" i="3"/>
  <c r="E154" i="3"/>
  <c r="K154" i="3"/>
  <c r="G154" i="3"/>
  <c r="H154" i="3"/>
  <c r="O154" i="3"/>
  <c r="M154" i="3"/>
  <c r="F154" i="3"/>
  <c r="C154" i="3"/>
  <c r="J154" i="3"/>
  <c r="Q154" i="3" l="1"/>
  <c r="R154" i="3"/>
  <c r="B156" i="3"/>
  <c r="L155" i="3"/>
  <c r="M155" i="3"/>
  <c r="O155" i="3"/>
  <c r="H155" i="3"/>
  <c r="J155" i="3"/>
  <c r="K155" i="3"/>
  <c r="D155" i="3"/>
  <c r="P155" i="3"/>
  <c r="E155" i="3"/>
  <c r="N155" i="3"/>
  <c r="F155" i="3"/>
  <c r="I155" i="3"/>
  <c r="G155" i="3"/>
  <c r="C155" i="3"/>
  <c r="Q155" i="3" l="1"/>
  <c r="R155" i="3"/>
  <c r="B157" i="3"/>
  <c r="M156" i="3"/>
  <c r="F156" i="3"/>
  <c r="C156" i="3"/>
  <c r="O156" i="3"/>
  <c r="H156" i="3"/>
  <c r="G156" i="3"/>
  <c r="E156" i="3"/>
  <c r="K156" i="3"/>
  <c r="L156" i="3"/>
  <c r="N156" i="3"/>
  <c r="I156" i="3"/>
  <c r="D156" i="3"/>
  <c r="J156" i="3"/>
  <c r="P156" i="3"/>
  <c r="Q156" i="3" l="1"/>
  <c r="R156" i="3"/>
  <c r="B158" i="3"/>
  <c r="J157" i="3"/>
  <c r="I157" i="3"/>
  <c r="G157" i="3"/>
  <c r="L157" i="3"/>
  <c r="C157" i="3"/>
  <c r="F157" i="3"/>
  <c r="E157" i="3"/>
  <c r="H157" i="3"/>
  <c r="O157" i="3"/>
  <c r="K157" i="3"/>
  <c r="N157" i="3"/>
  <c r="P157" i="3"/>
  <c r="D157" i="3"/>
  <c r="M157" i="3"/>
  <c r="Q157" i="3" l="1"/>
  <c r="R157" i="3"/>
  <c r="B159" i="3"/>
  <c r="E158" i="3"/>
  <c r="I158" i="3"/>
  <c r="J158" i="3"/>
  <c r="P158" i="3"/>
  <c r="F158" i="3"/>
  <c r="M158" i="3"/>
  <c r="G158" i="3"/>
  <c r="L158" i="3"/>
  <c r="H158" i="3"/>
  <c r="O158" i="3"/>
  <c r="C158" i="3"/>
  <c r="K158" i="3"/>
  <c r="N158" i="3"/>
  <c r="D158" i="3"/>
  <c r="Q158" i="3" l="1"/>
  <c r="R158" i="3"/>
  <c r="B160" i="3"/>
  <c r="E159" i="3"/>
  <c r="L159" i="3"/>
  <c r="G159" i="3"/>
  <c r="J159" i="3"/>
  <c r="C159" i="3"/>
  <c r="I159" i="3"/>
  <c r="D159" i="3"/>
  <c r="K159" i="3"/>
  <c r="H159" i="3"/>
  <c r="F159" i="3"/>
  <c r="P159" i="3"/>
  <c r="M159" i="3"/>
  <c r="O159" i="3"/>
  <c r="N159" i="3"/>
  <c r="Q159" i="3" l="1"/>
  <c r="R159" i="3"/>
  <c r="B161" i="3"/>
  <c r="G160" i="3"/>
  <c r="E160" i="3"/>
  <c r="K160" i="3"/>
  <c r="J160" i="3"/>
  <c r="C160" i="3"/>
  <c r="H160" i="3"/>
  <c r="L160" i="3"/>
  <c r="P160" i="3"/>
  <c r="N160" i="3"/>
  <c r="D160" i="3"/>
  <c r="F160" i="3"/>
  <c r="I160" i="3"/>
  <c r="M160" i="3"/>
  <c r="O160" i="3"/>
  <c r="Q160" i="3" l="1"/>
  <c r="R160" i="3"/>
  <c r="B162" i="3"/>
  <c r="J161" i="3"/>
  <c r="N161" i="3"/>
  <c r="I161" i="3"/>
  <c r="C161" i="3"/>
  <c r="K161" i="3"/>
  <c r="E161" i="3"/>
  <c r="D161" i="3"/>
  <c r="P161" i="3"/>
  <c r="L161" i="3"/>
  <c r="F161" i="3"/>
  <c r="H161" i="3"/>
  <c r="M161" i="3"/>
  <c r="G161" i="3"/>
  <c r="O161" i="3"/>
  <c r="Q161" i="3" l="1"/>
  <c r="R161" i="3"/>
  <c r="B163" i="3"/>
  <c r="M162" i="3"/>
  <c r="N162" i="3"/>
  <c r="K162" i="3"/>
  <c r="J162" i="3"/>
  <c r="C162" i="3"/>
  <c r="P162" i="3"/>
  <c r="G162" i="3"/>
  <c r="H162" i="3"/>
  <c r="L162" i="3"/>
  <c r="O162" i="3"/>
  <c r="F162" i="3"/>
  <c r="D162" i="3"/>
  <c r="I162" i="3"/>
  <c r="E162" i="3"/>
  <c r="Q162" i="3" l="1"/>
  <c r="R162" i="3"/>
  <c r="B164" i="3"/>
  <c r="I163" i="3"/>
  <c r="H163" i="3"/>
  <c r="E163" i="3"/>
  <c r="D163" i="3"/>
  <c r="L163" i="3"/>
  <c r="P163" i="3"/>
  <c r="F163" i="3"/>
  <c r="C163" i="3"/>
  <c r="O163" i="3"/>
  <c r="M163" i="3"/>
  <c r="G163" i="3"/>
  <c r="N163" i="3"/>
  <c r="J163" i="3"/>
  <c r="K163" i="3"/>
  <c r="Q163" i="3" l="1"/>
  <c r="R163" i="3"/>
  <c r="B165" i="3"/>
  <c r="P164" i="3"/>
  <c r="M164" i="3"/>
  <c r="C164" i="3"/>
  <c r="E164" i="3"/>
  <c r="I164" i="3"/>
  <c r="L164" i="3"/>
  <c r="O164" i="3"/>
  <c r="H164" i="3"/>
  <c r="K164" i="3"/>
  <c r="F164" i="3"/>
  <c r="D164" i="3"/>
  <c r="J164" i="3"/>
  <c r="N164" i="3"/>
  <c r="G164" i="3"/>
  <c r="Q164" i="3" l="1"/>
  <c r="R164" i="3"/>
  <c r="B166" i="3"/>
  <c r="F165" i="3"/>
  <c r="D165" i="3"/>
  <c r="P165" i="3"/>
  <c r="J165" i="3"/>
  <c r="E165" i="3"/>
  <c r="O165" i="3"/>
  <c r="M165" i="3"/>
  <c r="H165" i="3"/>
  <c r="C165" i="3"/>
  <c r="I165" i="3"/>
  <c r="K165" i="3"/>
  <c r="L165" i="3"/>
  <c r="N165" i="3"/>
  <c r="G165" i="3"/>
  <c r="Q165" i="3" l="1"/>
  <c r="R165" i="3"/>
  <c r="B167" i="3"/>
  <c r="K166" i="3"/>
  <c r="C166" i="3"/>
  <c r="D166" i="3"/>
  <c r="G166" i="3"/>
  <c r="J166" i="3"/>
  <c r="F166" i="3"/>
  <c r="L166" i="3"/>
  <c r="O166" i="3"/>
  <c r="N166" i="3"/>
  <c r="E166" i="3"/>
  <c r="H166" i="3"/>
  <c r="P166" i="3"/>
  <c r="M166" i="3"/>
  <c r="I166" i="3"/>
  <c r="Q166" i="3" l="1"/>
  <c r="R166" i="3"/>
  <c r="B168" i="3"/>
  <c r="K167" i="3"/>
  <c r="N167" i="3"/>
  <c r="J167" i="3"/>
  <c r="I167" i="3"/>
  <c r="C167" i="3"/>
  <c r="G167" i="3"/>
  <c r="E167" i="3"/>
  <c r="D167" i="3"/>
  <c r="O167" i="3"/>
  <c r="F167" i="3"/>
  <c r="M167" i="3"/>
  <c r="L167" i="3"/>
  <c r="P167" i="3"/>
  <c r="H167" i="3"/>
  <c r="Q167" i="3" l="1"/>
  <c r="R167" i="3"/>
  <c r="B169" i="3"/>
  <c r="G168" i="3"/>
  <c r="L168" i="3"/>
  <c r="N168" i="3"/>
  <c r="P168" i="3"/>
  <c r="C168" i="3"/>
  <c r="K168" i="3"/>
  <c r="I168" i="3"/>
  <c r="D168" i="3"/>
  <c r="F168" i="3"/>
  <c r="E168" i="3"/>
  <c r="J168" i="3"/>
  <c r="M168" i="3"/>
  <c r="O168" i="3"/>
  <c r="H168" i="3"/>
  <c r="Q168" i="3" l="1"/>
  <c r="R168" i="3"/>
  <c r="B170" i="3"/>
  <c r="H169" i="3"/>
  <c r="K169" i="3"/>
  <c r="N169" i="3"/>
  <c r="P169" i="3"/>
  <c r="I169" i="3"/>
  <c r="G169" i="3"/>
  <c r="F169" i="3"/>
  <c r="C169" i="3"/>
  <c r="J169" i="3"/>
  <c r="O169" i="3"/>
  <c r="D169" i="3"/>
  <c r="M169" i="3"/>
  <c r="L169" i="3"/>
  <c r="E169" i="3"/>
  <c r="Q169" i="3" l="1"/>
  <c r="R169" i="3"/>
  <c r="B171" i="3"/>
  <c r="M170" i="3"/>
  <c r="G170" i="3"/>
  <c r="E170" i="3"/>
  <c r="O170" i="3"/>
  <c r="H170" i="3"/>
  <c r="F170" i="3"/>
  <c r="L170" i="3"/>
  <c r="J170" i="3"/>
  <c r="N170" i="3"/>
  <c r="C170" i="3"/>
  <c r="K170" i="3"/>
  <c r="P170" i="3"/>
  <c r="D170" i="3"/>
  <c r="I170" i="3"/>
  <c r="Q170" i="3" l="1"/>
  <c r="R170" i="3"/>
  <c r="B172" i="3"/>
  <c r="F171" i="3"/>
  <c r="J171" i="3"/>
  <c r="E171" i="3"/>
  <c r="G171" i="3"/>
  <c r="P171" i="3"/>
  <c r="M171" i="3"/>
  <c r="L171" i="3"/>
  <c r="D171" i="3"/>
  <c r="C171" i="3"/>
  <c r="O171" i="3"/>
  <c r="N171" i="3"/>
  <c r="K171" i="3"/>
  <c r="H171" i="3"/>
  <c r="I171" i="3"/>
  <c r="Q171" i="3" l="1"/>
  <c r="R171" i="3"/>
  <c r="B173" i="3"/>
  <c r="N172" i="3"/>
  <c r="D172" i="3"/>
  <c r="O172" i="3"/>
  <c r="J172" i="3"/>
  <c r="I172" i="3"/>
  <c r="E172" i="3"/>
  <c r="L172" i="3"/>
  <c r="H172" i="3"/>
  <c r="G172" i="3"/>
  <c r="P172" i="3"/>
  <c r="C172" i="3"/>
  <c r="M172" i="3"/>
  <c r="K172" i="3"/>
  <c r="F172" i="3"/>
  <c r="Q172" i="3" l="1"/>
  <c r="R172" i="3"/>
  <c r="B174" i="3"/>
  <c r="G173" i="3"/>
  <c r="H173" i="3"/>
  <c r="M173" i="3"/>
  <c r="J173" i="3"/>
  <c r="D173" i="3"/>
  <c r="I173" i="3"/>
  <c r="O173" i="3"/>
  <c r="K173" i="3"/>
  <c r="N173" i="3"/>
  <c r="L173" i="3"/>
  <c r="C173" i="3"/>
  <c r="P173" i="3"/>
  <c r="F173" i="3"/>
  <c r="E173" i="3"/>
  <c r="Q173" i="3" l="1"/>
  <c r="R173" i="3"/>
  <c r="B175" i="3"/>
  <c r="E174" i="3"/>
  <c r="H174" i="3"/>
  <c r="J174" i="3"/>
  <c r="P174" i="3"/>
  <c r="L174" i="3"/>
  <c r="O174" i="3"/>
  <c r="D174" i="3"/>
  <c r="N174" i="3"/>
  <c r="M174" i="3"/>
  <c r="C174" i="3"/>
  <c r="F174" i="3"/>
  <c r="I174" i="3"/>
  <c r="G174" i="3"/>
  <c r="K174" i="3"/>
  <c r="Q174" i="3" l="1"/>
  <c r="R174" i="3"/>
  <c r="B176" i="3"/>
  <c r="E175" i="3"/>
  <c r="F175" i="3"/>
  <c r="O175" i="3"/>
  <c r="C175" i="3"/>
  <c r="H175" i="3"/>
  <c r="J175" i="3"/>
  <c r="K175" i="3"/>
  <c r="L175" i="3"/>
  <c r="N175" i="3"/>
  <c r="G175" i="3"/>
  <c r="D175" i="3"/>
  <c r="I175" i="3"/>
  <c r="M175" i="3"/>
  <c r="P175" i="3"/>
  <c r="Q175" i="3" l="1"/>
  <c r="R175" i="3"/>
  <c r="B177" i="3"/>
  <c r="M176" i="3"/>
  <c r="G176" i="3"/>
  <c r="D176" i="3"/>
  <c r="H176" i="3"/>
  <c r="I176" i="3"/>
  <c r="J176" i="3"/>
  <c r="F176" i="3"/>
  <c r="E176" i="3"/>
  <c r="C176" i="3"/>
  <c r="K176" i="3"/>
  <c r="N176" i="3"/>
  <c r="P176" i="3"/>
  <c r="L176" i="3"/>
  <c r="O176" i="3"/>
  <c r="Q176" i="3" l="1"/>
  <c r="R176" i="3"/>
  <c r="B178" i="3"/>
  <c r="H177" i="3"/>
  <c r="M177" i="3"/>
  <c r="O177" i="3"/>
  <c r="K177" i="3"/>
  <c r="E177" i="3"/>
  <c r="J177" i="3"/>
  <c r="L177" i="3"/>
  <c r="D177" i="3"/>
  <c r="P177" i="3"/>
  <c r="N177" i="3"/>
  <c r="C177" i="3"/>
  <c r="G177" i="3"/>
  <c r="I177" i="3"/>
  <c r="F177" i="3"/>
  <c r="Q177" i="3" l="1"/>
  <c r="R177" i="3"/>
  <c r="B179" i="3"/>
  <c r="E178" i="3"/>
  <c r="D178" i="3"/>
  <c r="O178" i="3"/>
  <c r="G178" i="3"/>
  <c r="H178" i="3"/>
  <c r="M178" i="3"/>
  <c r="L178" i="3"/>
  <c r="I178" i="3"/>
  <c r="N178" i="3"/>
  <c r="C178" i="3"/>
  <c r="F178" i="3"/>
  <c r="J178" i="3"/>
  <c r="K178" i="3"/>
  <c r="P178" i="3"/>
  <c r="Q178" i="3" l="1"/>
  <c r="R178" i="3"/>
  <c r="B180" i="3"/>
  <c r="P179" i="3"/>
  <c r="F179" i="3"/>
  <c r="G179" i="3"/>
  <c r="H179" i="3"/>
  <c r="J179" i="3"/>
  <c r="C179" i="3"/>
  <c r="N179" i="3"/>
  <c r="K179" i="3"/>
  <c r="L179" i="3"/>
  <c r="M179" i="3"/>
  <c r="E179" i="3"/>
  <c r="I179" i="3"/>
  <c r="O179" i="3"/>
  <c r="D179" i="3"/>
  <c r="Q179" i="3" l="1"/>
  <c r="R179" i="3"/>
  <c r="B181" i="3"/>
  <c r="L180" i="3"/>
  <c r="I180" i="3"/>
  <c r="N180" i="3"/>
  <c r="E180" i="3"/>
  <c r="C180" i="3"/>
  <c r="D180" i="3"/>
  <c r="O180" i="3"/>
  <c r="J180" i="3"/>
  <c r="G180" i="3"/>
  <c r="K180" i="3"/>
  <c r="P180" i="3"/>
  <c r="H180" i="3"/>
  <c r="F180" i="3"/>
  <c r="M180" i="3"/>
  <c r="Q180" i="3" l="1"/>
  <c r="R180" i="3"/>
  <c r="B182" i="3"/>
  <c r="D181" i="3"/>
  <c r="M181" i="3"/>
  <c r="E181" i="3"/>
  <c r="F181" i="3"/>
  <c r="O181" i="3"/>
  <c r="H181" i="3"/>
  <c r="I181" i="3"/>
  <c r="G181" i="3"/>
  <c r="J181" i="3"/>
  <c r="L181" i="3"/>
  <c r="N181" i="3"/>
  <c r="K181" i="3"/>
  <c r="P181" i="3"/>
  <c r="C181" i="3"/>
  <c r="Q181" i="3" l="1"/>
  <c r="R181" i="3"/>
  <c r="B183" i="3"/>
  <c r="M182" i="3"/>
  <c r="E182" i="3"/>
  <c r="H182" i="3"/>
  <c r="O182" i="3"/>
  <c r="P182" i="3"/>
  <c r="L182" i="3"/>
  <c r="F182" i="3"/>
  <c r="D182" i="3"/>
  <c r="C182" i="3"/>
  <c r="I182" i="3"/>
  <c r="K182" i="3"/>
  <c r="G182" i="3"/>
  <c r="J182" i="3"/>
  <c r="N182" i="3"/>
  <c r="Q182" i="3" l="1"/>
  <c r="R182" i="3"/>
  <c r="B184" i="3"/>
  <c r="P183" i="3"/>
  <c r="L183" i="3"/>
  <c r="K183" i="3"/>
  <c r="O183" i="3"/>
  <c r="F183" i="3"/>
  <c r="C183" i="3"/>
  <c r="E183" i="3"/>
  <c r="G183" i="3"/>
  <c r="M183" i="3"/>
  <c r="D183" i="3"/>
  <c r="I183" i="3"/>
  <c r="J183" i="3"/>
  <c r="H183" i="3"/>
  <c r="N183" i="3"/>
  <c r="Q183" i="3" l="1"/>
  <c r="R183" i="3"/>
  <c r="B185" i="3"/>
  <c r="E184" i="3"/>
  <c r="D184" i="3"/>
  <c r="M184" i="3"/>
  <c r="K184" i="3"/>
  <c r="L184" i="3"/>
  <c r="G184" i="3"/>
  <c r="O184" i="3"/>
  <c r="P184" i="3"/>
  <c r="I184" i="3"/>
  <c r="J184" i="3"/>
  <c r="H184" i="3"/>
  <c r="C184" i="3"/>
  <c r="F184" i="3"/>
  <c r="N184" i="3"/>
  <c r="Q184" i="3" l="1"/>
  <c r="R184" i="3"/>
  <c r="B186" i="3"/>
  <c r="D185" i="3"/>
  <c r="M185" i="3"/>
  <c r="H185" i="3"/>
  <c r="K185" i="3"/>
  <c r="I185" i="3"/>
  <c r="O185" i="3"/>
  <c r="L185" i="3"/>
  <c r="G185" i="3"/>
  <c r="C185" i="3"/>
  <c r="P185" i="3"/>
  <c r="N185" i="3"/>
  <c r="F185" i="3"/>
  <c r="E185" i="3"/>
  <c r="J185" i="3"/>
  <c r="Q185" i="3" l="1"/>
  <c r="R185" i="3"/>
  <c r="B187" i="3"/>
  <c r="C186" i="3"/>
  <c r="M186" i="3"/>
  <c r="D186" i="3"/>
  <c r="I186" i="3"/>
  <c r="E186" i="3"/>
  <c r="L186" i="3"/>
  <c r="J186" i="3"/>
  <c r="K186" i="3"/>
  <c r="P186" i="3"/>
  <c r="F186" i="3"/>
  <c r="O186" i="3"/>
  <c r="H186" i="3"/>
  <c r="N186" i="3"/>
  <c r="G186" i="3"/>
  <c r="Q186" i="3" l="1"/>
  <c r="R186" i="3"/>
  <c r="B188" i="3"/>
  <c r="J187" i="3"/>
  <c r="L187" i="3"/>
  <c r="H187" i="3"/>
  <c r="C187" i="3"/>
  <c r="M187" i="3"/>
  <c r="P187" i="3"/>
  <c r="E187" i="3"/>
  <c r="I187" i="3"/>
  <c r="G187" i="3"/>
  <c r="O187" i="3"/>
  <c r="D187" i="3"/>
  <c r="K187" i="3"/>
  <c r="F187" i="3"/>
  <c r="N187" i="3"/>
  <c r="Q187" i="3" l="1"/>
  <c r="R187" i="3"/>
  <c r="B189" i="3"/>
  <c r="D188" i="3"/>
  <c r="G188" i="3"/>
  <c r="L188" i="3"/>
  <c r="E188" i="3"/>
  <c r="C188" i="3"/>
  <c r="J188" i="3"/>
  <c r="N188" i="3"/>
  <c r="I188" i="3"/>
  <c r="M188" i="3"/>
  <c r="F188" i="3"/>
  <c r="K188" i="3"/>
  <c r="O188" i="3"/>
  <c r="P188" i="3"/>
  <c r="H188" i="3"/>
  <c r="Q188" i="3" l="1"/>
  <c r="R188" i="3"/>
  <c r="B190" i="3"/>
  <c r="N189" i="3"/>
  <c r="P189" i="3"/>
  <c r="O189" i="3"/>
  <c r="M189" i="3"/>
  <c r="E189" i="3"/>
  <c r="F189" i="3"/>
  <c r="L189" i="3"/>
  <c r="I189" i="3"/>
  <c r="C189" i="3"/>
  <c r="G189" i="3"/>
  <c r="H189" i="3"/>
  <c r="D189" i="3"/>
  <c r="K189" i="3"/>
  <c r="J189" i="3"/>
  <c r="Q189" i="3" l="1"/>
  <c r="R189" i="3"/>
  <c r="B191" i="3"/>
  <c r="H190" i="3"/>
  <c r="C190" i="3"/>
  <c r="O190" i="3"/>
  <c r="D190" i="3"/>
  <c r="E190" i="3"/>
  <c r="J190" i="3"/>
  <c r="F190" i="3"/>
  <c r="P190" i="3"/>
  <c r="K190" i="3"/>
  <c r="L190" i="3"/>
  <c r="I190" i="3"/>
  <c r="N190" i="3"/>
  <c r="M190" i="3"/>
  <c r="G190" i="3"/>
  <c r="Q190" i="3" l="1"/>
  <c r="R190" i="3"/>
  <c r="B192" i="3"/>
  <c r="F191" i="3"/>
  <c r="G191" i="3"/>
  <c r="N191" i="3"/>
  <c r="K191" i="3"/>
  <c r="D191" i="3"/>
  <c r="E191" i="3"/>
  <c r="L191" i="3"/>
  <c r="C191" i="3"/>
  <c r="H191" i="3"/>
  <c r="O191" i="3"/>
  <c r="M191" i="3"/>
  <c r="I191" i="3"/>
  <c r="J191" i="3"/>
  <c r="P191" i="3"/>
  <c r="Q191" i="3" l="1"/>
  <c r="R191" i="3"/>
  <c r="B193" i="3"/>
  <c r="N192" i="3"/>
  <c r="H192" i="3"/>
  <c r="M192" i="3"/>
  <c r="L192" i="3"/>
  <c r="G192" i="3"/>
  <c r="D192" i="3"/>
  <c r="I192" i="3"/>
  <c r="E192" i="3"/>
  <c r="C192" i="3"/>
  <c r="K192" i="3"/>
  <c r="O192" i="3"/>
  <c r="J192" i="3"/>
  <c r="P192" i="3"/>
  <c r="F192" i="3"/>
  <c r="Q192" i="3" l="1"/>
  <c r="R192" i="3"/>
  <c r="B194" i="3"/>
  <c r="F193" i="3"/>
  <c r="G193" i="3"/>
  <c r="N193" i="3"/>
  <c r="C193" i="3"/>
  <c r="I193" i="3"/>
  <c r="M193" i="3"/>
  <c r="K193" i="3"/>
  <c r="E193" i="3"/>
  <c r="P193" i="3"/>
  <c r="H193" i="3"/>
  <c r="L193" i="3"/>
  <c r="O193" i="3"/>
  <c r="J193" i="3"/>
  <c r="D193" i="3"/>
  <c r="Q193" i="3" l="1"/>
  <c r="R193" i="3"/>
  <c r="B195" i="3"/>
  <c r="G194" i="3"/>
  <c r="J194" i="3"/>
  <c r="D194" i="3"/>
  <c r="O194" i="3"/>
  <c r="L194" i="3"/>
  <c r="E194" i="3"/>
  <c r="I194" i="3"/>
  <c r="F194" i="3"/>
  <c r="P194" i="3"/>
  <c r="N194" i="3"/>
  <c r="H194" i="3"/>
  <c r="K194" i="3"/>
  <c r="C194" i="3"/>
  <c r="M194" i="3"/>
  <c r="Q194" i="3" l="1"/>
  <c r="R194" i="3"/>
  <c r="B196" i="3"/>
  <c r="C195" i="3"/>
  <c r="K195" i="3"/>
  <c r="E195" i="3"/>
  <c r="H195" i="3"/>
  <c r="J195" i="3"/>
  <c r="L195" i="3"/>
  <c r="O195" i="3"/>
  <c r="F195" i="3"/>
  <c r="N195" i="3"/>
  <c r="P195" i="3"/>
  <c r="D195" i="3"/>
  <c r="M195" i="3"/>
  <c r="I195" i="3"/>
  <c r="G195" i="3"/>
  <c r="Q195" i="3" l="1"/>
  <c r="R195" i="3"/>
  <c r="B197" i="3"/>
  <c r="K196" i="3"/>
  <c r="G196" i="3"/>
  <c r="J196" i="3"/>
  <c r="I196" i="3"/>
  <c r="O196" i="3"/>
  <c r="F196" i="3"/>
  <c r="M196" i="3"/>
  <c r="N196" i="3"/>
  <c r="P196" i="3"/>
  <c r="H196" i="3"/>
  <c r="E196" i="3"/>
  <c r="C196" i="3"/>
  <c r="D196" i="3"/>
  <c r="L196" i="3"/>
  <c r="Q196" i="3" l="1"/>
  <c r="R196" i="3"/>
  <c r="B198" i="3"/>
  <c r="L197" i="3"/>
  <c r="C197" i="3"/>
  <c r="O197" i="3"/>
  <c r="F197" i="3"/>
  <c r="J197" i="3"/>
  <c r="K197" i="3"/>
  <c r="P197" i="3"/>
  <c r="N197" i="3"/>
  <c r="E197" i="3"/>
  <c r="D197" i="3"/>
  <c r="H197" i="3"/>
  <c r="I197" i="3"/>
  <c r="G197" i="3"/>
  <c r="M197" i="3"/>
  <c r="Q197" i="3" l="1"/>
  <c r="R197" i="3"/>
  <c r="B199" i="3"/>
  <c r="H198" i="3"/>
  <c r="C198" i="3"/>
  <c r="K198" i="3"/>
  <c r="P198" i="3"/>
  <c r="F198" i="3"/>
  <c r="M198" i="3"/>
  <c r="L198" i="3"/>
  <c r="D198" i="3"/>
  <c r="E198" i="3"/>
  <c r="O198" i="3"/>
  <c r="G198" i="3"/>
  <c r="I198" i="3"/>
  <c r="N198" i="3"/>
  <c r="J198" i="3"/>
  <c r="Q198" i="3" l="1"/>
  <c r="R198" i="3"/>
  <c r="B200" i="3"/>
  <c r="H199" i="3"/>
  <c r="O199" i="3"/>
  <c r="P199" i="3"/>
  <c r="J199" i="3"/>
  <c r="M199" i="3"/>
  <c r="E199" i="3"/>
  <c r="D199" i="3"/>
  <c r="I199" i="3"/>
  <c r="G199" i="3"/>
  <c r="C199" i="3"/>
  <c r="F199" i="3"/>
  <c r="N199" i="3"/>
  <c r="L199" i="3"/>
  <c r="K199" i="3"/>
  <c r="Q199" i="3" l="1"/>
  <c r="R199" i="3"/>
  <c r="B201" i="3"/>
  <c r="C200" i="3"/>
  <c r="N200" i="3"/>
  <c r="H200" i="3"/>
  <c r="G200" i="3"/>
  <c r="D200" i="3"/>
  <c r="F200" i="3"/>
  <c r="E200" i="3"/>
  <c r="J200" i="3"/>
  <c r="M200" i="3"/>
  <c r="I200" i="3"/>
  <c r="L200" i="3"/>
  <c r="P200" i="3"/>
  <c r="K200" i="3"/>
  <c r="O200" i="3"/>
  <c r="Q200" i="3" l="1"/>
  <c r="R200" i="3"/>
  <c r="B202" i="3"/>
  <c r="C201" i="3"/>
  <c r="P201" i="3"/>
  <c r="D201" i="3"/>
  <c r="J201" i="3"/>
  <c r="I201" i="3"/>
  <c r="O201" i="3"/>
  <c r="H201" i="3"/>
  <c r="N201" i="3"/>
  <c r="E201" i="3"/>
  <c r="G201" i="3"/>
  <c r="K201" i="3"/>
  <c r="F201" i="3"/>
  <c r="L201" i="3"/>
  <c r="M201" i="3"/>
  <c r="Q201" i="3" l="1"/>
  <c r="R201" i="3"/>
  <c r="B203" i="3"/>
  <c r="H202" i="3"/>
  <c r="D202" i="3"/>
  <c r="M202" i="3"/>
  <c r="G202" i="3"/>
  <c r="L202" i="3"/>
  <c r="I202" i="3"/>
  <c r="F202" i="3"/>
  <c r="O202" i="3"/>
  <c r="J202" i="3"/>
  <c r="P202" i="3"/>
  <c r="E202" i="3"/>
  <c r="N202" i="3"/>
  <c r="C202" i="3"/>
  <c r="K202" i="3"/>
  <c r="Q202" i="3" l="1"/>
  <c r="R202" i="3"/>
  <c r="B204" i="3"/>
  <c r="M203" i="3"/>
  <c r="I203" i="3"/>
  <c r="D203" i="3"/>
  <c r="N203" i="3"/>
  <c r="E203" i="3"/>
  <c r="O203" i="3"/>
  <c r="J203" i="3"/>
  <c r="P203" i="3"/>
  <c r="F203" i="3"/>
  <c r="L203" i="3"/>
  <c r="H203" i="3"/>
  <c r="G203" i="3"/>
  <c r="K203" i="3"/>
  <c r="C203" i="3"/>
  <c r="Q203" i="3" l="1"/>
  <c r="R203" i="3"/>
  <c r="B205" i="3"/>
  <c r="N204" i="3"/>
  <c r="H204" i="3"/>
  <c r="M204" i="3"/>
  <c r="K204" i="3"/>
  <c r="P204" i="3"/>
  <c r="O204" i="3"/>
  <c r="C204" i="3"/>
  <c r="E204" i="3"/>
  <c r="L204" i="3"/>
  <c r="G204" i="3"/>
  <c r="J204" i="3"/>
  <c r="D204" i="3"/>
  <c r="F204" i="3"/>
  <c r="I204" i="3"/>
  <c r="Q204" i="3" l="1"/>
  <c r="R204" i="3"/>
  <c r="B206" i="3"/>
  <c r="K205" i="3"/>
  <c r="I205" i="3"/>
  <c r="H205" i="3"/>
  <c r="D205" i="3"/>
  <c r="C205" i="3"/>
  <c r="O205" i="3"/>
  <c r="F205" i="3"/>
  <c r="L205" i="3"/>
  <c r="J205" i="3"/>
  <c r="G205" i="3"/>
  <c r="N205" i="3"/>
  <c r="E205" i="3"/>
  <c r="M205" i="3"/>
  <c r="P205" i="3"/>
  <c r="Q205" i="3" l="1"/>
  <c r="R205" i="3"/>
  <c r="B207" i="3"/>
  <c r="C206" i="3"/>
  <c r="M206" i="3"/>
  <c r="L206" i="3"/>
  <c r="D206" i="3"/>
  <c r="F206" i="3"/>
  <c r="I206" i="3"/>
  <c r="P206" i="3"/>
  <c r="J206" i="3"/>
  <c r="G206" i="3"/>
  <c r="N206" i="3"/>
  <c r="K206" i="3"/>
  <c r="E206" i="3"/>
  <c r="O206" i="3"/>
  <c r="H206" i="3"/>
  <c r="Q206" i="3" l="1"/>
  <c r="R206" i="3"/>
  <c r="B208" i="3"/>
  <c r="O207" i="3"/>
  <c r="J207" i="3"/>
  <c r="M207" i="3"/>
  <c r="D207" i="3"/>
  <c r="P207" i="3"/>
  <c r="K207" i="3"/>
  <c r="C207" i="3"/>
  <c r="N207" i="3"/>
  <c r="F207" i="3"/>
  <c r="I207" i="3"/>
  <c r="G207" i="3"/>
  <c r="L207" i="3"/>
  <c r="E207" i="3"/>
  <c r="H207" i="3"/>
  <c r="Q207" i="3" l="1"/>
  <c r="R207" i="3"/>
  <c r="B209" i="3"/>
  <c r="O208" i="3"/>
  <c r="N208" i="3"/>
  <c r="D208" i="3"/>
  <c r="P208" i="3"/>
  <c r="H208" i="3"/>
  <c r="K208" i="3"/>
  <c r="G208" i="3"/>
  <c r="E208" i="3"/>
  <c r="J208" i="3"/>
  <c r="I208" i="3"/>
  <c r="L208" i="3"/>
  <c r="C208" i="3"/>
  <c r="F208" i="3"/>
  <c r="M208" i="3"/>
  <c r="Q208" i="3" l="1"/>
  <c r="R208" i="3"/>
  <c r="B210" i="3"/>
  <c r="L209" i="3"/>
  <c r="G209" i="3"/>
  <c r="P209" i="3"/>
  <c r="F209" i="3"/>
  <c r="D209" i="3"/>
  <c r="O209" i="3"/>
  <c r="M209" i="3"/>
  <c r="J209" i="3"/>
  <c r="K209" i="3"/>
  <c r="E209" i="3"/>
  <c r="I209" i="3"/>
  <c r="H209" i="3"/>
  <c r="N209" i="3"/>
  <c r="C209" i="3"/>
  <c r="Q209" i="3" l="1"/>
  <c r="R209" i="3"/>
  <c r="B211" i="3"/>
  <c r="G210" i="3"/>
  <c r="P210" i="3"/>
  <c r="E210" i="3"/>
  <c r="O210" i="3"/>
  <c r="H210" i="3"/>
  <c r="K210" i="3"/>
  <c r="N210" i="3"/>
  <c r="I210" i="3"/>
  <c r="L210" i="3"/>
  <c r="D210" i="3"/>
  <c r="C210" i="3"/>
  <c r="M210" i="3"/>
  <c r="F210" i="3"/>
  <c r="J210" i="3"/>
  <c r="Q210" i="3" l="1"/>
  <c r="R210" i="3"/>
  <c r="B212" i="3"/>
  <c r="P211" i="3"/>
  <c r="M211" i="3"/>
  <c r="N211" i="3"/>
  <c r="F211" i="3"/>
  <c r="J211" i="3"/>
  <c r="I211" i="3"/>
  <c r="L211" i="3"/>
  <c r="E211" i="3"/>
  <c r="H211" i="3"/>
  <c r="D211" i="3"/>
  <c r="G211" i="3"/>
  <c r="K211" i="3"/>
  <c r="O211" i="3"/>
  <c r="C211" i="3"/>
  <c r="Q211" i="3" l="1"/>
  <c r="R211" i="3"/>
  <c r="B213" i="3"/>
  <c r="K212" i="3"/>
  <c r="P212" i="3"/>
  <c r="M212" i="3"/>
  <c r="G212" i="3"/>
  <c r="O212" i="3"/>
  <c r="C212" i="3"/>
  <c r="N212" i="3"/>
  <c r="E212" i="3"/>
  <c r="D212" i="3"/>
  <c r="F212" i="3"/>
  <c r="H212" i="3"/>
  <c r="J212" i="3"/>
  <c r="I212" i="3"/>
  <c r="L212" i="3"/>
  <c r="Q212" i="3" l="1"/>
  <c r="R212" i="3"/>
  <c r="B214" i="3"/>
  <c r="K213" i="3"/>
  <c r="J213" i="3"/>
  <c r="H213" i="3"/>
  <c r="M213" i="3"/>
  <c r="P213" i="3"/>
  <c r="E213" i="3"/>
  <c r="F213" i="3"/>
  <c r="C213" i="3"/>
  <c r="I213" i="3"/>
  <c r="D213" i="3"/>
  <c r="O213" i="3"/>
  <c r="G213" i="3"/>
  <c r="L213" i="3"/>
  <c r="N213" i="3"/>
  <c r="Q213" i="3" l="1"/>
  <c r="R213" i="3"/>
  <c r="B215" i="3"/>
  <c r="P214" i="3"/>
  <c r="K214" i="3"/>
  <c r="C214" i="3"/>
  <c r="L214" i="3"/>
  <c r="E214" i="3"/>
  <c r="D214" i="3"/>
  <c r="I214" i="3"/>
  <c r="O214" i="3"/>
  <c r="J214" i="3"/>
  <c r="F214" i="3"/>
  <c r="H214" i="3"/>
  <c r="M214" i="3"/>
  <c r="N214" i="3"/>
  <c r="G214" i="3"/>
  <c r="Q214" i="3" l="1"/>
  <c r="R214" i="3"/>
  <c r="B216" i="3"/>
  <c r="G215" i="3"/>
  <c r="N215" i="3"/>
  <c r="J215" i="3"/>
  <c r="F215" i="3"/>
  <c r="O215" i="3"/>
  <c r="H215" i="3"/>
  <c r="C215" i="3"/>
  <c r="D215" i="3"/>
  <c r="I215" i="3"/>
  <c r="M215" i="3"/>
  <c r="P215" i="3"/>
  <c r="L215" i="3"/>
  <c r="K215" i="3"/>
  <c r="E215" i="3"/>
  <c r="Q215" i="3" l="1"/>
  <c r="R215" i="3"/>
  <c r="B217" i="3"/>
  <c r="C216" i="3"/>
  <c r="L216" i="3"/>
  <c r="K216" i="3"/>
  <c r="M216" i="3"/>
  <c r="P216" i="3"/>
  <c r="E216" i="3"/>
  <c r="I216" i="3"/>
  <c r="F216" i="3"/>
  <c r="J216" i="3"/>
  <c r="G216" i="3"/>
  <c r="H216" i="3"/>
  <c r="O216" i="3"/>
  <c r="D216" i="3"/>
  <c r="N216" i="3"/>
  <c r="Q216" i="3" l="1"/>
  <c r="R216" i="3"/>
  <c r="B218" i="3"/>
  <c r="L217" i="3"/>
  <c r="J217" i="3"/>
  <c r="F217" i="3"/>
  <c r="M217" i="3"/>
  <c r="C217" i="3"/>
  <c r="N217" i="3"/>
  <c r="E217" i="3"/>
  <c r="D217" i="3"/>
  <c r="I217" i="3"/>
  <c r="H217" i="3"/>
  <c r="K217" i="3"/>
  <c r="O217" i="3"/>
  <c r="G217" i="3"/>
  <c r="P217" i="3"/>
  <c r="Q217" i="3" l="1"/>
  <c r="R217" i="3"/>
  <c r="B219" i="3"/>
  <c r="K218" i="3"/>
  <c r="E218" i="3"/>
  <c r="C218" i="3"/>
  <c r="P218" i="3"/>
  <c r="G218" i="3"/>
  <c r="M218" i="3"/>
  <c r="L218" i="3"/>
  <c r="F218" i="3"/>
  <c r="J218" i="3"/>
  <c r="O218" i="3"/>
  <c r="D218" i="3"/>
  <c r="H218" i="3"/>
  <c r="N218" i="3"/>
  <c r="I218" i="3"/>
  <c r="Q218" i="3" l="1"/>
  <c r="R218" i="3"/>
  <c r="B220" i="3"/>
  <c r="O219" i="3"/>
  <c r="H219" i="3"/>
  <c r="C219" i="3"/>
  <c r="F219" i="3"/>
  <c r="I219" i="3"/>
  <c r="P219" i="3"/>
  <c r="L219" i="3"/>
  <c r="N219" i="3"/>
  <c r="E219" i="3"/>
  <c r="K219" i="3"/>
  <c r="D219" i="3"/>
  <c r="M219" i="3"/>
  <c r="J219" i="3"/>
  <c r="G219" i="3"/>
  <c r="Q219" i="3" l="1"/>
  <c r="R219" i="3"/>
  <c r="B221" i="3"/>
  <c r="F220" i="3"/>
  <c r="G220" i="3"/>
  <c r="M220" i="3"/>
  <c r="H220" i="3"/>
  <c r="D220" i="3"/>
  <c r="E220" i="3"/>
  <c r="O220" i="3"/>
  <c r="I220" i="3"/>
  <c r="L220" i="3"/>
  <c r="N220" i="3"/>
  <c r="J220" i="3"/>
  <c r="P220" i="3"/>
  <c r="C220" i="3"/>
  <c r="K220" i="3"/>
  <c r="Q220" i="3" l="1"/>
  <c r="R220" i="3"/>
  <c r="B222" i="3"/>
  <c r="K221" i="3"/>
  <c r="F221" i="3"/>
  <c r="N221" i="3"/>
  <c r="G221" i="3"/>
  <c r="M221" i="3"/>
  <c r="H221" i="3"/>
  <c r="I221" i="3"/>
  <c r="C221" i="3"/>
  <c r="D221" i="3"/>
  <c r="E221" i="3"/>
  <c r="J221" i="3"/>
  <c r="L221" i="3"/>
  <c r="O221" i="3"/>
  <c r="P221" i="3"/>
  <c r="Q221" i="3" l="1"/>
  <c r="R221" i="3"/>
  <c r="B223" i="3"/>
  <c r="O222" i="3"/>
  <c r="J222" i="3"/>
  <c r="L222" i="3"/>
  <c r="E222" i="3"/>
  <c r="N222" i="3"/>
  <c r="D222" i="3"/>
  <c r="C222" i="3"/>
  <c r="M222" i="3"/>
  <c r="H222" i="3"/>
  <c r="F222" i="3"/>
  <c r="P222" i="3"/>
  <c r="K222" i="3"/>
  <c r="G222" i="3"/>
  <c r="I222" i="3"/>
  <c r="Q222" i="3" l="1"/>
  <c r="R222" i="3"/>
  <c r="B224" i="3"/>
  <c r="J223" i="3"/>
  <c r="I223" i="3"/>
  <c r="D223" i="3"/>
  <c r="K223" i="3"/>
  <c r="M223" i="3"/>
  <c r="F223" i="3"/>
  <c r="H223" i="3"/>
  <c r="L223" i="3"/>
  <c r="E223" i="3"/>
  <c r="N223" i="3"/>
  <c r="O223" i="3"/>
  <c r="C223" i="3"/>
  <c r="G223" i="3"/>
  <c r="P223" i="3"/>
  <c r="Q223" i="3" l="1"/>
  <c r="R223" i="3"/>
  <c r="B225" i="3"/>
  <c r="K224" i="3"/>
  <c r="N224" i="3"/>
  <c r="E224" i="3"/>
  <c r="P224" i="3"/>
  <c r="F224" i="3"/>
  <c r="C224" i="3"/>
  <c r="D224" i="3"/>
  <c r="M224" i="3"/>
  <c r="I224" i="3"/>
  <c r="O224" i="3"/>
  <c r="G224" i="3"/>
  <c r="L224" i="3"/>
  <c r="H224" i="3"/>
  <c r="J224" i="3"/>
  <c r="Q224" i="3" l="1"/>
  <c r="R224" i="3"/>
  <c r="B226" i="3"/>
  <c r="I225" i="3"/>
  <c r="H225" i="3"/>
  <c r="E225" i="3"/>
  <c r="G225" i="3"/>
  <c r="J225" i="3"/>
  <c r="K225" i="3"/>
  <c r="C225" i="3"/>
  <c r="P225" i="3"/>
  <c r="N225" i="3"/>
  <c r="O225" i="3"/>
  <c r="M225" i="3"/>
  <c r="D225" i="3"/>
  <c r="L225" i="3"/>
  <c r="F225" i="3"/>
  <c r="Q225" i="3" l="1"/>
  <c r="R225" i="3"/>
  <c r="B227" i="3"/>
  <c r="O226" i="3"/>
  <c r="E226" i="3"/>
  <c r="F226" i="3"/>
  <c r="P226" i="3"/>
  <c r="L226" i="3"/>
  <c r="J226" i="3"/>
  <c r="D226" i="3"/>
  <c r="M226" i="3"/>
  <c r="N226" i="3"/>
  <c r="C226" i="3"/>
  <c r="I226" i="3"/>
  <c r="G226" i="3"/>
  <c r="H226" i="3"/>
  <c r="K226" i="3"/>
  <c r="Q226" i="3" l="1"/>
  <c r="R226" i="3"/>
  <c r="B228" i="3"/>
  <c r="C227" i="3"/>
  <c r="K227" i="3"/>
  <c r="D227" i="3"/>
  <c r="N227" i="3"/>
  <c r="L227" i="3"/>
  <c r="E227" i="3"/>
  <c r="G227" i="3"/>
  <c r="H227" i="3"/>
  <c r="F227" i="3"/>
  <c r="O227" i="3"/>
  <c r="J227" i="3"/>
  <c r="M227" i="3"/>
  <c r="I227" i="3"/>
  <c r="P227" i="3"/>
  <c r="Q227" i="3" l="1"/>
  <c r="R227" i="3"/>
  <c r="B229" i="3"/>
  <c r="J228" i="3"/>
  <c r="G228" i="3"/>
  <c r="P228" i="3"/>
  <c r="L228" i="3"/>
  <c r="K228" i="3"/>
  <c r="O228" i="3"/>
  <c r="H228" i="3"/>
  <c r="E228" i="3"/>
  <c r="M228" i="3"/>
  <c r="N228" i="3"/>
  <c r="I228" i="3"/>
  <c r="C228" i="3"/>
  <c r="D228" i="3"/>
  <c r="F228" i="3"/>
  <c r="Q228" i="3" l="1"/>
  <c r="R228" i="3"/>
  <c r="B230" i="3"/>
  <c r="P229" i="3"/>
  <c r="J229" i="3"/>
  <c r="M229" i="3"/>
  <c r="C229" i="3"/>
  <c r="K229" i="3"/>
  <c r="I229" i="3"/>
  <c r="N229" i="3"/>
  <c r="D229" i="3"/>
  <c r="H229" i="3"/>
  <c r="L229" i="3"/>
  <c r="E229" i="3"/>
  <c r="O229" i="3"/>
  <c r="G229" i="3"/>
  <c r="F229" i="3"/>
  <c r="Q229" i="3" l="1"/>
  <c r="R229" i="3"/>
  <c r="B231" i="3"/>
  <c r="J230" i="3"/>
  <c r="G230" i="3"/>
  <c r="F230" i="3"/>
  <c r="O230" i="3"/>
  <c r="K230" i="3"/>
  <c r="H230" i="3"/>
  <c r="P230" i="3"/>
  <c r="L230" i="3"/>
  <c r="D230" i="3"/>
  <c r="E230" i="3"/>
  <c r="N230" i="3"/>
  <c r="M230" i="3"/>
  <c r="I230" i="3"/>
  <c r="C230" i="3"/>
  <c r="Q230" i="3" l="1"/>
  <c r="R230" i="3"/>
  <c r="B232" i="3"/>
  <c r="H231" i="3"/>
  <c r="L231" i="3"/>
  <c r="F231" i="3"/>
  <c r="E231" i="3"/>
  <c r="I231" i="3"/>
  <c r="N231" i="3"/>
  <c r="K231" i="3"/>
  <c r="J231" i="3"/>
  <c r="M231" i="3"/>
  <c r="O231" i="3"/>
  <c r="P231" i="3"/>
  <c r="C231" i="3"/>
  <c r="G231" i="3"/>
  <c r="D231" i="3"/>
  <c r="Q231" i="3" l="1"/>
  <c r="R231" i="3"/>
  <c r="B233" i="3"/>
  <c r="H232" i="3"/>
  <c r="L232" i="3"/>
  <c r="J232" i="3"/>
  <c r="C232" i="3"/>
  <c r="M232" i="3"/>
  <c r="I232" i="3"/>
  <c r="P232" i="3"/>
  <c r="K232" i="3"/>
  <c r="F232" i="3"/>
  <c r="O232" i="3"/>
  <c r="E232" i="3"/>
  <c r="G232" i="3"/>
  <c r="D232" i="3"/>
  <c r="N232" i="3"/>
  <c r="Q232" i="3" l="1"/>
  <c r="R232" i="3"/>
  <c r="B234" i="3"/>
  <c r="C233" i="3"/>
  <c r="D233" i="3"/>
  <c r="L233" i="3"/>
  <c r="O233" i="3"/>
  <c r="I233" i="3"/>
  <c r="P233" i="3"/>
  <c r="F233" i="3"/>
  <c r="H233" i="3"/>
  <c r="K233" i="3"/>
  <c r="E233" i="3"/>
  <c r="G233" i="3"/>
  <c r="M233" i="3"/>
  <c r="N233" i="3"/>
  <c r="J233" i="3"/>
  <c r="Q233" i="3" l="1"/>
  <c r="R233" i="3"/>
  <c r="B235" i="3"/>
  <c r="P234" i="3"/>
  <c r="O234" i="3"/>
  <c r="F234" i="3"/>
  <c r="M234" i="3"/>
  <c r="E234" i="3"/>
  <c r="H234" i="3"/>
  <c r="N234" i="3"/>
  <c r="C234" i="3"/>
  <c r="D234" i="3"/>
  <c r="K234" i="3"/>
  <c r="G234" i="3"/>
  <c r="L234" i="3"/>
  <c r="J234" i="3"/>
  <c r="I234" i="3"/>
  <c r="Q234" i="3" l="1"/>
  <c r="R234" i="3"/>
  <c r="B236" i="3"/>
  <c r="P235" i="3"/>
  <c r="E235" i="3"/>
  <c r="O235" i="3"/>
  <c r="N235" i="3"/>
  <c r="F235" i="3"/>
  <c r="H235" i="3"/>
  <c r="M235" i="3"/>
  <c r="L235" i="3"/>
  <c r="G235" i="3"/>
  <c r="C235" i="3"/>
  <c r="D235" i="3"/>
  <c r="J235" i="3"/>
  <c r="K235" i="3"/>
  <c r="I235" i="3"/>
  <c r="Q235" i="3" l="1"/>
  <c r="R235" i="3"/>
  <c r="B237" i="3"/>
  <c r="M236" i="3"/>
  <c r="H236" i="3"/>
  <c r="C236" i="3"/>
  <c r="E236" i="3"/>
  <c r="G236" i="3"/>
  <c r="D236" i="3"/>
  <c r="K236" i="3"/>
  <c r="N236" i="3"/>
  <c r="F236" i="3"/>
  <c r="I236" i="3"/>
  <c r="J236" i="3"/>
  <c r="O236" i="3"/>
  <c r="P236" i="3"/>
  <c r="L236" i="3"/>
  <c r="Q236" i="3" l="1"/>
  <c r="R236" i="3"/>
  <c r="B238" i="3"/>
  <c r="G237" i="3"/>
  <c r="O237" i="3"/>
  <c r="J237" i="3"/>
  <c r="K237" i="3"/>
  <c r="P237" i="3"/>
  <c r="E237" i="3"/>
  <c r="D237" i="3"/>
  <c r="N237" i="3"/>
  <c r="C237" i="3"/>
  <c r="I237" i="3"/>
  <c r="F237" i="3"/>
  <c r="L237" i="3"/>
  <c r="M237" i="3"/>
  <c r="H237" i="3"/>
  <c r="Q237" i="3" l="1"/>
  <c r="R237" i="3"/>
  <c r="B239" i="3"/>
  <c r="E238" i="3"/>
  <c r="I238" i="3"/>
  <c r="L238" i="3"/>
  <c r="D238" i="3"/>
  <c r="O238" i="3"/>
  <c r="G238" i="3"/>
  <c r="C238" i="3"/>
  <c r="K238" i="3"/>
  <c r="H238" i="3"/>
  <c r="F238" i="3"/>
  <c r="N238" i="3"/>
  <c r="M238" i="3"/>
  <c r="J238" i="3"/>
  <c r="P238" i="3"/>
  <c r="Q238" i="3" l="1"/>
  <c r="R238" i="3"/>
  <c r="B240" i="3"/>
  <c r="K239" i="3"/>
  <c r="J239" i="3"/>
  <c r="O239" i="3"/>
  <c r="P239" i="3"/>
  <c r="N239" i="3"/>
  <c r="L239" i="3"/>
  <c r="G239" i="3"/>
  <c r="F239" i="3"/>
  <c r="D239" i="3"/>
  <c r="H239" i="3"/>
  <c r="E239" i="3"/>
  <c r="I239" i="3"/>
  <c r="M239" i="3"/>
  <c r="C239" i="3"/>
  <c r="Q239" i="3" l="1"/>
  <c r="R239" i="3"/>
  <c r="B241" i="3"/>
  <c r="M240" i="3"/>
  <c r="L240" i="3"/>
  <c r="O240" i="3"/>
  <c r="N240" i="3"/>
  <c r="E240" i="3"/>
  <c r="J240" i="3"/>
  <c r="H240" i="3"/>
  <c r="D240" i="3"/>
  <c r="C240" i="3"/>
  <c r="F240" i="3"/>
  <c r="P240" i="3"/>
  <c r="K240" i="3"/>
  <c r="G240" i="3"/>
  <c r="I240" i="3"/>
  <c r="Q240" i="3" l="1"/>
  <c r="R240" i="3"/>
  <c r="B242" i="3"/>
  <c r="C241" i="3"/>
  <c r="D241" i="3"/>
  <c r="I241" i="3"/>
  <c r="L241" i="3"/>
  <c r="H241" i="3"/>
  <c r="E241" i="3"/>
  <c r="J241" i="3"/>
  <c r="O241" i="3"/>
  <c r="K241" i="3"/>
  <c r="F241" i="3"/>
  <c r="G241" i="3"/>
  <c r="N241" i="3"/>
  <c r="M241" i="3"/>
  <c r="P241" i="3"/>
  <c r="Q241" i="3" l="1"/>
  <c r="R241" i="3"/>
  <c r="B243" i="3"/>
  <c r="H242" i="3"/>
  <c r="O242" i="3"/>
  <c r="F242" i="3"/>
  <c r="G242" i="3"/>
  <c r="E242" i="3"/>
  <c r="M242" i="3"/>
  <c r="P242" i="3"/>
  <c r="C242" i="3"/>
  <c r="J242" i="3"/>
  <c r="I242" i="3"/>
  <c r="N242" i="3"/>
  <c r="L242" i="3"/>
  <c r="D242" i="3"/>
  <c r="K242" i="3"/>
  <c r="Q242" i="3" l="1"/>
  <c r="R242" i="3"/>
  <c r="B244" i="3"/>
  <c r="G243" i="3"/>
  <c r="F243" i="3"/>
  <c r="C243" i="3"/>
  <c r="E243" i="3"/>
  <c r="L243" i="3"/>
  <c r="P243" i="3"/>
  <c r="M243" i="3"/>
  <c r="O243" i="3"/>
  <c r="K243" i="3"/>
  <c r="I243" i="3"/>
  <c r="N243" i="3"/>
  <c r="D243" i="3"/>
  <c r="H243" i="3"/>
  <c r="J243" i="3"/>
  <c r="Q243" i="3" l="1"/>
  <c r="R243" i="3"/>
  <c r="B245" i="3"/>
  <c r="E244" i="3"/>
  <c r="F244" i="3"/>
  <c r="K244" i="3"/>
  <c r="H244" i="3"/>
  <c r="N244" i="3"/>
  <c r="P244" i="3"/>
  <c r="O244" i="3"/>
  <c r="J244" i="3"/>
  <c r="M244" i="3"/>
  <c r="G244" i="3"/>
  <c r="C244" i="3"/>
  <c r="D244" i="3"/>
  <c r="L244" i="3"/>
  <c r="I244" i="3"/>
  <c r="Q244" i="3" l="1"/>
  <c r="R244" i="3"/>
  <c r="B246" i="3"/>
  <c r="L245" i="3"/>
  <c r="H245" i="3"/>
  <c r="C245" i="3"/>
  <c r="P245" i="3"/>
  <c r="K245" i="3"/>
  <c r="G245" i="3"/>
  <c r="F245" i="3"/>
  <c r="D245" i="3"/>
  <c r="I245" i="3"/>
  <c r="M245" i="3"/>
  <c r="J245" i="3"/>
  <c r="N245" i="3"/>
  <c r="E245" i="3"/>
  <c r="O245" i="3"/>
  <c r="Q245" i="3" l="1"/>
  <c r="R245" i="3"/>
  <c r="B247" i="3"/>
  <c r="O246" i="3"/>
  <c r="I246" i="3"/>
  <c r="K246" i="3"/>
  <c r="M246" i="3"/>
  <c r="P246" i="3"/>
  <c r="G246" i="3"/>
  <c r="L246" i="3"/>
  <c r="N246" i="3"/>
  <c r="J246" i="3"/>
  <c r="H246" i="3"/>
  <c r="F246" i="3"/>
  <c r="E246" i="3"/>
  <c r="C246" i="3"/>
  <c r="D246" i="3"/>
  <c r="Q246" i="3" l="1"/>
  <c r="R246" i="3"/>
  <c r="B248" i="3"/>
  <c r="N247" i="3"/>
  <c r="P247" i="3"/>
  <c r="D247" i="3"/>
  <c r="L247" i="3"/>
  <c r="E247" i="3"/>
  <c r="G247" i="3"/>
  <c r="H247" i="3"/>
  <c r="F247" i="3"/>
  <c r="C247" i="3"/>
  <c r="M247" i="3"/>
  <c r="K247" i="3"/>
  <c r="I247" i="3"/>
  <c r="O247" i="3"/>
  <c r="J247" i="3"/>
  <c r="Q247" i="3" l="1"/>
  <c r="R247" i="3"/>
  <c r="B249" i="3"/>
  <c r="J248" i="3"/>
  <c r="O248" i="3"/>
  <c r="I248" i="3"/>
  <c r="H248" i="3"/>
  <c r="D248" i="3"/>
  <c r="K248" i="3"/>
  <c r="G248" i="3"/>
  <c r="L248" i="3"/>
  <c r="P248" i="3"/>
  <c r="M248" i="3"/>
  <c r="E248" i="3"/>
  <c r="C248" i="3"/>
  <c r="F248" i="3"/>
  <c r="N248" i="3"/>
  <c r="Q248" i="3" l="1"/>
  <c r="R248" i="3"/>
  <c r="B250" i="3"/>
  <c r="L249" i="3"/>
  <c r="P249" i="3"/>
  <c r="G249" i="3"/>
  <c r="K249" i="3"/>
  <c r="F249" i="3"/>
  <c r="I249" i="3"/>
  <c r="C249" i="3"/>
  <c r="M249" i="3"/>
  <c r="J249" i="3"/>
  <c r="O249" i="3"/>
  <c r="E249" i="3"/>
  <c r="H249" i="3"/>
  <c r="D249" i="3"/>
  <c r="N249" i="3"/>
  <c r="Q249" i="3" l="1"/>
  <c r="R249" i="3"/>
  <c r="B251" i="3"/>
  <c r="G250" i="3"/>
  <c r="M250" i="3"/>
  <c r="K250" i="3"/>
  <c r="J250" i="3"/>
  <c r="E250" i="3"/>
  <c r="L250" i="3"/>
  <c r="C250" i="3"/>
  <c r="O250" i="3"/>
  <c r="D250" i="3"/>
  <c r="N250" i="3"/>
  <c r="H250" i="3"/>
  <c r="I250" i="3"/>
  <c r="F250" i="3"/>
  <c r="P250" i="3"/>
  <c r="Q250" i="3" l="1"/>
  <c r="R250" i="3"/>
  <c r="B252" i="3"/>
  <c r="M251" i="3"/>
  <c r="P251" i="3"/>
  <c r="C251" i="3"/>
  <c r="K251" i="3"/>
  <c r="E251" i="3"/>
  <c r="I251" i="3"/>
  <c r="F251" i="3"/>
  <c r="N251" i="3"/>
  <c r="L251" i="3"/>
  <c r="G251" i="3"/>
  <c r="J251" i="3"/>
  <c r="H251" i="3"/>
  <c r="D251" i="3"/>
  <c r="O251" i="3"/>
  <c r="Q251" i="3" l="1"/>
  <c r="R251" i="3"/>
  <c r="B253" i="3"/>
  <c r="H252" i="3"/>
  <c r="C252" i="3"/>
  <c r="F252" i="3"/>
  <c r="I252" i="3"/>
  <c r="P252" i="3"/>
  <c r="J252" i="3"/>
  <c r="G252" i="3"/>
  <c r="L252" i="3"/>
  <c r="D252" i="3"/>
  <c r="O252" i="3"/>
  <c r="K252" i="3"/>
  <c r="E252" i="3"/>
  <c r="M252" i="3"/>
  <c r="N252" i="3"/>
  <c r="Q252" i="3" l="1"/>
  <c r="R252" i="3"/>
  <c r="B254" i="3"/>
  <c r="J253" i="3"/>
  <c r="E253" i="3"/>
  <c r="P253" i="3"/>
  <c r="M253" i="3"/>
  <c r="O253" i="3"/>
  <c r="I253" i="3"/>
  <c r="N253" i="3"/>
  <c r="H253" i="3"/>
  <c r="G253" i="3"/>
  <c r="D253" i="3"/>
  <c r="C253" i="3"/>
  <c r="L253" i="3"/>
  <c r="K253" i="3"/>
  <c r="F253" i="3"/>
  <c r="Q253" i="3" l="1"/>
  <c r="R253" i="3"/>
  <c r="B255" i="3"/>
  <c r="E254" i="3"/>
  <c r="L254" i="3"/>
  <c r="C254" i="3"/>
  <c r="G254" i="3"/>
  <c r="O254" i="3"/>
  <c r="M254" i="3"/>
  <c r="K254" i="3"/>
  <c r="J254" i="3"/>
  <c r="F254" i="3"/>
  <c r="N254" i="3"/>
  <c r="H254" i="3"/>
  <c r="P254" i="3"/>
  <c r="I254" i="3"/>
  <c r="D254" i="3"/>
  <c r="Q254" i="3" l="1"/>
  <c r="R254" i="3"/>
  <c r="B256" i="3"/>
  <c r="D255" i="3"/>
  <c r="F255" i="3"/>
  <c r="C255" i="3"/>
  <c r="N255" i="3"/>
  <c r="K255" i="3"/>
  <c r="I255" i="3"/>
  <c r="M255" i="3"/>
  <c r="G255" i="3"/>
  <c r="J255" i="3"/>
  <c r="H255" i="3"/>
  <c r="L255" i="3"/>
  <c r="E255" i="3"/>
  <c r="P255" i="3"/>
  <c r="O255" i="3"/>
  <c r="Q255" i="3" l="1"/>
  <c r="R255" i="3"/>
  <c r="B257" i="3"/>
  <c r="E256" i="3"/>
  <c r="P256" i="3"/>
  <c r="M256" i="3"/>
  <c r="C256" i="3"/>
  <c r="F256" i="3"/>
  <c r="N256" i="3"/>
  <c r="G256" i="3"/>
  <c r="D256" i="3"/>
  <c r="O256" i="3"/>
  <c r="L256" i="3"/>
  <c r="J256" i="3"/>
  <c r="I256" i="3"/>
  <c r="H256" i="3"/>
  <c r="K256" i="3"/>
  <c r="Q256" i="3" l="1"/>
  <c r="R256" i="3"/>
  <c r="B258" i="3"/>
  <c r="O257" i="3"/>
  <c r="F257" i="3"/>
  <c r="G257" i="3"/>
  <c r="D257" i="3"/>
  <c r="L257" i="3"/>
  <c r="H257" i="3"/>
  <c r="E257" i="3"/>
  <c r="I257" i="3"/>
  <c r="J257" i="3"/>
  <c r="M257" i="3"/>
  <c r="K257" i="3"/>
  <c r="P257" i="3"/>
  <c r="N257" i="3"/>
  <c r="C257" i="3"/>
  <c r="Q257" i="3" l="1"/>
  <c r="R257" i="3"/>
  <c r="B259" i="3"/>
  <c r="E258" i="3"/>
  <c r="P258" i="3"/>
  <c r="L258" i="3"/>
  <c r="C258" i="3"/>
  <c r="I258" i="3"/>
  <c r="D258" i="3"/>
  <c r="G258" i="3"/>
  <c r="O258" i="3"/>
  <c r="H258" i="3"/>
  <c r="K258" i="3"/>
  <c r="F258" i="3"/>
  <c r="N258" i="3"/>
  <c r="M258" i="3"/>
  <c r="J258" i="3"/>
  <c r="Q258" i="3" l="1"/>
  <c r="R258" i="3"/>
  <c r="B260" i="3"/>
  <c r="M259" i="3"/>
  <c r="G259" i="3"/>
  <c r="E259" i="3"/>
  <c r="F259" i="3"/>
  <c r="J259" i="3"/>
  <c r="N259" i="3"/>
  <c r="I259" i="3"/>
  <c r="P259" i="3"/>
  <c r="C259" i="3"/>
  <c r="K259" i="3"/>
  <c r="O259" i="3"/>
  <c r="D259" i="3"/>
  <c r="L259" i="3"/>
  <c r="H259" i="3"/>
  <c r="Q259" i="3" l="1"/>
  <c r="R259" i="3"/>
  <c r="B261" i="3"/>
  <c r="I260" i="3"/>
  <c r="O260" i="3"/>
  <c r="L260" i="3"/>
  <c r="G260" i="3"/>
  <c r="N260" i="3"/>
  <c r="M260" i="3"/>
  <c r="H260" i="3"/>
  <c r="P260" i="3"/>
  <c r="E260" i="3"/>
  <c r="K260" i="3"/>
  <c r="D260" i="3"/>
  <c r="C260" i="3"/>
  <c r="J260" i="3"/>
  <c r="F260" i="3"/>
  <c r="Q260" i="3" l="1"/>
  <c r="R260" i="3"/>
  <c r="B262" i="3"/>
  <c r="C261" i="3"/>
  <c r="O261" i="3"/>
  <c r="L261" i="3"/>
  <c r="J261" i="3"/>
  <c r="M261" i="3"/>
  <c r="D261" i="3"/>
  <c r="N261" i="3"/>
  <c r="F261" i="3"/>
  <c r="P261" i="3"/>
  <c r="E261" i="3"/>
  <c r="G261" i="3"/>
  <c r="I261" i="3"/>
  <c r="H261" i="3"/>
  <c r="K261" i="3"/>
  <c r="Q261" i="3" l="1"/>
  <c r="R261" i="3"/>
  <c r="B263" i="3"/>
  <c r="G262" i="3"/>
  <c r="K262" i="3"/>
  <c r="L262" i="3"/>
  <c r="J262" i="3"/>
  <c r="H262" i="3"/>
  <c r="I262" i="3"/>
  <c r="N262" i="3"/>
  <c r="D262" i="3"/>
  <c r="F262" i="3"/>
  <c r="P262" i="3"/>
  <c r="O262" i="3"/>
  <c r="C262" i="3"/>
  <c r="E262" i="3"/>
  <c r="M262" i="3"/>
  <c r="Q262" i="3" l="1"/>
  <c r="R262" i="3"/>
  <c r="B264" i="3"/>
  <c r="M263" i="3"/>
  <c r="F263" i="3"/>
  <c r="I263" i="3"/>
  <c r="O263" i="3"/>
  <c r="E263" i="3"/>
  <c r="G263" i="3"/>
  <c r="C263" i="3"/>
  <c r="K263" i="3"/>
  <c r="D263" i="3"/>
  <c r="P263" i="3"/>
  <c r="H263" i="3"/>
  <c r="N263" i="3"/>
  <c r="L263" i="3"/>
  <c r="J263" i="3"/>
  <c r="Q263" i="3" l="1"/>
  <c r="R263" i="3"/>
  <c r="B265" i="3"/>
  <c r="M264" i="3"/>
  <c r="I264" i="3"/>
  <c r="L264" i="3"/>
  <c r="K264" i="3"/>
  <c r="D264" i="3"/>
  <c r="O264" i="3"/>
  <c r="F264" i="3"/>
  <c r="P264" i="3"/>
  <c r="N264" i="3"/>
  <c r="C264" i="3"/>
  <c r="J264" i="3"/>
  <c r="G264" i="3"/>
  <c r="E264" i="3"/>
  <c r="H264" i="3"/>
  <c r="Q264" i="3" l="1"/>
  <c r="R264" i="3"/>
  <c r="B266" i="3"/>
  <c r="I265" i="3"/>
  <c r="J265" i="3"/>
  <c r="N265" i="3"/>
  <c r="L265" i="3"/>
  <c r="C265" i="3"/>
  <c r="H265" i="3"/>
  <c r="G265" i="3"/>
  <c r="D265" i="3"/>
  <c r="K265" i="3"/>
  <c r="O265" i="3"/>
  <c r="P265" i="3"/>
  <c r="M265" i="3"/>
  <c r="F265" i="3"/>
  <c r="E265" i="3"/>
  <c r="Q265" i="3" l="1"/>
  <c r="R265" i="3"/>
  <c r="B267" i="3"/>
  <c r="H266" i="3"/>
  <c r="G266" i="3"/>
  <c r="J266" i="3"/>
  <c r="F266" i="3"/>
  <c r="K266" i="3"/>
  <c r="P266" i="3"/>
  <c r="M266" i="3"/>
  <c r="C266" i="3"/>
  <c r="I266" i="3"/>
  <c r="E266" i="3"/>
  <c r="D266" i="3"/>
  <c r="N266" i="3"/>
  <c r="O266" i="3"/>
  <c r="L266" i="3"/>
  <c r="Q266" i="3" l="1"/>
  <c r="R266" i="3"/>
  <c r="B268" i="3"/>
  <c r="I267" i="3"/>
  <c r="P267" i="3"/>
  <c r="F267" i="3"/>
  <c r="H267" i="3"/>
  <c r="O267" i="3"/>
  <c r="E267" i="3"/>
  <c r="J267" i="3"/>
  <c r="G267" i="3"/>
  <c r="L267" i="3"/>
  <c r="D267" i="3"/>
  <c r="N267" i="3"/>
  <c r="C267" i="3"/>
  <c r="M267" i="3"/>
  <c r="K267" i="3"/>
  <c r="Q267" i="3" l="1"/>
  <c r="R267" i="3"/>
  <c r="B269" i="3"/>
  <c r="N268" i="3"/>
  <c r="D268" i="3"/>
  <c r="C268" i="3"/>
  <c r="I268" i="3"/>
  <c r="L268" i="3"/>
  <c r="K268" i="3"/>
  <c r="M268" i="3"/>
  <c r="G268" i="3"/>
  <c r="O268" i="3"/>
  <c r="J268" i="3"/>
  <c r="H268" i="3"/>
  <c r="F268" i="3"/>
  <c r="P268" i="3"/>
  <c r="E268" i="3"/>
  <c r="Q268" i="3" l="1"/>
  <c r="R268" i="3"/>
  <c r="B270" i="3"/>
  <c r="M269" i="3"/>
  <c r="F269" i="3"/>
  <c r="E269" i="3"/>
  <c r="P269" i="3"/>
  <c r="G269" i="3"/>
  <c r="D269" i="3"/>
  <c r="L269" i="3"/>
  <c r="C269" i="3"/>
  <c r="J269" i="3"/>
  <c r="N269" i="3"/>
  <c r="O269" i="3"/>
  <c r="H269" i="3"/>
  <c r="K269" i="3"/>
  <c r="I269" i="3"/>
  <c r="Q269" i="3" l="1"/>
  <c r="R269" i="3"/>
  <c r="B271" i="3"/>
  <c r="J270" i="3"/>
  <c r="L270" i="3"/>
  <c r="N270" i="3"/>
  <c r="O270" i="3"/>
  <c r="P270" i="3"/>
  <c r="F270" i="3"/>
  <c r="G270" i="3"/>
  <c r="E270" i="3"/>
  <c r="M270" i="3"/>
  <c r="C270" i="3"/>
  <c r="H270" i="3"/>
  <c r="D270" i="3"/>
  <c r="I270" i="3"/>
  <c r="K270" i="3"/>
  <c r="Q270" i="3" l="1"/>
  <c r="R270" i="3"/>
  <c r="B272" i="3"/>
  <c r="M271" i="3"/>
  <c r="D271" i="3"/>
  <c r="J271" i="3"/>
  <c r="G271" i="3"/>
  <c r="N271" i="3"/>
  <c r="L271" i="3"/>
  <c r="O271" i="3"/>
  <c r="F271" i="3"/>
  <c r="I271" i="3"/>
  <c r="E271" i="3"/>
  <c r="K271" i="3"/>
  <c r="H271" i="3"/>
  <c r="C271" i="3"/>
  <c r="P271" i="3"/>
  <c r="Q271" i="3" l="1"/>
  <c r="R271" i="3"/>
  <c r="B273" i="3"/>
  <c r="C272" i="3"/>
  <c r="H272" i="3"/>
  <c r="K272" i="3"/>
  <c r="N272" i="3"/>
  <c r="I272" i="3"/>
  <c r="J272" i="3"/>
  <c r="M272" i="3"/>
  <c r="E272" i="3"/>
  <c r="D272" i="3"/>
  <c r="F272" i="3"/>
  <c r="L272" i="3"/>
  <c r="G272" i="3"/>
  <c r="P272" i="3"/>
  <c r="O272" i="3"/>
  <c r="Q272" i="3" l="1"/>
  <c r="R272" i="3"/>
  <c r="B274" i="3"/>
  <c r="F273" i="3"/>
  <c r="M273" i="3"/>
  <c r="G273" i="3"/>
  <c r="C273" i="3"/>
  <c r="O273" i="3"/>
  <c r="K273" i="3"/>
  <c r="J273" i="3"/>
  <c r="D273" i="3"/>
  <c r="N273" i="3"/>
  <c r="H273" i="3"/>
  <c r="P273" i="3"/>
  <c r="L273" i="3"/>
  <c r="I273" i="3"/>
  <c r="E273" i="3"/>
  <c r="Q273" i="3" l="1"/>
  <c r="R273" i="3"/>
  <c r="B275" i="3"/>
  <c r="C274" i="3"/>
  <c r="E274" i="3"/>
  <c r="L274" i="3"/>
  <c r="I274" i="3"/>
  <c r="P274" i="3"/>
  <c r="N274" i="3"/>
  <c r="K274" i="3"/>
  <c r="D274" i="3"/>
  <c r="J274" i="3"/>
  <c r="G274" i="3"/>
  <c r="M274" i="3"/>
  <c r="H274" i="3"/>
  <c r="O274" i="3"/>
  <c r="F274" i="3"/>
  <c r="Q274" i="3" l="1"/>
  <c r="R274" i="3"/>
  <c r="B276" i="3"/>
  <c r="D275" i="3"/>
  <c r="J275" i="3"/>
  <c r="H275" i="3"/>
  <c r="M275" i="3"/>
  <c r="E275" i="3"/>
  <c r="L275" i="3"/>
  <c r="N275" i="3"/>
  <c r="C275" i="3"/>
  <c r="F275" i="3"/>
  <c r="O275" i="3"/>
  <c r="K275" i="3"/>
  <c r="G275" i="3"/>
  <c r="P275" i="3"/>
  <c r="I275" i="3"/>
  <c r="Q275" i="3" l="1"/>
  <c r="R275" i="3"/>
  <c r="B277" i="3"/>
  <c r="D276" i="3"/>
  <c r="N276" i="3"/>
  <c r="P276" i="3"/>
  <c r="K276" i="3"/>
  <c r="I276" i="3"/>
  <c r="H276" i="3"/>
  <c r="F276" i="3"/>
  <c r="M276" i="3"/>
  <c r="J276" i="3"/>
  <c r="E276" i="3"/>
  <c r="O276" i="3"/>
  <c r="C276" i="3"/>
  <c r="G276" i="3"/>
  <c r="L276" i="3"/>
  <c r="Q276" i="3" l="1"/>
  <c r="R276" i="3"/>
  <c r="B278" i="3"/>
  <c r="J277" i="3"/>
  <c r="M277" i="3"/>
  <c r="G277" i="3"/>
  <c r="L277" i="3"/>
  <c r="H277" i="3"/>
  <c r="C277" i="3"/>
  <c r="P277" i="3"/>
  <c r="D277" i="3"/>
  <c r="E277" i="3"/>
  <c r="I277" i="3"/>
  <c r="F277" i="3"/>
  <c r="O277" i="3"/>
  <c r="N277" i="3"/>
  <c r="K277" i="3"/>
  <c r="Q277" i="3" l="1"/>
  <c r="R277" i="3"/>
  <c r="B279" i="3"/>
  <c r="M278" i="3"/>
  <c r="N278" i="3"/>
  <c r="P278" i="3"/>
  <c r="J278" i="3"/>
  <c r="K278" i="3"/>
  <c r="L278" i="3"/>
  <c r="O278" i="3"/>
  <c r="E278" i="3"/>
  <c r="F278" i="3"/>
  <c r="D278" i="3"/>
  <c r="I278" i="3"/>
  <c r="G278" i="3"/>
  <c r="H278" i="3"/>
  <c r="C278" i="3"/>
  <c r="Q278" i="3" l="1"/>
  <c r="R278" i="3"/>
  <c r="B280" i="3"/>
  <c r="M279" i="3"/>
  <c r="G279" i="3"/>
  <c r="I279" i="3"/>
  <c r="K279" i="3"/>
  <c r="D279" i="3"/>
  <c r="H279" i="3"/>
  <c r="E279" i="3"/>
  <c r="L279" i="3"/>
  <c r="C279" i="3"/>
  <c r="J279" i="3"/>
  <c r="O279" i="3"/>
  <c r="F279" i="3"/>
  <c r="P279" i="3"/>
  <c r="N279" i="3"/>
  <c r="Q279" i="3" l="1"/>
  <c r="R279" i="3"/>
  <c r="B281" i="3"/>
  <c r="H280" i="3"/>
  <c r="N280" i="3"/>
  <c r="E280" i="3"/>
  <c r="M280" i="3"/>
  <c r="G280" i="3"/>
  <c r="O280" i="3"/>
  <c r="L280" i="3"/>
  <c r="P280" i="3"/>
  <c r="F280" i="3"/>
  <c r="D280" i="3"/>
  <c r="C280" i="3"/>
  <c r="K280" i="3"/>
  <c r="I280" i="3"/>
  <c r="J280" i="3"/>
  <c r="Q280" i="3" l="1"/>
  <c r="R280" i="3"/>
  <c r="B282" i="3"/>
  <c r="N281" i="3"/>
  <c r="J281" i="3"/>
  <c r="E281" i="3"/>
  <c r="I281" i="3"/>
  <c r="G281" i="3"/>
  <c r="L281" i="3"/>
  <c r="P281" i="3"/>
  <c r="D281" i="3"/>
  <c r="H281" i="3"/>
  <c r="K281" i="3"/>
  <c r="O281" i="3"/>
  <c r="F281" i="3"/>
  <c r="M281" i="3"/>
  <c r="C281" i="3"/>
  <c r="Q281" i="3" l="1"/>
  <c r="R281" i="3"/>
  <c r="B283" i="3"/>
  <c r="J282" i="3"/>
  <c r="E282" i="3"/>
  <c r="C282" i="3"/>
  <c r="L282" i="3"/>
  <c r="H282" i="3"/>
  <c r="N282" i="3"/>
  <c r="M282" i="3"/>
  <c r="F282" i="3"/>
  <c r="K282" i="3"/>
  <c r="D282" i="3"/>
  <c r="O282" i="3"/>
  <c r="I282" i="3"/>
  <c r="P282" i="3"/>
  <c r="G282" i="3"/>
  <c r="Q282" i="3" l="1"/>
  <c r="R282" i="3"/>
  <c r="B284" i="3"/>
  <c r="H283" i="3"/>
  <c r="I283" i="3"/>
  <c r="O283" i="3"/>
  <c r="D283" i="3"/>
  <c r="K283" i="3"/>
  <c r="J283" i="3"/>
  <c r="N283" i="3"/>
  <c r="E283" i="3"/>
  <c r="M283" i="3"/>
  <c r="C283" i="3"/>
  <c r="F283" i="3"/>
  <c r="G283" i="3"/>
  <c r="P283" i="3"/>
  <c r="L283" i="3"/>
  <c r="Q283" i="3" l="1"/>
  <c r="R283" i="3"/>
  <c r="B285" i="3"/>
  <c r="L284" i="3"/>
  <c r="F284" i="3"/>
  <c r="E284" i="3"/>
  <c r="O284" i="3"/>
  <c r="H284" i="3"/>
  <c r="M284" i="3"/>
  <c r="J284" i="3"/>
  <c r="C284" i="3"/>
  <c r="K284" i="3"/>
  <c r="G284" i="3"/>
  <c r="D284" i="3"/>
  <c r="P284" i="3"/>
  <c r="I284" i="3"/>
  <c r="N284" i="3"/>
  <c r="Q284" i="3" l="1"/>
  <c r="R284" i="3"/>
  <c r="B286" i="3"/>
  <c r="J285" i="3"/>
  <c r="C285" i="3"/>
  <c r="H285" i="3"/>
  <c r="E285" i="3"/>
  <c r="D285" i="3"/>
  <c r="M285" i="3"/>
  <c r="K285" i="3"/>
  <c r="O285" i="3"/>
  <c r="L285" i="3"/>
  <c r="G285" i="3"/>
  <c r="I285" i="3"/>
  <c r="F285" i="3"/>
  <c r="P285" i="3"/>
  <c r="N285" i="3"/>
  <c r="Q285" i="3" l="1"/>
  <c r="R285" i="3"/>
  <c r="B287" i="3"/>
  <c r="H286" i="3"/>
  <c r="I286" i="3"/>
  <c r="G286" i="3"/>
  <c r="D286" i="3"/>
  <c r="N286" i="3"/>
  <c r="L286" i="3"/>
  <c r="M286" i="3"/>
  <c r="P286" i="3"/>
  <c r="K286" i="3"/>
  <c r="C286" i="3"/>
  <c r="E286" i="3"/>
  <c r="J286" i="3"/>
  <c r="O286" i="3"/>
  <c r="F286" i="3"/>
  <c r="Q286" i="3" l="1"/>
  <c r="R286" i="3"/>
  <c r="B288" i="3"/>
  <c r="J287" i="3"/>
  <c r="D287" i="3"/>
  <c r="O287" i="3"/>
  <c r="K287" i="3"/>
  <c r="E287" i="3"/>
  <c r="C287" i="3"/>
  <c r="L287" i="3"/>
  <c r="P287" i="3"/>
  <c r="N287" i="3"/>
  <c r="F287" i="3"/>
  <c r="M287" i="3"/>
  <c r="H287" i="3"/>
  <c r="G287" i="3"/>
  <c r="I287" i="3"/>
  <c r="Q287" i="3" l="1"/>
  <c r="R287" i="3"/>
  <c r="B289" i="3"/>
  <c r="P288" i="3"/>
  <c r="I288" i="3"/>
  <c r="E288" i="3"/>
  <c r="M288" i="3"/>
  <c r="C288" i="3"/>
  <c r="J288" i="3"/>
  <c r="D288" i="3"/>
  <c r="N288" i="3"/>
  <c r="K288" i="3"/>
  <c r="L288" i="3"/>
  <c r="F288" i="3"/>
  <c r="H288" i="3"/>
  <c r="G288" i="3"/>
  <c r="O288" i="3"/>
  <c r="Q288" i="3" l="1"/>
  <c r="R288" i="3"/>
  <c r="B290" i="3"/>
  <c r="F289" i="3"/>
  <c r="D289" i="3"/>
  <c r="O289" i="3"/>
  <c r="H289" i="3"/>
  <c r="M289" i="3"/>
  <c r="J289" i="3"/>
  <c r="K289" i="3"/>
  <c r="N289" i="3"/>
  <c r="I289" i="3"/>
  <c r="P289" i="3"/>
  <c r="G289" i="3"/>
  <c r="E289" i="3"/>
  <c r="L289" i="3"/>
  <c r="C289" i="3"/>
  <c r="Q289" i="3" l="1"/>
  <c r="R289" i="3"/>
  <c r="B291" i="3"/>
  <c r="G290" i="3"/>
  <c r="H290" i="3"/>
  <c r="C290" i="3"/>
  <c r="P290" i="3"/>
  <c r="J290" i="3"/>
  <c r="E290" i="3"/>
  <c r="F290" i="3"/>
  <c r="L290" i="3"/>
  <c r="N290" i="3"/>
  <c r="D290" i="3"/>
  <c r="O290" i="3"/>
  <c r="I290" i="3"/>
  <c r="M290" i="3"/>
  <c r="K290" i="3"/>
  <c r="Q290" i="3" l="1"/>
  <c r="R290" i="3"/>
  <c r="B292" i="3"/>
  <c r="M291" i="3"/>
  <c r="K291" i="3"/>
  <c r="J291" i="3"/>
  <c r="F291" i="3"/>
  <c r="H291" i="3"/>
  <c r="G291" i="3"/>
  <c r="E291" i="3"/>
  <c r="I291" i="3"/>
  <c r="D291" i="3"/>
  <c r="N291" i="3"/>
  <c r="C291" i="3"/>
  <c r="P291" i="3"/>
  <c r="O291" i="3"/>
  <c r="L291" i="3"/>
  <c r="Q291" i="3" l="1"/>
  <c r="R291" i="3"/>
  <c r="B293" i="3"/>
  <c r="P292" i="3"/>
  <c r="I292" i="3"/>
  <c r="C292" i="3"/>
  <c r="H292" i="3"/>
  <c r="O292" i="3"/>
  <c r="J292" i="3"/>
  <c r="D292" i="3"/>
  <c r="N292" i="3"/>
  <c r="M292" i="3"/>
  <c r="F292" i="3"/>
  <c r="G292" i="3"/>
  <c r="E292" i="3"/>
  <c r="K292" i="3"/>
  <c r="L292" i="3"/>
  <c r="Q292" i="3" l="1"/>
  <c r="R292" i="3"/>
  <c r="B294" i="3"/>
  <c r="L293" i="3"/>
  <c r="I293" i="3"/>
  <c r="H293" i="3"/>
  <c r="G293" i="3"/>
  <c r="M293" i="3"/>
  <c r="F293" i="3"/>
  <c r="D293" i="3"/>
  <c r="N293" i="3"/>
  <c r="O293" i="3"/>
  <c r="P293" i="3"/>
  <c r="C293" i="3"/>
  <c r="E293" i="3"/>
  <c r="K293" i="3"/>
  <c r="J293" i="3"/>
  <c r="Q293" i="3" l="1"/>
  <c r="R293" i="3"/>
  <c r="B295" i="3"/>
  <c r="F294" i="3"/>
  <c r="O294" i="3"/>
  <c r="G294" i="3"/>
  <c r="N294" i="3"/>
  <c r="K294" i="3"/>
  <c r="E294" i="3"/>
  <c r="C294" i="3"/>
  <c r="P294" i="3"/>
  <c r="H294" i="3"/>
  <c r="L294" i="3"/>
  <c r="J294" i="3"/>
  <c r="I294" i="3"/>
  <c r="D294" i="3"/>
  <c r="M294" i="3"/>
  <c r="Q294" i="3" l="1"/>
  <c r="R294" i="3"/>
  <c r="B296" i="3"/>
  <c r="M295" i="3"/>
  <c r="K295" i="3"/>
  <c r="P295" i="3"/>
  <c r="C295" i="3"/>
  <c r="E295" i="3"/>
  <c r="H295" i="3"/>
  <c r="I295" i="3"/>
  <c r="J295" i="3"/>
  <c r="F295" i="3"/>
  <c r="D295" i="3"/>
  <c r="O295" i="3"/>
  <c r="N295" i="3"/>
  <c r="L295" i="3"/>
  <c r="G295" i="3"/>
  <c r="Q295" i="3" l="1"/>
  <c r="R295" i="3"/>
  <c r="B297" i="3"/>
  <c r="L296" i="3"/>
  <c r="N296" i="3"/>
  <c r="K296" i="3"/>
  <c r="J296" i="3"/>
  <c r="D296" i="3"/>
  <c r="H296" i="3"/>
  <c r="I296" i="3"/>
  <c r="O296" i="3"/>
  <c r="C296" i="3"/>
  <c r="G296" i="3"/>
  <c r="P296" i="3"/>
  <c r="F296" i="3"/>
  <c r="M296" i="3"/>
  <c r="E296" i="3"/>
  <c r="Q296" i="3" l="1"/>
  <c r="R296" i="3"/>
  <c r="B298" i="3"/>
  <c r="F297" i="3"/>
  <c r="E297" i="3"/>
  <c r="J297" i="3"/>
  <c r="M297" i="3"/>
  <c r="K297" i="3"/>
  <c r="G297" i="3"/>
  <c r="D297" i="3"/>
  <c r="N297" i="3"/>
  <c r="C297" i="3"/>
  <c r="H297" i="3"/>
  <c r="O297" i="3"/>
  <c r="I297" i="3"/>
  <c r="P297" i="3"/>
  <c r="L297" i="3"/>
  <c r="Q297" i="3" l="1"/>
  <c r="R297" i="3"/>
  <c r="B299" i="3"/>
  <c r="O298" i="3"/>
  <c r="N298" i="3"/>
  <c r="D298" i="3"/>
  <c r="E298" i="3"/>
  <c r="M298" i="3"/>
  <c r="K298" i="3"/>
  <c r="F298" i="3"/>
  <c r="H298" i="3"/>
  <c r="I298" i="3"/>
  <c r="L298" i="3"/>
  <c r="J298" i="3"/>
  <c r="G298" i="3"/>
  <c r="P298" i="3"/>
  <c r="C298" i="3"/>
  <c r="Q298" i="3" l="1"/>
  <c r="R298" i="3"/>
  <c r="B300" i="3"/>
  <c r="M299" i="3"/>
  <c r="N299" i="3"/>
  <c r="I299" i="3"/>
  <c r="L299" i="3"/>
  <c r="E299" i="3"/>
  <c r="K299" i="3"/>
  <c r="G299" i="3"/>
  <c r="D299" i="3"/>
  <c r="P299" i="3"/>
  <c r="O299" i="3"/>
  <c r="C299" i="3"/>
  <c r="F299" i="3"/>
  <c r="H299" i="3"/>
  <c r="J299" i="3"/>
  <c r="Q299" i="3" l="1"/>
  <c r="R299" i="3"/>
  <c r="B301" i="3"/>
  <c r="F300" i="3"/>
  <c r="O300" i="3"/>
  <c r="N300" i="3"/>
  <c r="I300" i="3"/>
  <c r="D300" i="3"/>
  <c r="G300" i="3"/>
  <c r="M300" i="3"/>
  <c r="P300" i="3"/>
  <c r="J300" i="3"/>
  <c r="C300" i="3"/>
  <c r="H300" i="3"/>
  <c r="E300" i="3"/>
  <c r="K300" i="3"/>
  <c r="L300" i="3"/>
  <c r="Q300" i="3" l="1"/>
  <c r="R300" i="3"/>
  <c r="B302" i="3"/>
  <c r="F301" i="3"/>
  <c r="E301" i="3"/>
  <c r="J301" i="3"/>
  <c r="I301" i="3"/>
  <c r="D301" i="3"/>
  <c r="N301" i="3"/>
  <c r="P301" i="3"/>
  <c r="K301" i="3"/>
  <c r="M301" i="3"/>
  <c r="H301" i="3"/>
  <c r="L301" i="3"/>
  <c r="G301" i="3"/>
  <c r="O301" i="3"/>
  <c r="C301" i="3"/>
  <c r="Q301" i="3" l="1"/>
  <c r="R301" i="3"/>
  <c r="B303" i="3"/>
  <c r="E302" i="3"/>
  <c r="O302" i="3"/>
  <c r="L302" i="3"/>
  <c r="C302" i="3"/>
  <c r="K302" i="3"/>
  <c r="I302" i="3"/>
  <c r="H302" i="3"/>
  <c r="N302" i="3"/>
  <c r="F302" i="3"/>
  <c r="G302" i="3"/>
  <c r="M302" i="3"/>
  <c r="J302" i="3"/>
  <c r="D302" i="3"/>
  <c r="P302" i="3"/>
  <c r="Q302" i="3" l="1"/>
  <c r="R302" i="3"/>
  <c r="B304" i="3"/>
  <c r="H303" i="3"/>
  <c r="N303" i="3"/>
  <c r="C303" i="3"/>
  <c r="M303" i="3"/>
  <c r="D303" i="3"/>
  <c r="F303" i="3"/>
  <c r="G303" i="3"/>
  <c r="O303" i="3"/>
  <c r="P303" i="3"/>
  <c r="K303" i="3"/>
  <c r="J303" i="3"/>
  <c r="E303" i="3"/>
  <c r="L303" i="3"/>
  <c r="I303" i="3"/>
  <c r="Q303" i="3" l="1"/>
  <c r="R303" i="3"/>
  <c r="B305" i="3"/>
  <c r="J304" i="3"/>
  <c r="E304" i="3"/>
  <c r="D304" i="3"/>
  <c r="G304" i="3"/>
  <c r="C304" i="3"/>
  <c r="I304" i="3"/>
  <c r="O304" i="3"/>
  <c r="K304" i="3"/>
  <c r="H304" i="3"/>
  <c r="P304" i="3"/>
  <c r="N304" i="3"/>
  <c r="F304" i="3"/>
  <c r="L304" i="3"/>
  <c r="M304" i="3"/>
  <c r="Q304" i="3" l="1"/>
  <c r="R304" i="3"/>
  <c r="B306" i="3"/>
  <c r="M305" i="3"/>
  <c r="J305" i="3"/>
  <c r="F305" i="3"/>
  <c r="I305" i="3"/>
  <c r="O305" i="3"/>
  <c r="H305" i="3"/>
  <c r="E305" i="3"/>
  <c r="K305" i="3"/>
  <c r="N305" i="3"/>
  <c r="P305" i="3"/>
  <c r="G305" i="3"/>
  <c r="C305" i="3"/>
  <c r="L305" i="3"/>
  <c r="D305" i="3"/>
  <c r="Q305" i="3" l="1"/>
  <c r="R305" i="3"/>
  <c r="B307" i="3"/>
  <c r="H306" i="3"/>
  <c r="P306" i="3"/>
  <c r="M306" i="3"/>
  <c r="N306" i="3"/>
  <c r="F306" i="3"/>
  <c r="I306" i="3"/>
  <c r="O306" i="3"/>
  <c r="E306" i="3"/>
  <c r="D306" i="3"/>
  <c r="L306" i="3"/>
  <c r="G306" i="3"/>
  <c r="C306" i="3"/>
  <c r="K306" i="3"/>
  <c r="J306" i="3"/>
  <c r="Q306" i="3" l="1"/>
  <c r="R306" i="3"/>
  <c r="B308" i="3"/>
  <c r="E307" i="3"/>
  <c r="L307" i="3"/>
  <c r="O307" i="3"/>
  <c r="P307" i="3"/>
  <c r="J307" i="3"/>
  <c r="H307" i="3"/>
  <c r="C307" i="3"/>
  <c r="K307" i="3"/>
  <c r="G307" i="3"/>
  <c r="I307" i="3"/>
  <c r="F307" i="3"/>
  <c r="M307" i="3"/>
  <c r="N307" i="3"/>
  <c r="D307" i="3"/>
  <c r="Q307" i="3" l="1"/>
  <c r="R307" i="3"/>
  <c r="B309" i="3"/>
  <c r="F308" i="3"/>
  <c r="P308" i="3"/>
  <c r="H308" i="3"/>
  <c r="E308" i="3"/>
  <c r="M308" i="3"/>
  <c r="I308" i="3"/>
  <c r="O308" i="3"/>
  <c r="G308" i="3"/>
  <c r="L308" i="3"/>
  <c r="K308" i="3"/>
  <c r="D308" i="3"/>
  <c r="C308" i="3"/>
  <c r="J308" i="3"/>
  <c r="N308" i="3"/>
  <c r="Q308" i="3" l="1"/>
  <c r="R308" i="3"/>
  <c r="B310" i="3"/>
  <c r="I309" i="3"/>
  <c r="H309" i="3"/>
  <c r="G309" i="3"/>
  <c r="C309" i="3"/>
  <c r="J309" i="3"/>
  <c r="M309" i="3"/>
  <c r="F309" i="3"/>
  <c r="O309" i="3"/>
  <c r="E309" i="3"/>
  <c r="L309" i="3"/>
  <c r="D309" i="3"/>
  <c r="K309" i="3"/>
  <c r="N309" i="3"/>
  <c r="P309" i="3"/>
  <c r="Q309" i="3" l="1"/>
  <c r="R309" i="3"/>
  <c r="B311" i="3"/>
  <c r="G310" i="3"/>
  <c r="J310" i="3"/>
  <c r="N310" i="3"/>
  <c r="L310" i="3"/>
  <c r="F310" i="3"/>
  <c r="E310" i="3"/>
  <c r="M310" i="3"/>
  <c r="K310" i="3"/>
  <c r="H310" i="3"/>
  <c r="I310" i="3"/>
  <c r="O310" i="3"/>
  <c r="P310" i="3"/>
  <c r="D310" i="3"/>
  <c r="C310" i="3"/>
  <c r="Q310" i="3" l="1"/>
  <c r="R310" i="3"/>
  <c r="B312" i="3"/>
  <c r="P311" i="3"/>
  <c r="F311" i="3"/>
  <c r="G311" i="3"/>
  <c r="M311" i="3"/>
  <c r="I311" i="3"/>
  <c r="D311" i="3"/>
  <c r="H311" i="3"/>
  <c r="K311" i="3"/>
  <c r="N311" i="3"/>
  <c r="O311" i="3"/>
  <c r="C311" i="3"/>
  <c r="L311" i="3"/>
  <c r="E311" i="3"/>
  <c r="J311" i="3"/>
  <c r="Q311" i="3" l="1"/>
  <c r="R311" i="3"/>
  <c r="B313" i="3"/>
  <c r="J312" i="3"/>
  <c r="G312" i="3"/>
  <c r="N312" i="3"/>
  <c r="K312" i="3"/>
  <c r="M312" i="3"/>
  <c r="C312" i="3"/>
  <c r="D312" i="3"/>
  <c r="H312" i="3"/>
  <c r="O312" i="3"/>
  <c r="F312" i="3"/>
  <c r="P312" i="3"/>
  <c r="L312" i="3"/>
  <c r="E312" i="3"/>
  <c r="I312" i="3"/>
  <c r="Q312" i="3" l="1"/>
  <c r="R312" i="3"/>
  <c r="B314" i="3"/>
  <c r="J313" i="3"/>
  <c r="D313" i="3"/>
  <c r="O313" i="3"/>
  <c r="F313" i="3"/>
  <c r="G313" i="3"/>
  <c r="I313" i="3"/>
  <c r="P313" i="3"/>
  <c r="E313" i="3"/>
  <c r="C313" i="3"/>
  <c r="K313" i="3"/>
  <c r="H313" i="3"/>
  <c r="L313" i="3"/>
  <c r="N313" i="3"/>
  <c r="M313" i="3"/>
  <c r="Q313" i="3" l="1"/>
  <c r="R313" i="3"/>
  <c r="B315" i="3"/>
  <c r="K314" i="3"/>
  <c r="L314" i="3"/>
  <c r="P314" i="3"/>
  <c r="D314" i="3"/>
  <c r="G314" i="3"/>
  <c r="F314" i="3"/>
  <c r="J314" i="3"/>
  <c r="N314" i="3"/>
  <c r="M314" i="3"/>
  <c r="C314" i="3"/>
  <c r="E314" i="3"/>
  <c r="I314" i="3"/>
  <c r="O314" i="3"/>
  <c r="H314" i="3"/>
  <c r="Q314" i="3" l="1"/>
  <c r="R314" i="3"/>
  <c r="B316" i="3"/>
  <c r="G315" i="3"/>
  <c r="C315" i="3"/>
  <c r="J315" i="3"/>
  <c r="O315" i="3"/>
  <c r="N315" i="3"/>
  <c r="D315" i="3"/>
  <c r="M315" i="3"/>
  <c r="K315" i="3"/>
  <c r="P315" i="3"/>
  <c r="F315" i="3"/>
  <c r="H315" i="3"/>
  <c r="E315" i="3"/>
  <c r="L315" i="3"/>
  <c r="I315" i="3"/>
  <c r="Q315" i="3" l="1"/>
  <c r="R315" i="3"/>
  <c r="B317" i="3"/>
  <c r="C316" i="3"/>
  <c r="D316" i="3"/>
  <c r="G316" i="3"/>
  <c r="I316" i="3"/>
  <c r="M316" i="3"/>
  <c r="K316" i="3"/>
  <c r="N316" i="3"/>
  <c r="J316" i="3"/>
  <c r="F316" i="3"/>
  <c r="O316" i="3"/>
  <c r="H316" i="3"/>
  <c r="E316" i="3"/>
  <c r="P316" i="3"/>
  <c r="L316" i="3"/>
  <c r="Q316" i="3" l="1"/>
  <c r="R316" i="3"/>
  <c r="B318" i="3"/>
  <c r="M317" i="3"/>
  <c r="C317" i="3"/>
  <c r="N317" i="3"/>
  <c r="I317" i="3"/>
  <c r="K317" i="3"/>
  <c r="G317" i="3"/>
  <c r="H317" i="3"/>
  <c r="D317" i="3"/>
  <c r="O317" i="3"/>
  <c r="E317" i="3"/>
  <c r="J317" i="3"/>
  <c r="F317" i="3"/>
  <c r="P317" i="3"/>
  <c r="L317" i="3"/>
  <c r="Q317" i="3" l="1"/>
  <c r="R317" i="3"/>
  <c r="B319" i="3"/>
  <c r="I318" i="3"/>
  <c r="L318" i="3"/>
  <c r="H318" i="3"/>
  <c r="M318" i="3"/>
  <c r="G318" i="3"/>
  <c r="J318" i="3"/>
  <c r="F318" i="3"/>
  <c r="C318" i="3"/>
  <c r="K318" i="3"/>
  <c r="O318" i="3"/>
  <c r="N318" i="3"/>
  <c r="D318" i="3"/>
  <c r="P318" i="3"/>
  <c r="E318" i="3"/>
  <c r="Q318" i="3" l="1"/>
  <c r="R318" i="3"/>
  <c r="B320" i="3"/>
  <c r="J319" i="3"/>
  <c r="O319" i="3"/>
  <c r="K319" i="3"/>
  <c r="N319" i="3"/>
  <c r="L319" i="3"/>
  <c r="C319" i="3"/>
  <c r="G319" i="3"/>
  <c r="H319" i="3"/>
  <c r="P319" i="3"/>
  <c r="E319" i="3"/>
  <c r="I319" i="3"/>
  <c r="D319" i="3"/>
  <c r="F319" i="3"/>
  <c r="M319" i="3"/>
  <c r="Q319" i="3" l="1"/>
  <c r="R319" i="3"/>
  <c r="B321" i="3"/>
  <c r="C320" i="3"/>
  <c r="N320" i="3"/>
  <c r="L320" i="3"/>
  <c r="P320" i="3"/>
  <c r="E320" i="3"/>
  <c r="H320" i="3"/>
  <c r="D320" i="3"/>
  <c r="I320" i="3"/>
  <c r="G320" i="3"/>
  <c r="F320" i="3"/>
  <c r="J320" i="3"/>
  <c r="O320" i="3"/>
  <c r="M320" i="3"/>
  <c r="K320" i="3"/>
  <c r="Q320" i="3" l="1"/>
  <c r="R320" i="3"/>
  <c r="B322" i="3"/>
  <c r="L321" i="3"/>
  <c r="N321" i="3"/>
  <c r="H321" i="3"/>
  <c r="K321" i="3"/>
  <c r="P321" i="3"/>
  <c r="I321" i="3"/>
  <c r="D321" i="3"/>
  <c r="G321" i="3"/>
  <c r="J321" i="3"/>
  <c r="O321" i="3"/>
  <c r="M321" i="3"/>
  <c r="F321" i="3"/>
  <c r="C321" i="3"/>
  <c r="E321" i="3"/>
  <c r="Q321" i="3" l="1"/>
  <c r="R321" i="3"/>
  <c r="B323" i="3"/>
  <c r="I322" i="3"/>
  <c r="J322" i="3"/>
  <c r="M322" i="3"/>
  <c r="H322" i="3"/>
  <c r="F322" i="3"/>
  <c r="G322" i="3"/>
  <c r="P322" i="3"/>
  <c r="D322" i="3"/>
  <c r="C322" i="3"/>
  <c r="N322" i="3"/>
  <c r="L322" i="3"/>
  <c r="E322" i="3"/>
  <c r="K322" i="3"/>
  <c r="O322" i="3"/>
  <c r="Q322" i="3" l="1"/>
  <c r="R322" i="3"/>
  <c r="B324" i="3"/>
  <c r="E323" i="3"/>
  <c r="N323" i="3"/>
  <c r="F323" i="3"/>
  <c r="C323" i="3"/>
  <c r="G323" i="3"/>
  <c r="D323" i="3"/>
  <c r="I323" i="3"/>
  <c r="H323" i="3"/>
  <c r="O323" i="3"/>
  <c r="J323" i="3"/>
  <c r="M323" i="3"/>
  <c r="P323" i="3"/>
  <c r="L323" i="3"/>
  <c r="K323" i="3"/>
  <c r="Q323" i="3" l="1"/>
  <c r="R323" i="3"/>
  <c r="B325" i="3"/>
  <c r="E324" i="3"/>
  <c r="P324" i="3"/>
  <c r="N324" i="3"/>
  <c r="K324" i="3"/>
  <c r="G324" i="3"/>
  <c r="I324" i="3"/>
  <c r="D324" i="3"/>
  <c r="C324" i="3"/>
  <c r="L324" i="3"/>
  <c r="F324" i="3"/>
  <c r="O324" i="3"/>
  <c r="J324" i="3"/>
  <c r="H324" i="3"/>
  <c r="M324" i="3"/>
  <c r="Q324" i="3" l="1"/>
  <c r="R324" i="3"/>
  <c r="B326" i="3"/>
  <c r="P325" i="3"/>
  <c r="N325" i="3"/>
  <c r="O325" i="3"/>
  <c r="J325" i="3"/>
  <c r="D325" i="3"/>
  <c r="M325" i="3"/>
  <c r="K325" i="3"/>
  <c r="H325" i="3"/>
  <c r="G325" i="3"/>
  <c r="C325" i="3"/>
  <c r="E325" i="3"/>
  <c r="F325" i="3"/>
  <c r="L325" i="3"/>
  <c r="I325" i="3"/>
  <c r="Q325" i="3" l="1"/>
  <c r="R325" i="3"/>
  <c r="B327" i="3"/>
  <c r="M326" i="3"/>
  <c r="N326" i="3"/>
  <c r="P326" i="3"/>
  <c r="I326" i="3"/>
  <c r="D326" i="3"/>
  <c r="H326" i="3"/>
  <c r="O326" i="3"/>
  <c r="F326" i="3"/>
  <c r="G326" i="3"/>
  <c r="L326" i="3"/>
  <c r="K326" i="3"/>
  <c r="J326" i="3"/>
  <c r="C326" i="3"/>
  <c r="E326" i="3"/>
  <c r="Q326" i="3" l="1"/>
  <c r="R326" i="3"/>
  <c r="B328" i="3"/>
  <c r="E327" i="3"/>
  <c r="G327" i="3"/>
  <c r="O327" i="3"/>
  <c r="D327" i="3"/>
  <c r="N327" i="3"/>
  <c r="F327" i="3"/>
  <c r="L327" i="3"/>
  <c r="J327" i="3"/>
  <c r="I327" i="3"/>
  <c r="H327" i="3"/>
  <c r="K327" i="3"/>
  <c r="M327" i="3"/>
  <c r="C327" i="3"/>
  <c r="P327" i="3"/>
  <c r="Q327" i="3" l="1"/>
  <c r="R327" i="3"/>
  <c r="B329" i="3"/>
  <c r="O328" i="3"/>
  <c r="K328" i="3"/>
  <c r="F328" i="3"/>
  <c r="G328" i="3"/>
  <c r="C328" i="3"/>
  <c r="I328" i="3"/>
  <c r="L328" i="3"/>
  <c r="H328" i="3"/>
  <c r="N328" i="3"/>
  <c r="E328" i="3"/>
  <c r="J328" i="3"/>
  <c r="D328" i="3"/>
  <c r="M328" i="3"/>
  <c r="P328" i="3"/>
  <c r="Q328" i="3" l="1"/>
  <c r="R328" i="3"/>
  <c r="B330" i="3"/>
  <c r="P329" i="3"/>
  <c r="L329" i="3"/>
  <c r="E329" i="3"/>
  <c r="J329" i="3"/>
  <c r="M329" i="3"/>
  <c r="I329" i="3"/>
  <c r="D329" i="3"/>
  <c r="H329" i="3"/>
  <c r="C329" i="3"/>
  <c r="N329" i="3"/>
  <c r="F329" i="3"/>
  <c r="G329" i="3"/>
  <c r="O329" i="3"/>
  <c r="K329" i="3"/>
  <c r="Q329" i="3" l="1"/>
  <c r="R329" i="3"/>
  <c r="B331" i="3"/>
  <c r="D330" i="3"/>
  <c r="F330" i="3"/>
  <c r="G330" i="3"/>
  <c r="K330" i="3"/>
  <c r="E330" i="3"/>
  <c r="M330" i="3"/>
  <c r="N330" i="3"/>
  <c r="H330" i="3"/>
  <c r="C330" i="3"/>
  <c r="P330" i="3"/>
  <c r="L330" i="3"/>
  <c r="O330" i="3"/>
  <c r="J330" i="3"/>
  <c r="I330" i="3"/>
  <c r="Q330" i="3" l="1"/>
  <c r="R330" i="3"/>
  <c r="B332" i="3"/>
  <c r="I331" i="3"/>
  <c r="E331" i="3"/>
  <c r="H331" i="3"/>
  <c r="L331" i="3"/>
  <c r="K331" i="3"/>
  <c r="N331" i="3"/>
  <c r="P331" i="3"/>
  <c r="D331" i="3"/>
  <c r="G331" i="3"/>
  <c r="J331" i="3"/>
  <c r="O331" i="3"/>
  <c r="F331" i="3"/>
  <c r="M331" i="3"/>
  <c r="C331" i="3"/>
  <c r="Q331" i="3" l="1"/>
  <c r="R331" i="3"/>
  <c r="B333" i="3"/>
  <c r="F332" i="3"/>
  <c r="K332" i="3"/>
  <c r="G332" i="3"/>
  <c r="H332" i="3"/>
  <c r="O332" i="3"/>
  <c r="L332" i="3"/>
  <c r="C332" i="3"/>
  <c r="N332" i="3"/>
  <c r="E332" i="3"/>
  <c r="M332" i="3"/>
  <c r="P332" i="3"/>
  <c r="D332" i="3"/>
  <c r="I332" i="3"/>
  <c r="J332" i="3"/>
  <c r="Q332" i="3" l="1"/>
  <c r="R332" i="3"/>
  <c r="B334" i="3"/>
  <c r="C333" i="3"/>
  <c r="K333" i="3"/>
  <c r="H333" i="3"/>
  <c r="G333" i="3"/>
  <c r="O333" i="3"/>
  <c r="D333" i="3"/>
  <c r="F333" i="3"/>
  <c r="J333" i="3"/>
  <c r="L333" i="3"/>
  <c r="M333" i="3"/>
  <c r="N333" i="3"/>
  <c r="P333" i="3"/>
  <c r="E333" i="3"/>
  <c r="I333" i="3"/>
  <c r="Q333" i="3" l="1"/>
  <c r="R333" i="3"/>
  <c r="B335" i="3"/>
  <c r="P334" i="3"/>
  <c r="F334" i="3"/>
  <c r="L334" i="3"/>
  <c r="M334" i="3"/>
  <c r="K334" i="3"/>
  <c r="C334" i="3"/>
  <c r="O334" i="3"/>
  <c r="I334" i="3"/>
  <c r="E334" i="3"/>
  <c r="D334" i="3"/>
  <c r="H334" i="3"/>
  <c r="G334" i="3"/>
  <c r="N334" i="3"/>
  <c r="J334" i="3"/>
  <c r="Q334" i="3" l="1"/>
  <c r="R334" i="3"/>
  <c r="B336" i="3"/>
  <c r="G335" i="3"/>
  <c r="O335" i="3"/>
  <c r="F335" i="3"/>
  <c r="K335" i="3"/>
  <c r="C335" i="3"/>
  <c r="H335" i="3"/>
  <c r="M335" i="3"/>
  <c r="J335" i="3"/>
  <c r="I335" i="3"/>
  <c r="P335" i="3"/>
  <c r="E335" i="3"/>
  <c r="N335" i="3"/>
  <c r="D335" i="3"/>
  <c r="L335" i="3"/>
  <c r="Q335" i="3" l="1"/>
  <c r="R335" i="3"/>
  <c r="B337" i="3"/>
  <c r="C336" i="3"/>
  <c r="M336" i="3"/>
  <c r="N336" i="3"/>
  <c r="J336" i="3"/>
  <c r="P336" i="3"/>
  <c r="I336" i="3"/>
  <c r="D336" i="3"/>
  <c r="H336" i="3"/>
  <c r="O336" i="3"/>
  <c r="L336" i="3"/>
  <c r="E336" i="3"/>
  <c r="K336" i="3"/>
  <c r="F336" i="3"/>
  <c r="G336" i="3"/>
  <c r="Q336" i="3" l="1"/>
  <c r="R336" i="3"/>
  <c r="B338" i="3"/>
  <c r="G337" i="3"/>
  <c r="O337" i="3"/>
  <c r="F337" i="3"/>
  <c r="N337" i="3"/>
  <c r="D337" i="3"/>
  <c r="P337" i="3"/>
  <c r="M337" i="3"/>
  <c r="J337" i="3"/>
  <c r="C337" i="3"/>
  <c r="L337" i="3"/>
  <c r="H337" i="3"/>
  <c r="K337" i="3"/>
  <c r="I337" i="3"/>
  <c r="E337" i="3"/>
  <c r="Q337" i="3" l="1"/>
  <c r="R337" i="3"/>
  <c r="B339" i="3"/>
  <c r="D338" i="3"/>
  <c r="O338" i="3"/>
  <c r="P338" i="3"/>
  <c r="M338" i="3"/>
  <c r="K338" i="3"/>
  <c r="F338" i="3"/>
  <c r="I338" i="3"/>
  <c r="J338" i="3"/>
  <c r="L338" i="3"/>
  <c r="G338" i="3"/>
  <c r="H338" i="3"/>
  <c r="C338" i="3"/>
  <c r="E338" i="3"/>
  <c r="N338" i="3"/>
  <c r="Q338" i="3" l="1"/>
  <c r="R338" i="3"/>
  <c r="B340" i="3"/>
  <c r="D339" i="3"/>
  <c r="L339" i="3"/>
  <c r="F339" i="3"/>
  <c r="P339" i="3"/>
  <c r="K339" i="3"/>
  <c r="M339" i="3"/>
  <c r="J339" i="3"/>
  <c r="O339" i="3"/>
  <c r="C339" i="3"/>
  <c r="E339" i="3"/>
  <c r="I339" i="3"/>
  <c r="N339" i="3"/>
  <c r="G339" i="3"/>
  <c r="H339" i="3"/>
  <c r="Q339" i="3" l="1"/>
  <c r="R339" i="3"/>
  <c r="B341" i="3"/>
  <c r="K340" i="3"/>
  <c r="D340" i="3"/>
  <c r="O340" i="3"/>
  <c r="J340" i="3"/>
  <c r="H340" i="3"/>
  <c r="E340" i="3"/>
  <c r="P340" i="3"/>
  <c r="C340" i="3"/>
  <c r="M340" i="3"/>
  <c r="F340" i="3"/>
  <c r="N340" i="3"/>
  <c r="I340" i="3"/>
  <c r="G340" i="3"/>
  <c r="L340" i="3"/>
  <c r="Q340" i="3" l="1"/>
  <c r="R340" i="3"/>
  <c r="B342" i="3"/>
  <c r="O341" i="3"/>
  <c r="N341" i="3"/>
  <c r="M341" i="3"/>
  <c r="K341" i="3"/>
  <c r="H341" i="3"/>
  <c r="G341" i="3"/>
  <c r="D341" i="3"/>
  <c r="C341" i="3"/>
  <c r="I341" i="3"/>
  <c r="J341" i="3"/>
  <c r="L341" i="3"/>
  <c r="F341" i="3"/>
  <c r="P341" i="3"/>
  <c r="E341" i="3"/>
  <c r="Q341" i="3" l="1"/>
  <c r="R341" i="3"/>
  <c r="B343" i="3"/>
  <c r="M342" i="3"/>
  <c r="L342" i="3"/>
  <c r="N342" i="3"/>
  <c r="K342" i="3"/>
  <c r="O342" i="3"/>
  <c r="F342" i="3"/>
  <c r="E342" i="3"/>
  <c r="H342" i="3"/>
  <c r="J342" i="3"/>
  <c r="P342" i="3"/>
  <c r="I342" i="3"/>
  <c r="D342" i="3"/>
  <c r="C342" i="3"/>
  <c r="G342" i="3"/>
  <c r="Q342" i="3" l="1"/>
  <c r="R342" i="3"/>
  <c r="B344" i="3"/>
  <c r="D343" i="3"/>
  <c r="L343" i="3"/>
  <c r="F343" i="3"/>
  <c r="J343" i="3"/>
  <c r="M343" i="3"/>
  <c r="P343" i="3"/>
  <c r="G343" i="3"/>
  <c r="I343" i="3"/>
  <c r="K343" i="3"/>
  <c r="O343" i="3"/>
  <c r="N343" i="3"/>
  <c r="E343" i="3"/>
  <c r="H343" i="3"/>
  <c r="C343" i="3"/>
  <c r="Q343" i="3" l="1"/>
  <c r="R343" i="3"/>
  <c r="B345" i="3"/>
  <c r="F344" i="3"/>
  <c r="D344" i="3"/>
  <c r="C344" i="3"/>
  <c r="M344" i="3"/>
  <c r="J344" i="3"/>
  <c r="K344" i="3"/>
  <c r="E344" i="3"/>
  <c r="P344" i="3"/>
  <c r="G344" i="3"/>
  <c r="H344" i="3"/>
  <c r="I344" i="3"/>
  <c r="L344" i="3"/>
  <c r="O344" i="3"/>
  <c r="N344" i="3"/>
  <c r="Q344" i="3" l="1"/>
  <c r="R344" i="3"/>
  <c r="B346" i="3"/>
  <c r="P345" i="3"/>
  <c r="J345" i="3"/>
  <c r="H345" i="3"/>
  <c r="K345" i="3"/>
  <c r="F345" i="3"/>
  <c r="N345" i="3"/>
  <c r="M345" i="3"/>
  <c r="I345" i="3"/>
  <c r="C345" i="3"/>
  <c r="O345" i="3"/>
  <c r="L345" i="3"/>
  <c r="D345" i="3"/>
  <c r="E345" i="3"/>
  <c r="G345" i="3"/>
  <c r="Q345" i="3" l="1"/>
  <c r="R345" i="3"/>
  <c r="B347" i="3"/>
  <c r="D346" i="3"/>
  <c r="F346" i="3"/>
  <c r="I346" i="3"/>
  <c r="E346" i="3"/>
  <c r="J346" i="3"/>
  <c r="N346" i="3"/>
  <c r="P346" i="3"/>
  <c r="G346" i="3"/>
  <c r="O346" i="3"/>
  <c r="C346" i="3"/>
  <c r="K346" i="3"/>
  <c r="L346" i="3"/>
  <c r="H346" i="3"/>
  <c r="M346" i="3"/>
  <c r="Q346" i="3" l="1"/>
  <c r="R346" i="3"/>
  <c r="B348" i="3"/>
  <c r="H347" i="3"/>
  <c r="L347" i="3"/>
  <c r="C347" i="3"/>
  <c r="K347" i="3"/>
  <c r="G347" i="3"/>
  <c r="I347" i="3"/>
  <c r="J347" i="3"/>
  <c r="F347" i="3"/>
  <c r="P347" i="3"/>
  <c r="O347" i="3"/>
  <c r="M347" i="3"/>
  <c r="N347" i="3"/>
  <c r="D347" i="3"/>
  <c r="E347" i="3"/>
  <c r="Q347" i="3" l="1"/>
  <c r="R347" i="3"/>
  <c r="B349" i="3"/>
  <c r="O348" i="3"/>
  <c r="G348" i="3"/>
  <c r="M348" i="3"/>
  <c r="I348" i="3"/>
  <c r="H348" i="3"/>
  <c r="D348" i="3"/>
  <c r="E348" i="3"/>
  <c r="N348" i="3"/>
  <c r="L348" i="3"/>
  <c r="C348" i="3"/>
  <c r="K348" i="3"/>
  <c r="F348" i="3"/>
  <c r="J348" i="3"/>
  <c r="P348" i="3"/>
  <c r="Q348" i="3" l="1"/>
  <c r="R348" i="3"/>
  <c r="B350" i="3"/>
  <c r="I349" i="3"/>
  <c r="F349" i="3"/>
  <c r="M349" i="3"/>
  <c r="L349" i="3"/>
  <c r="E349" i="3"/>
  <c r="P349" i="3"/>
  <c r="H349" i="3"/>
  <c r="D349" i="3"/>
  <c r="K349" i="3"/>
  <c r="J349" i="3"/>
  <c r="N349" i="3"/>
  <c r="G349" i="3"/>
  <c r="O349" i="3"/>
  <c r="C349" i="3"/>
  <c r="Q349" i="3" l="1"/>
  <c r="R349" i="3"/>
  <c r="B351" i="3"/>
  <c r="L350" i="3"/>
  <c r="N350" i="3"/>
  <c r="I350" i="3"/>
  <c r="P350" i="3"/>
  <c r="M350" i="3"/>
  <c r="C350" i="3"/>
  <c r="D350" i="3"/>
  <c r="F350" i="3"/>
  <c r="J350" i="3"/>
  <c r="H350" i="3"/>
  <c r="G350" i="3"/>
  <c r="E350" i="3"/>
  <c r="O350" i="3"/>
  <c r="K350" i="3"/>
  <c r="Q350" i="3" l="1"/>
  <c r="R350" i="3"/>
  <c r="B352" i="3"/>
  <c r="D351" i="3"/>
  <c r="G351" i="3"/>
  <c r="C351" i="3"/>
  <c r="J351" i="3"/>
  <c r="M351" i="3"/>
  <c r="I351" i="3"/>
  <c r="P351" i="3"/>
  <c r="N351" i="3"/>
  <c r="K351" i="3"/>
  <c r="L351" i="3"/>
  <c r="E351" i="3"/>
  <c r="F351" i="3"/>
  <c r="H351" i="3"/>
  <c r="O351" i="3"/>
  <c r="Q351" i="3" l="1"/>
  <c r="R351" i="3"/>
  <c r="B353" i="3"/>
  <c r="M352" i="3"/>
  <c r="H352" i="3"/>
  <c r="C352" i="3"/>
  <c r="E352" i="3"/>
  <c r="I352" i="3"/>
  <c r="D352" i="3"/>
  <c r="F352" i="3"/>
  <c r="N352" i="3"/>
  <c r="K352" i="3"/>
  <c r="G352" i="3"/>
  <c r="P352" i="3"/>
  <c r="J352" i="3"/>
  <c r="L352" i="3"/>
  <c r="O352" i="3"/>
  <c r="Q352" i="3" l="1"/>
  <c r="R352" i="3"/>
  <c r="B354" i="3"/>
  <c r="F353" i="3"/>
  <c r="O353" i="3"/>
  <c r="N353" i="3"/>
  <c r="J353" i="3"/>
  <c r="I353" i="3"/>
  <c r="G353" i="3"/>
  <c r="E353" i="3"/>
  <c r="P353" i="3"/>
  <c r="M353" i="3"/>
  <c r="H353" i="3"/>
  <c r="C353" i="3"/>
  <c r="D353" i="3"/>
  <c r="L353" i="3"/>
  <c r="K353" i="3"/>
  <c r="Q353" i="3" l="1"/>
  <c r="R353" i="3"/>
  <c r="B355" i="3"/>
  <c r="P354" i="3"/>
  <c r="O354" i="3"/>
  <c r="K354" i="3"/>
  <c r="D354" i="3"/>
  <c r="G354" i="3"/>
  <c r="H354" i="3"/>
  <c r="M354" i="3"/>
  <c r="N354" i="3"/>
  <c r="J354" i="3"/>
  <c r="L354" i="3"/>
  <c r="F354" i="3"/>
  <c r="E354" i="3"/>
  <c r="I354" i="3"/>
  <c r="C354" i="3"/>
  <c r="Q354" i="3" l="1"/>
  <c r="R354" i="3"/>
  <c r="B356" i="3"/>
  <c r="M355" i="3"/>
  <c r="O355" i="3"/>
  <c r="K355" i="3"/>
  <c r="I355" i="3"/>
  <c r="J355" i="3"/>
  <c r="H355" i="3"/>
  <c r="D355" i="3"/>
  <c r="G355" i="3"/>
  <c r="L355" i="3"/>
  <c r="E355" i="3"/>
  <c r="P355" i="3"/>
  <c r="F355" i="3"/>
  <c r="N355" i="3"/>
  <c r="C355" i="3"/>
  <c r="Q355" i="3" l="1"/>
  <c r="R355" i="3"/>
  <c r="B357" i="3"/>
  <c r="M356" i="3"/>
  <c r="J356" i="3"/>
  <c r="E356" i="3"/>
  <c r="K356" i="3"/>
  <c r="F356" i="3"/>
  <c r="O356" i="3"/>
  <c r="L356" i="3"/>
  <c r="D356" i="3"/>
  <c r="C356" i="3"/>
  <c r="I356" i="3"/>
  <c r="G356" i="3"/>
  <c r="P356" i="3"/>
  <c r="N356" i="3"/>
  <c r="H356" i="3"/>
  <c r="Q356" i="3" l="1"/>
  <c r="R356" i="3"/>
  <c r="B358" i="3"/>
  <c r="J357" i="3"/>
  <c r="D357" i="3"/>
  <c r="K357" i="3"/>
  <c r="L357" i="3"/>
  <c r="G357" i="3"/>
  <c r="P357" i="3"/>
  <c r="M357" i="3"/>
  <c r="E357" i="3"/>
  <c r="I357" i="3"/>
  <c r="O357" i="3"/>
  <c r="H357" i="3"/>
  <c r="N357" i="3"/>
  <c r="F357" i="3"/>
  <c r="C357" i="3"/>
  <c r="Q357" i="3" l="1"/>
  <c r="R357" i="3"/>
  <c r="B359" i="3"/>
  <c r="P358" i="3"/>
  <c r="E358" i="3"/>
  <c r="K358" i="3"/>
  <c r="O358" i="3"/>
  <c r="G358" i="3"/>
  <c r="L358" i="3"/>
  <c r="N358" i="3"/>
  <c r="I358" i="3"/>
  <c r="F358" i="3"/>
  <c r="J358" i="3"/>
  <c r="C358" i="3"/>
  <c r="D358" i="3"/>
  <c r="M358" i="3"/>
  <c r="H358" i="3"/>
  <c r="Q358" i="3" l="1"/>
  <c r="R358" i="3"/>
  <c r="B360" i="3"/>
  <c r="O359" i="3"/>
  <c r="N359" i="3"/>
  <c r="K359" i="3"/>
  <c r="L359" i="3"/>
  <c r="M359" i="3"/>
  <c r="E359" i="3"/>
  <c r="P359" i="3"/>
  <c r="C359" i="3"/>
  <c r="D359" i="3"/>
  <c r="F359" i="3"/>
  <c r="H359" i="3"/>
  <c r="G359" i="3"/>
  <c r="J359" i="3"/>
  <c r="I359" i="3"/>
  <c r="Q359" i="3" l="1"/>
  <c r="R359" i="3"/>
  <c r="B361" i="3"/>
  <c r="G360" i="3"/>
  <c r="E360" i="3"/>
  <c r="K360" i="3"/>
  <c r="F360" i="3"/>
  <c r="J360" i="3"/>
  <c r="C360" i="3"/>
  <c r="L360" i="3"/>
  <c r="N360" i="3"/>
  <c r="O360" i="3"/>
  <c r="H360" i="3"/>
  <c r="M360" i="3"/>
  <c r="P360" i="3"/>
  <c r="I360" i="3"/>
  <c r="D360" i="3"/>
  <c r="Q360" i="3" l="1"/>
  <c r="R360" i="3"/>
  <c r="B362" i="3"/>
  <c r="G361" i="3"/>
  <c r="J361" i="3"/>
  <c r="D361" i="3"/>
  <c r="O361" i="3"/>
  <c r="C361" i="3"/>
  <c r="K361" i="3"/>
  <c r="L361" i="3"/>
  <c r="H361" i="3"/>
  <c r="P361" i="3"/>
  <c r="E361" i="3"/>
  <c r="F361" i="3"/>
  <c r="M361" i="3"/>
  <c r="N361" i="3"/>
  <c r="I361" i="3"/>
  <c r="Q361" i="3" l="1"/>
  <c r="R361" i="3"/>
  <c r="B363" i="3"/>
  <c r="J362" i="3"/>
  <c r="L362" i="3"/>
  <c r="O362" i="3"/>
  <c r="M362" i="3"/>
  <c r="C362" i="3"/>
  <c r="E362" i="3"/>
  <c r="K362" i="3"/>
  <c r="F362" i="3"/>
  <c r="H362" i="3"/>
  <c r="D362" i="3"/>
  <c r="N362" i="3"/>
  <c r="I362" i="3"/>
  <c r="P362" i="3"/>
  <c r="G362" i="3"/>
  <c r="Q362" i="3" l="1"/>
  <c r="R362" i="3"/>
  <c r="B364" i="3"/>
  <c r="L363" i="3"/>
  <c r="M363" i="3"/>
  <c r="O363" i="3"/>
  <c r="I363" i="3"/>
  <c r="K363" i="3"/>
  <c r="C363" i="3"/>
  <c r="G363" i="3"/>
  <c r="D363" i="3"/>
  <c r="E363" i="3"/>
  <c r="F363" i="3"/>
  <c r="N363" i="3"/>
  <c r="P363" i="3"/>
  <c r="J363" i="3"/>
  <c r="H363" i="3"/>
  <c r="Q363" i="3" l="1"/>
  <c r="R363" i="3"/>
  <c r="B365" i="3"/>
  <c r="K364" i="3"/>
  <c r="L364" i="3"/>
  <c r="J364" i="3"/>
  <c r="G364" i="3"/>
  <c r="D364" i="3"/>
  <c r="P364" i="3"/>
  <c r="C364" i="3"/>
  <c r="H364" i="3"/>
  <c r="E364" i="3"/>
  <c r="O364" i="3"/>
  <c r="N364" i="3"/>
  <c r="F364" i="3"/>
  <c r="I364" i="3"/>
  <c r="M364" i="3"/>
  <c r="Q364" i="3" l="1"/>
  <c r="R364" i="3"/>
  <c r="B366" i="3"/>
  <c r="F365" i="3"/>
  <c r="I365" i="3"/>
  <c r="H365" i="3"/>
  <c r="N365" i="3"/>
  <c r="K365" i="3"/>
  <c r="O365" i="3"/>
  <c r="C365" i="3"/>
  <c r="P365" i="3"/>
  <c r="L365" i="3"/>
  <c r="M365" i="3"/>
  <c r="G365" i="3"/>
  <c r="D365" i="3"/>
  <c r="J365" i="3"/>
  <c r="E365" i="3"/>
  <c r="Q365" i="3" l="1"/>
  <c r="R365" i="3"/>
  <c r="B367" i="3"/>
  <c r="G366" i="3"/>
  <c r="C366" i="3"/>
  <c r="H366" i="3"/>
  <c r="J366" i="3"/>
  <c r="E366" i="3"/>
  <c r="O366" i="3"/>
  <c r="N366" i="3"/>
  <c r="D366" i="3"/>
  <c r="M366" i="3"/>
  <c r="L366" i="3"/>
  <c r="P366" i="3"/>
  <c r="K366" i="3"/>
  <c r="F366" i="3"/>
  <c r="I366" i="3"/>
  <c r="Q366" i="3" l="1"/>
  <c r="R366" i="3"/>
  <c r="B368" i="3"/>
  <c r="H367" i="3"/>
  <c r="K367" i="3"/>
  <c r="C367" i="3"/>
  <c r="I367" i="3"/>
  <c r="D367" i="3"/>
  <c r="M367" i="3"/>
  <c r="G367" i="3"/>
  <c r="J367" i="3"/>
  <c r="E367" i="3"/>
  <c r="F367" i="3"/>
  <c r="N367" i="3"/>
  <c r="O367" i="3"/>
  <c r="P367" i="3"/>
  <c r="L367" i="3"/>
  <c r="Q367" i="3" l="1"/>
  <c r="R367" i="3"/>
  <c r="B369" i="3"/>
  <c r="M368" i="3"/>
  <c r="F368" i="3"/>
  <c r="N368" i="3"/>
  <c r="E368" i="3"/>
  <c r="I368" i="3"/>
  <c r="C368" i="3"/>
  <c r="O368" i="3"/>
  <c r="P368" i="3"/>
  <c r="J368" i="3"/>
  <c r="L368" i="3"/>
  <c r="D368" i="3"/>
  <c r="H368" i="3"/>
  <c r="G368" i="3"/>
  <c r="K368" i="3"/>
  <c r="Q368" i="3" l="1"/>
  <c r="R368" i="3"/>
  <c r="B370" i="3"/>
  <c r="O369" i="3"/>
  <c r="P369" i="3"/>
  <c r="H369" i="3"/>
  <c r="G369" i="3"/>
  <c r="E369" i="3"/>
  <c r="L369" i="3"/>
  <c r="K369" i="3"/>
  <c r="F369" i="3"/>
  <c r="J369" i="3"/>
  <c r="I369" i="3"/>
  <c r="M369" i="3"/>
  <c r="C369" i="3"/>
  <c r="N369" i="3"/>
  <c r="D369" i="3"/>
  <c r="Q369" i="3" l="1"/>
  <c r="R369" i="3"/>
  <c r="B371" i="3"/>
  <c r="L370" i="3"/>
  <c r="I370" i="3"/>
  <c r="N370" i="3"/>
  <c r="G370" i="3"/>
  <c r="F370" i="3"/>
  <c r="C370" i="3"/>
  <c r="J370" i="3"/>
  <c r="H370" i="3"/>
  <c r="M370" i="3"/>
  <c r="O370" i="3"/>
  <c r="E370" i="3"/>
  <c r="P370" i="3"/>
  <c r="K370" i="3"/>
  <c r="D370" i="3"/>
  <c r="Q370" i="3" l="1"/>
  <c r="R370" i="3"/>
  <c r="B372" i="3"/>
  <c r="G371" i="3"/>
  <c r="H371" i="3"/>
  <c r="O371" i="3"/>
  <c r="P371" i="3"/>
  <c r="L371" i="3"/>
  <c r="D371" i="3"/>
  <c r="K371" i="3"/>
  <c r="N371" i="3"/>
  <c r="M371" i="3"/>
  <c r="C371" i="3"/>
  <c r="J371" i="3"/>
  <c r="I371" i="3"/>
  <c r="E371" i="3"/>
  <c r="F371" i="3"/>
  <c r="Q371" i="3" l="1"/>
  <c r="R371" i="3"/>
  <c r="B373" i="3"/>
  <c r="K372" i="3"/>
  <c r="L372" i="3"/>
  <c r="G372" i="3"/>
  <c r="N372" i="3"/>
  <c r="D372" i="3"/>
  <c r="P372" i="3"/>
  <c r="I372" i="3"/>
  <c r="H372" i="3"/>
  <c r="E372" i="3"/>
  <c r="M372" i="3"/>
  <c r="O372" i="3"/>
  <c r="J372" i="3"/>
  <c r="F372" i="3"/>
  <c r="C372" i="3"/>
  <c r="Q372" i="3" l="1"/>
  <c r="R372" i="3"/>
  <c r="B374" i="3"/>
  <c r="D373" i="3"/>
  <c r="O373" i="3"/>
  <c r="L373" i="3"/>
  <c r="J373" i="3"/>
  <c r="K373" i="3"/>
  <c r="N373" i="3"/>
  <c r="H373" i="3"/>
  <c r="G373" i="3"/>
  <c r="M373" i="3"/>
  <c r="C373" i="3"/>
  <c r="I373" i="3"/>
  <c r="P373" i="3"/>
  <c r="F373" i="3"/>
  <c r="E373" i="3"/>
  <c r="Q373" i="3" l="1"/>
  <c r="R373" i="3"/>
  <c r="B375" i="3"/>
  <c r="F374" i="3"/>
  <c r="J374" i="3"/>
  <c r="I374" i="3"/>
  <c r="P374" i="3"/>
  <c r="D374" i="3"/>
  <c r="C374" i="3"/>
  <c r="M374" i="3"/>
  <c r="G374" i="3"/>
  <c r="H374" i="3"/>
  <c r="L374" i="3"/>
  <c r="E374" i="3"/>
  <c r="K374" i="3"/>
  <c r="O374" i="3"/>
  <c r="N374" i="3"/>
  <c r="Q374" i="3" l="1"/>
  <c r="R374" i="3"/>
  <c r="B376" i="3"/>
  <c r="K375" i="3"/>
  <c r="P375" i="3"/>
  <c r="O375" i="3"/>
  <c r="N375" i="3"/>
  <c r="E375" i="3"/>
  <c r="F375" i="3"/>
  <c r="J375" i="3"/>
  <c r="C375" i="3"/>
  <c r="I375" i="3"/>
  <c r="M375" i="3"/>
  <c r="G375" i="3"/>
  <c r="L375" i="3"/>
  <c r="H375" i="3"/>
  <c r="D375" i="3"/>
  <c r="Q375" i="3" l="1"/>
  <c r="R375" i="3"/>
  <c r="B377" i="3"/>
  <c r="F376" i="3"/>
  <c r="D376" i="3"/>
  <c r="N376" i="3"/>
  <c r="G376" i="3"/>
  <c r="I376" i="3"/>
  <c r="J376" i="3"/>
  <c r="P376" i="3"/>
  <c r="H376" i="3"/>
  <c r="K376" i="3"/>
  <c r="C376" i="3"/>
  <c r="M376" i="3"/>
  <c r="E376" i="3"/>
  <c r="O376" i="3"/>
  <c r="L376" i="3"/>
  <c r="Q376" i="3" l="1"/>
  <c r="R376" i="3"/>
  <c r="B378" i="3"/>
  <c r="P377" i="3"/>
  <c r="N377" i="3"/>
  <c r="F377" i="3"/>
  <c r="L377" i="3"/>
  <c r="M377" i="3"/>
  <c r="G377" i="3"/>
  <c r="E377" i="3"/>
  <c r="D377" i="3"/>
  <c r="O377" i="3"/>
  <c r="I377" i="3"/>
  <c r="J377" i="3"/>
  <c r="H377" i="3"/>
  <c r="C377" i="3"/>
  <c r="K377" i="3"/>
  <c r="Q377" i="3" l="1"/>
  <c r="R377" i="3"/>
  <c r="B379" i="3"/>
  <c r="M378" i="3"/>
  <c r="L378" i="3"/>
  <c r="I378" i="3"/>
  <c r="J378" i="3"/>
  <c r="F378" i="3"/>
  <c r="O378" i="3"/>
  <c r="D378" i="3"/>
  <c r="P378" i="3"/>
  <c r="G378" i="3"/>
  <c r="K378" i="3"/>
  <c r="H378" i="3"/>
  <c r="N378" i="3"/>
  <c r="C378" i="3"/>
  <c r="E378" i="3"/>
  <c r="Q378" i="3" l="1"/>
  <c r="R378" i="3"/>
  <c r="B380" i="3"/>
  <c r="O379" i="3"/>
  <c r="M379" i="3"/>
  <c r="L379" i="3"/>
  <c r="I379" i="3"/>
  <c r="J379" i="3"/>
  <c r="E379" i="3"/>
  <c r="H379" i="3"/>
  <c r="P379" i="3"/>
  <c r="N379" i="3"/>
  <c r="C379" i="3"/>
  <c r="D379" i="3"/>
  <c r="K379" i="3"/>
  <c r="G379" i="3"/>
  <c r="F379" i="3"/>
  <c r="Q379" i="3" l="1"/>
  <c r="R379" i="3"/>
  <c r="B381" i="3"/>
  <c r="N380" i="3"/>
  <c r="D380" i="3"/>
  <c r="O380" i="3"/>
  <c r="P380" i="3"/>
  <c r="G380" i="3"/>
  <c r="C380" i="3"/>
  <c r="L380" i="3"/>
  <c r="I380" i="3"/>
  <c r="H380" i="3"/>
  <c r="M380" i="3"/>
  <c r="F380" i="3"/>
  <c r="K380" i="3"/>
  <c r="J380" i="3"/>
  <c r="E380" i="3"/>
  <c r="Q380" i="3" l="1"/>
  <c r="R380" i="3"/>
  <c r="B382" i="3"/>
  <c r="D381" i="3"/>
  <c r="L381" i="3"/>
  <c r="H381" i="3"/>
  <c r="M381" i="3"/>
  <c r="N381" i="3"/>
  <c r="C381" i="3"/>
  <c r="J381" i="3"/>
  <c r="G381" i="3"/>
  <c r="E381" i="3"/>
  <c r="I381" i="3"/>
  <c r="O381" i="3"/>
  <c r="F381" i="3"/>
  <c r="P381" i="3"/>
  <c r="K381" i="3"/>
  <c r="Q381" i="3" l="1"/>
  <c r="R381" i="3"/>
  <c r="B383" i="3"/>
  <c r="E382" i="3"/>
  <c r="J382" i="3"/>
  <c r="D382" i="3"/>
  <c r="M382" i="3"/>
  <c r="C382" i="3"/>
  <c r="L382" i="3"/>
  <c r="G382" i="3"/>
  <c r="O382" i="3"/>
  <c r="N382" i="3"/>
  <c r="K382" i="3"/>
  <c r="P382" i="3"/>
  <c r="H382" i="3"/>
  <c r="I382" i="3"/>
  <c r="F382" i="3"/>
  <c r="Q382" i="3" l="1"/>
  <c r="R382" i="3"/>
  <c r="B384" i="3"/>
  <c r="P383" i="3"/>
  <c r="F383" i="3"/>
  <c r="C383" i="3"/>
  <c r="G383" i="3"/>
  <c r="K383" i="3"/>
  <c r="D383" i="3"/>
  <c r="M383" i="3"/>
  <c r="I383" i="3"/>
  <c r="J383" i="3"/>
  <c r="H383" i="3"/>
  <c r="E383" i="3"/>
  <c r="O383" i="3"/>
  <c r="L383" i="3"/>
  <c r="N383" i="3"/>
  <c r="Q383" i="3" l="1"/>
  <c r="R383" i="3"/>
  <c r="B385" i="3"/>
  <c r="G384" i="3"/>
  <c r="C384" i="3"/>
  <c r="K384" i="3"/>
  <c r="F384" i="3"/>
  <c r="H384" i="3"/>
  <c r="P384" i="3"/>
  <c r="E384" i="3"/>
  <c r="I384" i="3"/>
  <c r="L384" i="3"/>
  <c r="M384" i="3"/>
  <c r="O384" i="3"/>
  <c r="D384" i="3"/>
  <c r="N384" i="3"/>
  <c r="J384" i="3"/>
  <c r="Q384" i="3" l="1"/>
  <c r="R384" i="3"/>
  <c r="B386" i="3"/>
  <c r="L385" i="3"/>
  <c r="C385" i="3"/>
  <c r="P385" i="3"/>
  <c r="F385" i="3"/>
  <c r="N385" i="3"/>
  <c r="G385" i="3"/>
  <c r="M385" i="3"/>
  <c r="O385" i="3"/>
  <c r="E385" i="3"/>
  <c r="H385" i="3"/>
  <c r="K385" i="3"/>
  <c r="I385" i="3"/>
  <c r="D385" i="3"/>
  <c r="J385" i="3"/>
  <c r="Q385" i="3" l="1"/>
  <c r="R385" i="3"/>
  <c r="B387" i="3"/>
  <c r="M386" i="3"/>
  <c r="P386" i="3"/>
  <c r="F386" i="3"/>
  <c r="L386" i="3"/>
  <c r="H386" i="3"/>
  <c r="K386" i="3"/>
  <c r="D386" i="3"/>
  <c r="G386" i="3"/>
  <c r="C386" i="3"/>
  <c r="I386" i="3"/>
  <c r="N386" i="3"/>
  <c r="E386" i="3"/>
  <c r="O386" i="3"/>
  <c r="J386" i="3"/>
  <c r="Q386" i="3" l="1"/>
  <c r="R386" i="3"/>
  <c r="B388" i="3"/>
  <c r="K387" i="3"/>
  <c r="E387" i="3"/>
  <c r="F387" i="3"/>
  <c r="O387" i="3"/>
  <c r="I387" i="3"/>
  <c r="P387" i="3"/>
  <c r="D387" i="3"/>
  <c r="M387" i="3"/>
  <c r="C387" i="3"/>
  <c r="J387" i="3"/>
  <c r="N387" i="3"/>
  <c r="H387" i="3"/>
  <c r="L387" i="3"/>
  <c r="G387" i="3"/>
  <c r="Q387" i="3" l="1"/>
  <c r="R387" i="3"/>
  <c r="B389" i="3"/>
  <c r="I388" i="3"/>
  <c r="P388" i="3"/>
  <c r="K388" i="3"/>
  <c r="G388" i="3"/>
  <c r="L388" i="3"/>
  <c r="O388" i="3"/>
  <c r="N388" i="3"/>
  <c r="D388" i="3"/>
  <c r="H388" i="3"/>
  <c r="J388" i="3"/>
  <c r="C388" i="3"/>
  <c r="E388" i="3"/>
  <c r="M388" i="3"/>
  <c r="F388" i="3"/>
  <c r="Q388" i="3" l="1"/>
  <c r="R388" i="3"/>
  <c r="B390" i="3"/>
  <c r="O389" i="3"/>
  <c r="K389" i="3"/>
  <c r="D389" i="3"/>
  <c r="L389" i="3"/>
  <c r="E389" i="3"/>
  <c r="H389" i="3"/>
  <c r="P389" i="3"/>
  <c r="M389" i="3"/>
  <c r="J389" i="3"/>
  <c r="C389" i="3"/>
  <c r="F389" i="3"/>
  <c r="G389" i="3"/>
  <c r="I389" i="3"/>
  <c r="N389" i="3"/>
  <c r="Q389" i="3" l="1"/>
  <c r="R389" i="3"/>
  <c r="B391" i="3"/>
  <c r="N390" i="3"/>
  <c r="G390" i="3"/>
  <c r="C390" i="3"/>
  <c r="K390" i="3"/>
  <c r="J390" i="3"/>
  <c r="D390" i="3"/>
  <c r="L390" i="3"/>
  <c r="P390" i="3"/>
  <c r="H390" i="3"/>
  <c r="O390" i="3"/>
  <c r="E390" i="3"/>
  <c r="F390" i="3"/>
  <c r="I390" i="3"/>
  <c r="M390" i="3"/>
  <c r="Q390" i="3" l="1"/>
  <c r="R390" i="3"/>
  <c r="B392" i="3"/>
  <c r="J391" i="3"/>
  <c r="D391" i="3"/>
  <c r="P391" i="3"/>
  <c r="H391" i="3"/>
  <c r="N391" i="3"/>
  <c r="K391" i="3"/>
  <c r="G391" i="3"/>
  <c r="O391" i="3"/>
  <c r="F391" i="3"/>
  <c r="L391" i="3"/>
  <c r="C391" i="3"/>
  <c r="I391" i="3"/>
  <c r="M391" i="3"/>
  <c r="E391" i="3"/>
  <c r="Q391" i="3" l="1"/>
  <c r="R391" i="3"/>
  <c r="B393" i="3"/>
  <c r="E392" i="3"/>
  <c r="F392" i="3"/>
  <c r="K392" i="3"/>
  <c r="J392" i="3"/>
  <c r="O392" i="3"/>
  <c r="P392" i="3"/>
  <c r="M392" i="3"/>
  <c r="H392" i="3"/>
  <c r="N392" i="3"/>
  <c r="C392" i="3"/>
  <c r="G392" i="3"/>
  <c r="L392" i="3"/>
  <c r="D392" i="3"/>
  <c r="I392" i="3"/>
  <c r="Q392" i="3" l="1"/>
  <c r="R392" i="3"/>
  <c r="B394" i="3"/>
  <c r="P393" i="3"/>
  <c r="D393" i="3"/>
  <c r="L393" i="3"/>
  <c r="I393" i="3"/>
  <c r="F393" i="3"/>
  <c r="H393" i="3"/>
  <c r="G393" i="3"/>
  <c r="O393" i="3"/>
  <c r="C393" i="3"/>
  <c r="M393" i="3"/>
  <c r="J393" i="3"/>
  <c r="N393" i="3"/>
  <c r="E393" i="3"/>
  <c r="K393" i="3"/>
  <c r="Q393" i="3" l="1"/>
  <c r="R393" i="3"/>
  <c r="B395" i="3"/>
  <c r="M394" i="3"/>
  <c r="F394" i="3"/>
  <c r="K394" i="3"/>
  <c r="J394" i="3"/>
  <c r="E394" i="3"/>
  <c r="G394" i="3"/>
  <c r="I394" i="3"/>
  <c r="D394" i="3"/>
  <c r="N394" i="3"/>
  <c r="O394" i="3"/>
  <c r="P394" i="3"/>
  <c r="H394" i="3"/>
  <c r="C394" i="3"/>
  <c r="L394" i="3"/>
  <c r="Q394" i="3" l="1"/>
  <c r="R394" i="3"/>
  <c r="B396" i="3"/>
  <c r="H395" i="3"/>
  <c r="C395" i="3"/>
  <c r="N395" i="3"/>
  <c r="J395" i="3"/>
  <c r="M395" i="3"/>
  <c r="F395" i="3"/>
  <c r="G395" i="3"/>
  <c r="D395" i="3"/>
  <c r="E395" i="3"/>
  <c r="I395" i="3"/>
  <c r="K395" i="3"/>
  <c r="L395" i="3"/>
  <c r="O395" i="3"/>
  <c r="P395" i="3"/>
  <c r="Q395" i="3" l="1"/>
  <c r="R395" i="3"/>
  <c r="B397" i="3"/>
  <c r="I396" i="3"/>
  <c r="P396" i="3"/>
  <c r="C396" i="3"/>
  <c r="G396" i="3"/>
  <c r="M396" i="3"/>
  <c r="J396" i="3"/>
  <c r="E396" i="3"/>
  <c r="L396" i="3"/>
  <c r="H396" i="3"/>
  <c r="N396" i="3"/>
  <c r="O396" i="3"/>
  <c r="F396" i="3"/>
  <c r="D396" i="3"/>
  <c r="K396" i="3"/>
  <c r="Q396" i="3" l="1"/>
  <c r="R396" i="3"/>
  <c r="B398" i="3"/>
  <c r="N397" i="3"/>
  <c r="L397" i="3"/>
  <c r="F397" i="3"/>
  <c r="K397" i="3"/>
  <c r="O397" i="3"/>
  <c r="M397" i="3"/>
  <c r="J397" i="3"/>
  <c r="H397" i="3"/>
  <c r="E397" i="3"/>
  <c r="P397" i="3"/>
  <c r="G397" i="3"/>
  <c r="C397" i="3"/>
  <c r="I397" i="3"/>
  <c r="D397" i="3"/>
  <c r="Q397" i="3" l="1"/>
  <c r="R397" i="3"/>
  <c r="B399" i="3"/>
  <c r="M398" i="3"/>
  <c r="H398" i="3"/>
  <c r="J398" i="3"/>
  <c r="O398" i="3"/>
  <c r="D398" i="3"/>
  <c r="N398" i="3"/>
  <c r="I398" i="3"/>
  <c r="F398" i="3"/>
  <c r="E398" i="3"/>
  <c r="L398" i="3"/>
  <c r="P398" i="3"/>
  <c r="K398" i="3"/>
  <c r="C398" i="3"/>
  <c r="G398" i="3"/>
  <c r="Q398" i="3" l="1"/>
  <c r="R398" i="3"/>
  <c r="B400" i="3"/>
  <c r="F399" i="3"/>
  <c r="I399" i="3"/>
  <c r="K399" i="3"/>
  <c r="H399" i="3"/>
  <c r="J399" i="3"/>
  <c r="D399" i="3"/>
  <c r="E399" i="3"/>
  <c r="N399" i="3"/>
  <c r="C399" i="3"/>
  <c r="L399" i="3"/>
  <c r="G399" i="3"/>
  <c r="O399" i="3"/>
  <c r="M399" i="3"/>
  <c r="P399" i="3"/>
  <c r="Q399" i="3" l="1"/>
  <c r="R399" i="3"/>
  <c r="B401" i="3"/>
  <c r="K400" i="3"/>
  <c r="C400" i="3"/>
  <c r="F400" i="3"/>
  <c r="E400" i="3"/>
  <c r="G400" i="3"/>
  <c r="H400" i="3"/>
  <c r="L400" i="3"/>
  <c r="M400" i="3"/>
  <c r="J400" i="3"/>
  <c r="N400" i="3"/>
  <c r="I400" i="3"/>
  <c r="P400" i="3"/>
  <c r="D400" i="3"/>
  <c r="O400" i="3"/>
  <c r="Q400" i="3" l="1"/>
  <c r="R400" i="3"/>
  <c r="B402" i="3"/>
  <c r="F401" i="3"/>
  <c r="L401" i="3"/>
  <c r="J401" i="3"/>
  <c r="C401" i="3"/>
  <c r="K401" i="3"/>
  <c r="D401" i="3"/>
  <c r="E401" i="3"/>
  <c r="H401" i="3"/>
  <c r="I401" i="3"/>
  <c r="N401" i="3"/>
  <c r="O401" i="3"/>
  <c r="P401" i="3"/>
  <c r="M401" i="3"/>
  <c r="G401" i="3"/>
  <c r="Q401" i="3" l="1"/>
  <c r="R401" i="3"/>
  <c r="B403" i="3"/>
  <c r="J402" i="3"/>
  <c r="O402" i="3"/>
  <c r="D402" i="3"/>
  <c r="I402" i="3"/>
  <c r="C402" i="3"/>
  <c r="N402" i="3"/>
  <c r="H402" i="3"/>
  <c r="F402" i="3"/>
  <c r="L402" i="3"/>
  <c r="M402" i="3"/>
  <c r="G402" i="3"/>
  <c r="P402" i="3"/>
  <c r="E402" i="3"/>
  <c r="K402" i="3"/>
  <c r="Q402" i="3" l="1"/>
  <c r="R402" i="3"/>
  <c r="B404" i="3"/>
  <c r="F403" i="3"/>
  <c r="H403" i="3"/>
  <c r="P403" i="3"/>
  <c r="N403" i="3"/>
  <c r="I403" i="3"/>
  <c r="J403" i="3"/>
  <c r="D403" i="3"/>
  <c r="K403" i="3"/>
  <c r="M403" i="3"/>
  <c r="G403" i="3"/>
  <c r="C403" i="3"/>
  <c r="O403" i="3"/>
  <c r="E403" i="3"/>
  <c r="L403" i="3"/>
  <c r="Q403" i="3" l="1"/>
  <c r="R403" i="3"/>
  <c r="B405" i="3"/>
  <c r="J404" i="3"/>
  <c r="I404" i="3"/>
  <c r="G404" i="3"/>
  <c r="E404" i="3"/>
  <c r="K404" i="3"/>
  <c r="M404" i="3"/>
  <c r="L404" i="3"/>
  <c r="F404" i="3"/>
  <c r="P404" i="3"/>
  <c r="N404" i="3"/>
  <c r="D404" i="3"/>
  <c r="O404" i="3"/>
  <c r="H404" i="3"/>
  <c r="C404" i="3"/>
  <c r="Q404" i="3" l="1"/>
  <c r="R404" i="3"/>
  <c r="B406" i="3"/>
  <c r="I405" i="3"/>
  <c r="J405" i="3"/>
  <c r="K405" i="3"/>
  <c r="G405" i="3"/>
  <c r="O405" i="3"/>
  <c r="D405" i="3"/>
  <c r="F405" i="3"/>
  <c r="L405" i="3"/>
  <c r="M405" i="3"/>
  <c r="N405" i="3"/>
  <c r="P405" i="3"/>
  <c r="E405" i="3"/>
  <c r="C405" i="3"/>
  <c r="H405" i="3"/>
  <c r="Q405" i="3" l="1"/>
  <c r="R405" i="3"/>
  <c r="B407" i="3"/>
  <c r="L406" i="3"/>
  <c r="H406" i="3"/>
  <c r="P406" i="3"/>
  <c r="F406" i="3"/>
  <c r="M406" i="3"/>
  <c r="O406" i="3"/>
  <c r="E406" i="3"/>
  <c r="D406" i="3"/>
  <c r="G406" i="3"/>
  <c r="N406" i="3"/>
  <c r="C406" i="3"/>
  <c r="K406" i="3"/>
  <c r="I406" i="3"/>
  <c r="J406" i="3"/>
  <c r="Q406" i="3" l="1"/>
  <c r="R406" i="3"/>
  <c r="B408" i="3"/>
  <c r="P407" i="3"/>
  <c r="I407" i="3"/>
  <c r="F407" i="3"/>
  <c r="L407" i="3"/>
  <c r="K407" i="3"/>
  <c r="J407" i="3"/>
  <c r="H407" i="3"/>
  <c r="C407" i="3"/>
  <c r="O407" i="3"/>
  <c r="G407" i="3"/>
  <c r="D407" i="3"/>
  <c r="N407" i="3"/>
  <c r="M407" i="3"/>
  <c r="E407" i="3"/>
  <c r="Q407" i="3" l="1"/>
  <c r="R407" i="3"/>
  <c r="B409" i="3"/>
  <c r="P408" i="3"/>
  <c r="K408" i="3"/>
  <c r="N408" i="3"/>
  <c r="H408" i="3"/>
  <c r="F408" i="3"/>
  <c r="E408" i="3"/>
  <c r="D408" i="3"/>
  <c r="G408" i="3"/>
  <c r="L408" i="3"/>
  <c r="O408" i="3"/>
  <c r="I408" i="3"/>
  <c r="J408" i="3"/>
  <c r="M408" i="3"/>
  <c r="C408" i="3"/>
  <c r="Q408" i="3" l="1"/>
  <c r="R408" i="3"/>
  <c r="B410" i="3"/>
  <c r="G409" i="3"/>
  <c r="K409" i="3"/>
  <c r="F409" i="3"/>
  <c r="I409" i="3"/>
  <c r="H409" i="3"/>
  <c r="C409" i="3"/>
  <c r="P409" i="3"/>
  <c r="E409" i="3"/>
  <c r="J409" i="3"/>
  <c r="L409" i="3"/>
  <c r="O409" i="3"/>
  <c r="D409" i="3"/>
  <c r="M409" i="3"/>
  <c r="N409" i="3"/>
  <c r="Q409" i="3" l="1"/>
  <c r="R409" i="3"/>
  <c r="B411" i="3"/>
  <c r="F410" i="3"/>
  <c r="J410" i="3"/>
  <c r="M410" i="3"/>
  <c r="G410" i="3"/>
  <c r="K410" i="3"/>
  <c r="C410" i="3"/>
  <c r="I410" i="3"/>
  <c r="L410" i="3"/>
  <c r="D410" i="3"/>
  <c r="H410" i="3"/>
  <c r="E410" i="3"/>
  <c r="O410" i="3"/>
  <c r="N410" i="3"/>
  <c r="P410" i="3"/>
  <c r="Q410" i="3" l="1"/>
  <c r="R410" i="3"/>
  <c r="B412" i="3"/>
  <c r="O411" i="3"/>
  <c r="K411" i="3"/>
  <c r="E411" i="3"/>
  <c r="I411" i="3"/>
  <c r="P411" i="3"/>
  <c r="G411" i="3"/>
  <c r="N411" i="3"/>
  <c r="F411" i="3"/>
  <c r="H411" i="3"/>
  <c r="M411" i="3"/>
  <c r="C411" i="3"/>
  <c r="J411" i="3"/>
  <c r="D411" i="3"/>
  <c r="L411" i="3"/>
  <c r="Q411" i="3" l="1"/>
  <c r="R411" i="3"/>
  <c r="B413" i="3"/>
  <c r="P412" i="3"/>
  <c r="K412" i="3"/>
  <c r="J412" i="3"/>
  <c r="M412" i="3"/>
  <c r="F412" i="3"/>
  <c r="I412" i="3"/>
  <c r="L412" i="3"/>
  <c r="N412" i="3"/>
  <c r="D412" i="3"/>
  <c r="G412" i="3"/>
  <c r="E412" i="3"/>
  <c r="H412" i="3"/>
  <c r="C412" i="3"/>
  <c r="O412" i="3"/>
  <c r="Q412" i="3" l="1"/>
  <c r="R412" i="3"/>
  <c r="B414" i="3"/>
  <c r="K413" i="3"/>
  <c r="I413" i="3"/>
  <c r="H413" i="3"/>
  <c r="N413" i="3"/>
  <c r="J413" i="3"/>
  <c r="F413" i="3"/>
  <c r="E413" i="3"/>
  <c r="D413" i="3"/>
  <c r="G413" i="3"/>
  <c r="M413" i="3"/>
  <c r="P413" i="3"/>
  <c r="O413" i="3"/>
  <c r="L413" i="3"/>
  <c r="C413" i="3"/>
  <c r="Q413" i="3" l="1"/>
  <c r="R413" i="3"/>
  <c r="B415" i="3"/>
  <c r="L414" i="3"/>
  <c r="C414" i="3"/>
  <c r="J414" i="3"/>
  <c r="K414" i="3"/>
  <c r="F414" i="3"/>
  <c r="P414" i="3"/>
  <c r="D414" i="3"/>
  <c r="N414" i="3"/>
  <c r="I414" i="3"/>
  <c r="M414" i="3"/>
  <c r="O414" i="3"/>
  <c r="E414" i="3"/>
  <c r="H414" i="3"/>
  <c r="G414" i="3"/>
  <c r="Q414" i="3" l="1"/>
  <c r="R414" i="3"/>
  <c r="B416" i="3"/>
  <c r="H415" i="3"/>
  <c r="G415" i="3"/>
  <c r="L415" i="3"/>
  <c r="D415" i="3"/>
  <c r="E415" i="3"/>
  <c r="P415" i="3"/>
  <c r="C415" i="3"/>
  <c r="K415" i="3"/>
  <c r="O415" i="3"/>
  <c r="I415" i="3"/>
  <c r="J415" i="3"/>
  <c r="F415" i="3"/>
  <c r="M415" i="3"/>
  <c r="N415" i="3"/>
  <c r="Q415" i="3" l="1"/>
  <c r="R415" i="3"/>
  <c r="B417" i="3"/>
  <c r="K416" i="3"/>
  <c r="G416" i="3"/>
  <c r="L416" i="3"/>
  <c r="H416" i="3"/>
  <c r="O416" i="3"/>
  <c r="E416" i="3"/>
  <c r="D416" i="3"/>
  <c r="N416" i="3"/>
  <c r="I416" i="3"/>
  <c r="C416" i="3"/>
  <c r="F416" i="3"/>
  <c r="M416" i="3"/>
  <c r="P416" i="3"/>
  <c r="J416" i="3"/>
  <c r="Q416" i="3" l="1"/>
  <c r="R416" i="3"/>
  <c r="B418" i="3"/>
  <c r="M417" i="3"/>
  <c r="J417" i="3"/>
  <c r="N417" i="3"/>
  <c r="E417" i="3"/>
  <c r="I417" i="3"/>
  <c r="G417" i="3"/>
  <c r="K417" i="3"/>
  <c r="D417" i="3"/>
  <c r="P417" i="3"/>
  <c r="L417" i="3"/>
  <c r="O417" i="3"/>
  <c r="H417" i="3"/>
  <c r="F417" i="3"/>
  <c r="C417" i="3"/>
  <c r="Q417" i="3" l="1"/>
  <c r="R417" i="3"/>
  <c r="B419" i="3"/>
  <c r="E418" i="3"/>
  <c r="O418" i="3"/>
  <c r="K418" i="3"/>
  <c r="H418" i="3"/>
  <c r="P418" i="3"/>
  <c r="I418" i="3"/>
  <c r="C418" i="3"/>
  <c r="D418" i="3"/>
  <c r="M418" i="3"/>
  <c r="G418" i="3"/>
  <c r="L418" i="3"/>
  <c r="N418" i="3"/>
  <c r="J418" i="3"/>
  <c r="F418" i="3"/>
  <c r="Q418" i="3" l="1"/>
  <c r="R418" i="3"/>
  <c r="B420" i="3"/>
  <c r="M419" i="3"/>
  <c r="G419" i="3"/>
  <c r="D419" i="3"/>
  <c r="N419" i="3"/>
  <c r="E419" i="3"/>
  <c r="H419" i="3"/>
  <c r="I419" i="3"/>
  <c r="P419" i="3"/>
  <c r="J419" i="3"/>
  <c r="F419" i="3"/>
  <c r="L419" i="3"/>
  <c r="C419" i="3"/>
  <c r="K419" i="3"/>
  <c r="O419" i="3"/>
  <c r="Q419" i="3" l="1"/>
  <c r="R419" i="3"/>
  <c r="B421" i="3"/>
  <c r="O420" i="3"/>
  <c r="D420" i="3"/>
  <c r="J420" i="3"/>
  <c r="M420" i="3"/>
  <c r="E420" i="3"/>
  <c r="K420" i="3"/>
  <c r="N420" i="3"/>
  <c r="H420" i="3"/>
  <c r="F420" i="3"/>
  <c r="P420" i="3"/>
  <c r="G420" i="3"/>
  <c r="I420" i="3"/>
  <c r="C420" i="3"/>
  <c r="L420" i="3"/>
  <c r="Q420" i="3" l="1"/>
  <c r="R420" i="3"/>
  <c r="B422" i="3"/>
  <c r="F421" i="3"/>
  <c r="L421" i="3"/>
  <c r="E421" i="3"/>
  <c r="I421" i="3"/>
  <c r="P421" i="3"/>
  <c r="D421" i="3"/>
  <c r="N421" i="3"/>
  <c r="K421" i="3"/>
  <c r="M421" i="3"/>
  <c r="G421" i="3"/>
  <c r="H421" i="3"/>
  <c r="J421" i="3"/>
  <c r="C421" i="3"/>
  <c r="O421" i="3"/>
  <c r="Q421" i="3" l="1"/>
  <c r="R421" i="3"/>
  <c r="B423" i="3"/>
  <c r="D422" i="3"/>
  <c r="O422" i="3"/>
  <c r="I422" i="3"/>
  <c r="J422" i="3"/>
  <c r="K422" i="3"/>
  <c r="G422" i="3"/>
  <c r="H422" i="3"/>
  <c r="E422" i="3"/>
  <c r="M422" i="3"/>
  <c r="N422" i="3"/>
  <c r="C422" i="3"/>
  <c r="P422" i="3"/>
  <c r="L422" i="3"/>
  <c r="F422" i="3"/>
  <c r="Q422" i="3" l="1"/>
  <c r="R422" i="3"/>
  <c r="B424" i="3"/>
  <c r="M423" i="3"/>
  <c r="K423" i="3"/>
  <c r="E423" i="3"/>
  <c r="N423" i="3"/>
  <c r="H423" i="3"/>
  <c r="G423" i="3"/>
  <c r="L423" i="3"/>
  <c r="I423" i="3"/>
  <c r="O423" i="3"/>
  <c r="F423" i="3"/>
  <c r="C423" i="3"/>
  <c r="J423" i="3"/>
  <c r="P423" i="3"/>
  <c r="D423" i="3"/>
  <c r="Q423" i="3" l="1"/>
  <c r="R423" i="3"/>
  <c r="B425" i="3"/>
  <c r="I424" i="3"/>
  <c r="M424" i="3"/>
  <c r="H424" i="3"/>
  <c r="N424" i="3"/>
  <c r="K424" i="3"/>
  <c r="G424" i="3"/>
  <c r="E424" i="3"/>
  <c r="P424" i="3"/>
  <c r="D424" i="3"/>
  <c r="C424" i="3"/>
  <c r="O424" i="3"/>
  <c r="L424" i="3"/>
  <c r="J424" i="3"/>
  <c r="F424" i="3"/>
  <c r="Q424" i="3" l="1"/>
  <c r="R424" i="3"/>
  <c r="B426" i="3"/>
  <c r="I425" i="3"/>
  <c r="P425" i="3"/>
  <c r="N425" i="3"/>
  <c r="L425" i="3"/>
  <c r="O425" i="3"/>
  <c r="F425" i="3"/>
  <c r="M425" i="3"/>
  <c r="K425" i="3"/>
  <c r="D425" i="3"/>
  <c r="C425" i="3"/>
  <c r="E425" i="3"/>
  <c r="H425" i="3"/>
  <c r="G425" i="3"/>
  <c r="J425" i="3"/>
  <c r="Q425" i="3" l="1"/>
  <c r="R425" i="3"/>
  <c r="B427" i="3"/>
  <c r="N426" i="3"/>
  <c r="H426" i="3"/>
  <c r="M426" i="3"/>
  <c r="F426" i="3"/>
  <c r="E426" i="3"/>
  <c r="P426" i="3"/>
  <c r="I426" i="3"/>
  <c r="O426" i="3"/>
  <c r="C426" i="3"/>
  <c r="G426" i="3"/>
  <c r="L426" i="3"/>
  <c r="K426" i="3"/>
  <c r="D426" i="3"/>
  <c r="J426" i="3"/>
  <c r="Q426" i="3" l="1"/>
  <c r="R426" i="3"/>
  <c r="B428" i="3"/>
  <c r="H427" i="3"/>
  <c r="P427" i="3"/>
  <c r="O427" i="3"/>
  <c r="G427" i="3"/>
  <c r="F427" i="3"/>
  <c r="M427" i="3"/>
  <c r="J427" i="3"/>
  <c r="I427" i="3"/>
  <c r="C427" i="3"/>
  <c r="L427" i="3"/>
  <c r="D427" i="3"/>
  <c r="N427" i="3"/>
  <c r="E427" i="3"/>
  <c r="K427" i="3"/>
  <c r="Q427" i="3" l="1"/>
  <c r="R427" i="3"/>
  <c r="B429" i="3"/>
  <c r="G428" i="3"/>
  <c r="E428" i="3"/>
  <c r="D428" i="3"/>
  <c r="F428" i="3"/>
  <c r="P428" i="3"/>
  <c r="N428" i="3"/>
  <c r="C428" i="3"/>
  <c r="L428" i="3"/>
  <c r="K428" i="3"/>
  <c r="O428" i="3"/>
  <c r="I428" i="3"/>
  <c r="M428" i="3"/>
  <c r="H428" i="3"/>
  <c r="J428" i="3"/>
  <c r="Q428" i="3" l="1"/>
  <c r="R428" i="3"/>
  <c r="B430" i="3"/>
  <c r="N429" i="3"/>
  <c r="E429" i="3"/>
  <c r="M429" i="3"/>
  <c r="G429" i="3"/>
  <c r="D429" i="3"/>
  <c r="C429" i="3"/>
  <c r="I429" i="3"/>
  <c r="L429" i="3"/>
  <c r="J429" i="3"/>
  <c r="F429" i="3"/>
  <c r="H429" i="3"/>
  <c r="O429" i="3"/>
  <c r="K429" i="3"/>
  <c r="P429" i="3"/>
  <c r="Q429" i="3" l="1"/>
  <c r="R429" i="3"/>
  <c r="B431" i="3"/>
  <c r="N430" i="3"/>
  <c r="F430" i="3"/>
  <c r="E430" i="3"/>
  <c r="P430" i="3"/>
  <c r="G430" i="3"/>
  <c r="K430" i="3"/>
  <c r="O430" i="3"/>
  <c r="C430" i="3"/>
  <c r="J430" i="3"/>
  <c r="L430" i="3"/>
  <c r="M430" i="3"/>
  <c r="I430" i="3"/>
  <c r="D430" i="3"/>
  <c r="H430" i="3"/>
  <c r="Q430" i="3" l="1"/>
  <c r="R430" i="3"/>
  <c r="B432" i="3"/>
  <c r="F431" i="3"/>
  <c r="K431" i="3"/>
  <c r="P431" i="3"/>
  <c r="L431" i="3"/>
  <c r="C431" i="3"/>
  <c r="O431" i="3"/>
  <c r="H431" i="3"/>
  <c r="J431" i="3"/>
  <c r="M431" i="3"/>
  <c r="E431" i="3"/>
  <c r="N431" i="3"/>
  <c r="I431" i="3"/>
  <c r="G431" i="3"/>
  <c r="D431" i="3"/>
  <c r="Q431" i="3" l="1"/>
  <c r="R431" i="3"/>
  <c r="B433" i="3"/>
  <c r="D432" i="3"/>
  <c r="K432" i="3"/>
  <c r="C432" i="3"/>
  <c r="H432" i="3"/>
  <c r="G432" i="3"/>
  <c r="P432" i="3"/>
  <c r="L432" i="3"/>
  <c r="M432" i="3"/>
  <c r="O432" i="3"/>
  <c r="E432" i="3"/>
  <c r="I432" i="3"/>
  <c r="F432" i="3"/>
  <c r="J432" i="3"/>
  <c r="N432" i="3"/>
  <c r="Q432" i="3" l="1"/>
  <c r="R432" i="3"/>
  <c r="B434" i="3"/>
  <c r="I433" i="3"/>
  <c r="J433" i="3"/>
  <c r="N433" i="3"/>
  <c r="D433" i="3"/>
  <c r="E433" i="3"/>
  <c r="C433" i="3"/>
  <c r="M433" i="3"/>
  <c r="G433" i="3"/>
  <c r="F433" i="3"/>
  <c r="H433" i="3"/>
  <c r="O433" i="3"/>
  <c r="K433" i="3"/>
  <c r="L433" i="3"/>
  <c r="P433" i="3"/>
  <c r="Q433" i="3" l="1"/>
  <c r="R433" i="3"/>
  <c r="B435" i="3"/>
  <c r="K434" i="3"/>
  <c r="O434" i="3"/>
  <c r="M434" i="3"/>
  <c r="E434" i="3"/>
  <c r="I434" i="3"/>
  <c r="F434" i="3"/>
  <c r="J434" i="3"/>
  <c r="L434" i="3"/>
  <c r="G434" i="3"/>
  <c r="D434" i="3"/>
  <c r="C434" i="3"/>
  <c r="H434" i="3"/>
  <c r="P434" i="3"/>
  <c r="N434" i="3"/>
  <c r="Q434" i="3" l="1"/>
  <c r="R434" i="3"/>
  <c r="B436" i="3"/>
  <c r="D435" i="3"/>
  <c r="L435" i="3"/>
  <c r="J435" i="3"/>
  <c r="N435" i="3"/>
  <c r="C435" i="3"/>
  <c r="M435" i="3"/>
  <c r="H435" i="3"/>
  <c r="P435" i="3"/>
  <c r="E435" i="3"/>
  <c r="K435" i="3"/>
  <c r="G435" i="3"/>
  <c r="I435" i="3"/>
  <c r="O435" i="3"/>
  <c r="F435" i="3"/>
  <c r="Q435" i="3" l="1"/>
  <c r="R435" i="3"/>
  <c r="B437" i="3"/>
  <c r="M436" i="3"/>
  <c r="O436" i="3"/>
  <c r="L436" i="3"/>
  <c r="I436" i="3"/>
  <c r="N436" i="3"/>
  <c r="G436" i="3"/>
  <c r="K436" i="3"/>
  <c r="H436" i="3"/>
  <c r="J436" i="3"/>
  <c r="P436" i="3"/>
  <c r="E436" i="3"/>
  <c r="C436" i="3"/>
  <c r="D436" i="3"/>
  <c r="F436" i="3"/>
  <c r="Q436" i="3" l="1"/>
  <c r="R436" i="3"/>
  <c r="B438" i="3"/>
  <c r="L437" i="3"/>
  <c r="E437" i="3"/>
  <c r="M437" i="3"/>
  <c r="H437" i="3"/>
  <c r="D437" i="3"/>
  <c r="K437" i="3"/>
  <c r="G437" i="3"/>
  <c r="I437" i="3"/>
  <c r="F437" i="3"/>
  <c r="O437" i="3"/>
  <c r="C437" i="3"/>
  <c r="N437" i="3"/>
  <c r="P437" i="3"/>
  <c r="J437" i="3"/>
  <c r="Q437" i="3" l="1"/>
  <c r="R437" i="3"/>
  <c r="B439" i="3"/>
  <c r="G438" i="3"/>
  <c r="N438" i="3"/>
  <c r="P438" i="3"/>
  <c r="K438" i="3"/>
  <c r="O438" i="3"/>
  <c r="I438" i="3"/>
  <c r="C438" i="3"/>
  <c r="E438" i="3"/>
  <c r="J438" i="3"/>
  <c r="L438" i="3"/>
  <c r="H438" i="3"/>
  <c r="M438" i="3"/>
  <c r="F438" i="3"/>
  <c r="D438" i="3"/>
  <c r="Q438" i="3" l="1"/>
  <c r="R438" i="3"/>
  <c r="B440" i="3"/>
  <c r="C439" i="3"/>
  <c r="P439" i="3"/>
  <c r="H439" i="3"/>
  <c r="N439" i="3"/>
  <c r="M439" i="3"/>
  <c r="E439" i="3"/>
  <c r="I439" i="3"/>
  <c r="F439" i="3"/>
  <c r="O439" i="3"/>
  <c r="K439" i="3"/>
  <c r="D439" i="3"/>
  <c r="L439" i="3"/>
  <c r="J439" i="3"/>
  <c r="G439" i="3"/>
  <c r="Q439" i="3" l="1"/>
  <c r="R439" i="3"/>
  <c r="B441" i="3"/>
  <c r="M440" i="3"/>
  <c r="F440" i="3"/>
  <c r="K440" i="3"/>
  <c r="J440" i="3"/>
  <c r="D440" i="3"/>
  <c r="L440" i="3"/>
  <c r="I440" i="3"/>
  <c r="P440" i="3"/>
  <c r="N440" i="3"/>
  <c r="H440" i="3"/>
  <c r="O440" i="3"/>
  <c r="E440" i="3"/>
  <c r="G440" i="3"/>
  <c r="C440" i="3"/>
  <c r="Q440" i="3" l="1"/>
  <c r="R440" i="3"/>
  <c r="B442" i="3"/>
  <c r="E441" i="3"/>
  <c r="H441" i="3"/>
  <c r="F441" i="3"/>
  <c r="L441" i="3"/>
  <c r="J441" i="3"/>
  <c r="K441" i="3"/>
  <c r="O441" i="3"/>
  <c r="I441" i="3"/>
  <c r="G441" i="3"/>
  <c r="C441" i="3"/>
  <c r="M441" i="3"/>
  <c r="D441" i="3"/>
  <c r="N441" i="3"/>
  <c r="P441" i="3"/>
  <c r="Q441" i="3" l="1"/>
  <c r="R441" i="3"/>
  <c r="B443" i="3"/>
  <c r="I442" i="3"/>
  <c r="J442" i="3"/>
  <c r="F442" i="3"/>
  <c r="P442" i="3"/>
  <c r="C442" i="3"/>
  <c r="H442" i="3"/>
  <c r="O442" i="3"/>
  <c r="L442" i="3"/>
  <c r="M442" i="3"/>
  <c r="G442" i="3"/>
  <c r="D442" i="3"/>
  <c r="N442" i="3"/>
  <c r="E442" i="3"/>
  <c r="K442" i="3"/>
  <c r="Q442" i="3" l="1"/>
  <c r="R442" i="3"/>
  <c r="B444" i="3"/>
  <c r="C443" i="3"/>
  <c r="M443" i="3"/>
  <c r="F443" i="3"/>
  <c r="K443" i="3"/>
  <c r="J443" i="3"/>
  <c r="L443" i="3"/>
  <c r="E443" i="3"/>
  <c r="G443" i="3"/>
  <c r="H443" i="3"/>
  <c r="P443" i="3"/>
  <c r="I443" i="3"/>
  <c r="D443" i="3"/>
  <c r="N443" i="3"/>
  <c r="O443" i="3"/>
  <c r="Q443" i="3" l="1"/>
  <c r="R443" i="3"/>
  <c r="B445" i="3"/>
  <c r="J444" i="3"/>
  <c r="L444" i="3"/>
  <c r="M444" i="3"/>
  <c r="O444" i="3"/>
  <c r="E444" i="3"/>
  <c r="F444" i="3"/>
  <c r="G444" i="3"/>
  <c r="C444" i="3"/>
  <c r="I444" i="3"/>
  <c r="D444" i="3"/>
  <c r="P444" i="3"/>
  <c r="K444" i="3"/>
  <c r="H444" i="3"/>
  <c r="N444" i="3"/>
  <c r="Q444" i="3" l="1"/>
  <c r="R444" i="3"/>
  <c r="B446" i="3"/>
  <c r="L445" i="3"/>
  <c r="C445" i="3"/>
  <c r="F445" i="3"/>
  <c r="H445" i="3"/>
  <c r="O445" i="3"/>
  <c r="M445" i="3"/>
  <c r="D445" i="3"/>
  <c r="N445" i="3"/>
  <c r="G445" i="3"/>
  <c r="J445" i="3"/>
  <c r="K445" i="3"/>
  <c r="I445" i="3"/>
  <c r="P445" i="3"/>
  <c r="E445" i="3"/>
  <c r="Q445" i="3" l="1"/>
  <c r="R445" i="3"/>
  <c r="B447" i="3"/>
  <c r="L446" i="3"/>
  <c r="O446" i="3"/>
  <c r="K446" i="3"/>
  <c r="F446" i="3"/>
  <c r="E446" i="3"/>
  <c r="J446" i="3"/>
  <c r="D446" i="3"/>
  <c r="I446" i="3"/>
  <c r="N446" i="3"/>
  <c r="G446" i="3"/>
  <c r="M446" i="3"/>
  <c r="H446" i="3"/>
  <c r="P446" i="3"/>
  <c r="C446" i="3"/>
  <c r="Q446" i="3" l="1"/>
  <c r="R446" i="3"/>
  <c r="B448" i="3"/>
  <c r="P447" i="3"/>
  <c r="G447" i="3"/>
  <c r="I447" i="3"/>
  <c r="H447" i="3"/>
  <c r="O447" i="3"/>
  <c r="D447" i="3"/>
  <c r="M447" i="3"/>
  <c r="C447" i="3"/>
  <c r="E447" i="3"/>
  <c r="J447" i="3"/>
  <c r="N447" i="3"/>
  <c r="L447" i="3"/>
  <c r="K447" i="3"/>
  <c r="F447" i="3"/>
  <c r="Q447" i="3" l="1"/>
  <c r="R447" i="3"/>
  <c r="B449" i="3"/>
  <c r="J448" i="3"/>
  <c r="M448" i="3"/>
  <c r="E448" i="3"/>
  <c r="L448" i="3"/>
  <c r="D448" i="3"/>
  <c r="I448" i="3"/>
  <c r="P448" i="3"/>
  <c r="O448" i="3"/>
  <c r="C448" i="3"/>
  <c r="F448" i="3"/>
  <c r="G448" i="3"/>
  <c r="K448" i="3"/>
  <c r="H448" i="3"/>
  <c r="N448" i="3"/>
  <c r="Q448" i="3" l="1"/>
  <c r="R448" i="3"/>
  <c r="B450" i="3"/>
  <c r="L449" i="3"/>
  <c r="I449" i="3"/>
  <c r="D449" i="3"/>
  <c r="H449" i="3"/>
  <c r="E449" i="3"/>
  <c r="N449" i="3"/>
  <c r="J449" i="3"/>
  <c r="G449" i="3"/>
  <c r="O449" i="3"/>
  <c r="K449" i="3"/>
  <c r="C449" i="3"/>
  <c r="M449" i="3"/>
  <c r="F449" i="3"/>
  <c r="P449" i="3"/>
  <c r="Q449" i="3" l="1"/>
  <c r="R449" i="3"/>
  <c r="B451" i="3"/>
  <c r="K450" i="3"/>
  <c r="M450" i="3"/>
  <c r="J450" i="3"/>
  <c r="D450" i="3"/>
  <c r="O450" i="3"/>
  <c r="N450" i="3"/>
  <c r="H450" i="3"/>
  <c r="F450" i="3"/>
  <c r="P450" i="3"/>
  <c r="I450" i="3"/>
  <c r="E450" i="3"/>
  <c r="C450" i="3"/>
  <c r="G450" i="3"/>
  <c r="L450" i="3"/>
  <c r="Q450" i="3" l="1"/>
  <c r="R450" i="3"/>
  <c r="B452" i="3"/>
  <c r="O451" i="3"/>
  <c r="L451" i="3"/>
  <c r="F451" i="3"/>
  <c r="K451" i="3"/>
  <c r="N451" i="3"/>
  <c r="D451" i="3"/>
  <c r="M451" i="3"/>
  <c r="G451" i="3"/>
  <c r="J451" i="3"/>
  <c r="C451" i="3"/>
  <c r="H451" i="3"/>
  <c r="I451" i="3"/>
  <c r="E451" i="3"/>
  <c r="P451" i="3"/>
  <c r="Q451" i="3" l="1"/>
  <c r="R451" i="3"/>
  <c r="B453" i="3"/>
  <c r="E452" i="3"/>
  <c r="P452" i="3"/>
  <c r="O452" i="3"/>
  <c r="F452" i="3"/>
  <c r="C452" i="3"/>
  <c r="N452" i="3"/>
  <c r="K452" i="3"/>
  <c r="I452" i="3"/>
  <c r="L452" i="3"/>
  <c r="M452" i="3"/>
  <c r="G452" i="3"/>
  <c r="H452" i="3"/>
  <c r="D452" i="3"/>
  <c r="J452" i="3"/>
  <c r="Q452" i="3" l="1"/>
  <c r="R452" i="3"/>
  <c r="B454" i="3"/>
  <c r="F453" i="3"/>
  <c r="D453" i="3"/>
  <c r="K453" i="3"/>
  <c r="M453" i="3"/>
  <c r="H453" i="3"/>
  <c r="P453" i="3"/>
  <c r="I453" i="3"/>
  <c r="L453" i="3"/>
  <c r="C453" i="3"/>
  <c r="N453" i="3"/>
  <c r="J453" i="3"/>
  <c r="E453" i="3"/>
  <c r="G453" i="3"/>
  <c r="O453" i="3"/>
  <c r="Q453" i="3" l="1"/>
  <c r="R453" i="3"/>
  <c r="B455" i="3"/>
  <c r="G454" i="3"/>
  <c r="C454" i="3"/>
  <c r="P454" i="3"/>
  <c r="E454" i="3"/>
  <c r="J454" i="3"/>
  <c r="I454" i="3"/>
  <c r="M454" i="3"/>
  <c r="L454" i="3"/>
  <c r="O454" i="3"/>
  <c r="D454" i="3"/>
  <c r="K454" i="3"/>
  <c r="H454" i="3"/>
  <c r="F454" i="3"/>
  <c r="N454" i="3"/>
  <c r="Q454" i="3" l="1"/>
  <c r="R454" i="3"/>
  <c r="B456" i="3"/>
  <c r="O455" i="3"/>
  <c r="E455" i="3"/>
  <c r="K455" i="3"/>
  <c r="D455" i="3"/>
  <c r="H455" i="3"/>
  <c r="P455" i="3"/>
  <c r="M455" i="3"/>
  <c r="I455" i="3"/>
  <c r="J455" i="3"/>
  <c r="L455" i="3"/>
  <c r="N455" i="3"/>
  <c r="C455" i="3"/>
  <c r="G455" i="3"/>
  <c r="F455" i="3"/>
  <c r="Q455" i="3" l="1"/>
  <c r="R455" i="3"/>
  <c r="B457" i="3"/>
  <c r="F456" i="3"/>
  <c r="J456" i="3"/>
  <c r="G456" i="3"/>
  <c r="I456" i="3"/>
  <c r="L456" i="3"/>
  <c r="K456" i="3"/>
  <c r="C456" i="3"/>
  <c r="O456" i="3"/>
  <c r="N456" i="3"/>
  <c r="H456" i="3"/>
  <c r="P456" i="3"/>
  <c r="M456" i="3"/>
  <c r="E456" i="3"/>
  <c r="D456" i="3"/>
  <c r="Q456" i="3" l="1"/>
  <c r="R456" i="3"/>
  <c r="B458" i="3"/>
  <c r="K457" i="3"/>
  <c r="F457" i="3"/>
  <c r="C457" i="3"/>
  <c r="J457" i="3"/>
  <c r="L457" i="3"/>
  <c r="O457" i="3"/>
  <c r="G457" i="3"/>
  <c r="I457" i="3"/>
  <c r="E457" i="3"/>
  <c r="H457" i="3"/>
  <c r="D457" i="3"/>
  <c r="M457" i="3"/>
  <c r="N457" i="3"/>
  <c r="P457" i="3"/>
  <c r="Q457" i="3" l="1"/>
  <c r="R457" i="3"/>
  <c r="B459" i="3"/>
  <c r="N458" i="3"/>
  <c r="G458" i="3"/>
  <c r="H458" i="3"/>
  <c r="J458" i="3"/>
  <c r="O458" i="3"/>
  <c r="K458" i="3"/>
  <c r="L458" i="3"/>
  <c r="D458" i="3"/>
  <c r="P458" i="3"/>
  <c r="M458" i="3"/>
  <c r="I458" i="3"/>
  <c r="C458" i="3"/>
  <c r="E458" i="3"/>
  <c r="F458" i="3"/>
  <c r="Q458" i="3" l="1"/>
  <c r="R458" i="3"/>
  <c r="B460" i="3"/>
  <c r="I459" i="3"/>
  <c r="P459" i="3"/>
  <c r="E459" i="3"/>
  <c r="N459" i="3"/>
  <c r="D459" i="3"/>
  <c r="M459" i="3"/>
  <c r="L459" i="3"/>
  <c r="H459" i="3"/>
  <c r="F459" i="3"/>
  <c r="G459" i="3"/>
  <c r="C459" i="3"/>
  <c r="K459" i="3"/>
  <c r="O459" i="3"/>
  <c r="J459" i="3"/>
  <c r="Q459" i="3" l="1"/>
  <c r="R459" i="3"/>
  <c r="B461" i="3"/>
  <c r="M460" i="3"/>
  <c r="D460" i="3"/>
  <c r="G460" i="3"/>
  <c r="I460" i="3"/>
  <c r="O460" i="3"/>
  <c r="J460" i="3"/>
  <c r="F460" i="3"/>
  <c r="H460" i="3"/>
  <c r="E460" i="3"/>
  <c r="N460" i="3"/>
  <c r="C460" i="3"/>
  <c r="L460" i="3"/>
  <c r="K460" i="3"/>
  <c r="P460" i="3"/>
  <c r="Q460" i="3" l="1"/>
  <c r="R460" i="3"/>
  <c r="B462" i="3"/>
  <c r="E461" i="3"/>
  <c r="M461" i="3"/>
  <c r="P461" i="3"/>
  <c r="K461" i="3"/>
  <c r="C461" i="3"/>
  <c r="N461" i="3"/>
  <c r="J461" i="3"/>
  <c r="I461" i="3"/>
  <c r="G461" i="3"/>
  <c r="L461" i="3"/>
  <c r="O461" i="3"/>
  <c r="F461" i="3"/>
  <c r="D461" i="3"/>
  <c r="H461" i="3"/>
  <c r="Q461" i="3" l="1"/>
  <c r="R461" i="3"/>
  <c r="B463" i="3"/>
  <c r="M462" i="3"/>
  <c r="F462" i="3"/>
  <c r="L462" i="3"/>
  <c r="I462" i="3"/>
  <c r="E462" i="3"/>
  <c r="N462" i="3"/>
  <c r="P462" i="3"/>
  <c r="J462" i="3"/>
  <c r="O462" i="3"/>
  <c r="G462" i="3"/>
  <c r="C462" i="3"/>
  <c r="H462" i="3"/>
  <c r="K462" i="3"/>
  <c r="D462" i="3"/>
  <c r="Q462" i="3" l="1"/>
  <c r="R462" i="3"/>
  <c r="B464" i="3"/>
  <c r="N463" i="3"/>
  <c r="D463" i="3"/>
  <c r="L463" i="3"/>
  <c r="I463" i="3"/>
  <c r="G463" i="3"/>
  <c r="P463" i="3"/>
  <c r="E463" i="3"/>
  <c r="F463" i="3"/>
  <c r="O463" i="3"/>
  <c r="H463" i="3"/>
  <c r="J463" i="3"/>
  <c r="K463" i="3"/>
  <c r="M463" i="3"/>
  <c r="C463" i="3"/>
  <c r="Q463" i="3" l="1"/>
  <c r="R463" i="3"/>
  <c r="B465" i="3"/>
  <c r="O464" i="3"/>
  <c r="J464" i="3"/>
  <c r="P464" i="3"/>
  <c r="K464" i="3"/>
  <c r="N464" i="3"/>
  <c r="D464" i="3"/>
  <c r="I464" i="3"/>
  <c r="F464" i="3"/>
  <c r="G464" i="3"/>
  <c r="C464" i="3"/>
  <c r="L464" i="3"/>
  <c r="E464" i="3"/>
  <c r="M464" i="3"/>
  <c r="H464" i="3"/>
  <c r="Q464" i="3" l="1"/>
  <c r="R464" i="3"/>
  <c r="B466" i="3"/>
  <c r="J465" i="3"/>
  <c r="P465" i="3"/>
  <c r="F465" i="3"/>
  <c r="L465" i="3"/>
  <c r="N465" i="3"/>
  <c r="D465" i="3"/>
  <c r="H465" i="3"/>
  <c r="O465" i="3"/>
  <c r="C465" i="3"/>
  <c r="K465" i="3"/>
  <c r="M465" i="3"/>
  <c r="G465" i="3"/>
  <c r="E465" i="3"/>
  <c r="I465" i="3"/>
  <c r="Q465" i="3" l="1"/>
  <c r="R465" i="3"/>
  <c r="B467" i="3"/>
  <c r="E466" i="3"/>
  <c r="H466" i="3"/>
  <c r="M466" i="3"/>
  <c r="D466" i="3"/>
  <c r="O466" i="3"/>
  <c r="J466" i="3"/>
  <c r="P466" i="3"/>
  <c r="C466" i="3"/>
  <c r="K466" i="3"/>
  <c r="N466" i="3"/>
  <c r="L466" i="3"/>
  <c r="F466" i="3"/>
  <c r="G466" i="3"/>
  <c r="I466" i="3"/>
  <c r="Q466" i="3" l="1"/>
  <c r="R466" i="3"/>
  <c r="B468" i="3"/>
  <c r="M467" i="3"/>
  <c r="I467" i="3"/>
  <c r="J467" i="3"/>
  <c r="G467" i="3"/>
  <c r="O467" i="3"/>
  <c r="C467" i="3"/>
  <c r="K467" i="3"/>
  <c r="H467" i="3"/>
  <c r="D467" i="3"/>
  <c r="P467" i="3"/>
  <c r="N467" i="3"/>
  <c r="F467" i="3"/>
  <c r="E467" i="3"/>
  <c r="L467" i="3"/>
  <c r="Q467" i="3" l="1"/>
  <c r="R467" i="3"/>
  <c r="B469" i="3"/>
  <c r="O468" i="3"/>
  <c r="N468" i="3"/>
  <c r="F468" i="3"/>
  <c r="P468" i="3"/>
  <c r="K468" i="3"/>
  <c r="C468" i="3"/>
  <c r="G468" i="3"/>
  <c r="L468" i="3"/>
  <c r="E468" i="3"/>
  <c r="D468" i="3"/>
  <c r="J468" i="3"/>
  <c r="M468" i="3"/>
  <c r="H468" i="3"/>
  <c r="I468" i="3"/>
  <c r="Q468" i="3" l="1"/>
  <c r="R468" i="3"/>
  <c r="B470" i="3"/>
  <c r="K469" i="3"/>
  <c r="D469" i="3"/>
  <c r="H469" i="3"/>
  <c r="G469" i="3"/>
  <c r="F469" i="3"/>
  <c r="N469" i="3"/>
  <c r="E469" i="3"/>
  <c r="O469" i="3"/>
  <c r="J469" i="3"/>
  <c r="M469" i="3"/>
  <c r="C469" i="3"/>
  <c r="I469" i="3"/>
  <c r="L469" i="3"/>
  <c r="P469" i="3"/>
  <c r="Q469" i="3" l="1"/>
  <c r="R469" i="3"/>
  <c r="B471" i="3"/>
  <c r="G470" i="3"/>
  <c r="N470" i="3"/>
  <c r="D470" i="3"/>
  <c r="C470" i="3"/>
  <c r="J470" i="3"/>
  <c r="M470" i="3"/>
  <c r="P470" i="3"/>
  <c r="L470" i="3"/>
  <c r="I470" i="3"/>
  <c r="F470" i="3"/>
  <c r="K470" i="3"/>
  <c r="E470" i="3"/>
  <c r="H470" i="3"/>
  <c r="O470" i="3"/>
  <c r="Q470" i="3" l="1"/>
  <c r="R470" i="3"/>
  <c r="B472" i="3"/>
  <c r="G471" i="3"/>
  <c r="I471" i="3"/>
  <c r="P471" i="3"/>
  <c r="M471" i="3"/>
  <c r="E471" i="3"/>
  <c r="J471" i="3"/>
  <c r="K471" i="3"/>
  <c r="C471" i="3"/>
  <c r="D471" i="3"/>
  <c r="F471" i="3"/>
  <c r="O471" i="3"/>
  <c r="N471" i="3"/>
  <c r="L471" i="3"/>
  <c r="H471" i="3"/>
  <c r="Q471" i="3" l="1"/>
  <c r="R471" i="3"/>
  <c r="B473" i="3"/>
  <c r="L472" i="3"/>
  <c r="C472" i="3"/>
  <c r="M472" i="3"/>
  <c r="D472" i="3"/>
  <c r="E472" i="3"/>
  <c r="J472" i="3"/>
  <c r="I472" i="3"/>
  <c r="G472" i="3"/>
  <c r="N472" i="3"/>
  <c r="P472" i="3"/>
  <c r="K472" i="3"/>
  <c r="O472" i="3"/>
  <c r="F472" i="3"/>
  <c r="H472" i="3"/>
  <c r="Q472" i="3" l="1"/>
  <c r="R472" i="3"/>
  <c r="B474" i="3"/>
  <c r="H473" i="3"/>
  <c r="G473" i="3"/>
  <c r="O473" i="3"/>
  <c r="N473" i="3"/>
  <c r="F473" i="3"/>
  <c r="L473" i="3"/>
  <c r="D473" i="3"/>
  <c r="C473" i="3"/>
  <c r="M473" i="3"/>
  <c r="K473" i="3"/>
  <c r="E473" i="3"/>
  <c r="P473" i="3"/>
  <c r="J473" i="3"/>
  <c r="I473" i="3"/>
  <c r="Q473" i="3" l="1"/>
  <c r="R473" i="3"/>
  <c r="B475" i="3"/>
  <c r="H474" i="3"/>
  <c r="M474" i="3"/>
  <c r="E474" i="3"/>
  <c r="I474" i="3"/>
  <c r="L474" i="3"/>
  <c r="F474" i="3"/>
  <c r="J474" i="3"/>
  <c r="D474" i="3"/>
  <c r="O474" i="3"/>
  <c r="C474" i="3"/>
  <c r="K474" i="3"/>
  <c r="G474" i="3"/>
  <c r="P474" i="3"/>
  <c r="N474" i="3"/>
  <c r="Q474" i="3" l="1"/>
  <c r="R474" i="3"/>
  <c r="B476" i="3"/>
  <c r="J475" i="3"/>
  <c r="N475" i="3"/>
  <c r="L475" i="3"/>
  <c r="M475" i="3"/>
  <c r="I475" i="3"/>
  <c r="P475" i="3"/>
  <c r="O475" i="3"/>
  <c r="G475" i="3"/>
  <c r="H475" i="3"/>
  <c r="F475" i="3"/>
  <c r="D475" i="3"/>
  <c r="C475" i="3"/>
  <c r="K475" i="3"/>
  <c r="E475" i="3"/>
  <c r="Q475" i="3" l="1"/>
  <c r="R475" i="3"/>
  <c r="B477" i="3"/>
  <c r="N476" i="3"/>
  <c r="J476" i="3"/>
  <c r="E476" i="3"/>
  <c r="G476" i="3"/>
  <c r="C476" i="3"/>
  <c r="F476" i="3"/>
  <c r="L476" i="3"/>
  <c r="P476" i="3"/>
  <c r="H476" i="3"/>
  <c r="D476" i="3"/>
  <c r="M476" i="3"/>
  <c r="O476" i="3"/>
  <c r="K476" i="3"/>
  <c r="I476" i="3"/>
  <c r="Q476" i="3" l="1"/>
  <c r="R476" i="3"/>
  <c r="B478" i="3"/>
  <c r="M477" i="3"/>
  <c r="O477" i="3"/>
  <c r="N477" i="3"/>
  <c r="G477" i="3"/>
  <c r="I477" i="3"/>
  <c r="D477" i="3"/>
  <c r="C477" i="3"/>
  <c r="L477" i="3"/>
  <c r="P477" i="3"/>
  <c r="K477" i="3"/>
  <c r="J477" i="3"/>
  <c r="F477" i="3"/>
  <c r="E477" i="3"/>
  <c r="H477" i="3"/>
  <c r="Q477" i="3" l="1"/>
  <c r="R477" i="3"/>
  <c r="B479" i="3"/>
  <c r="G478" i="3"/>
  <c r="F478" i="3"/>
  <c r="K478" i="3"/>
  <c r="P478" i="3"/>
  <c r="E478" i="3"/>
  <c r="D478" i="3"/>
  <c r="O478" i="3"/>
  <c r="M478" i="3"/>
  <c r="L478" i="3"/>
  <c r="C478" i="3"/>
  <c r="I478" i="3"/>
  <c r="H478" i="3"/>
  <c r="J478" i="3"/>
  <c r="N478" i="3"/>
  <c r="Q478" i="3" l="1"/>
  <c r="R478" i="3"/>
  <c r="B480" i="3"/>
  <c r="J479" i="3"/>
  <c r="H479" i="3"/>
  <c r="I479" i="3"/>
  <c r="M479" i="3"/>
  <c r="O479" i="3"/>
  <c r="G479" i="3"/>
  <c r="F479" i="3"/>
  <c r="K479" i="3"/>
  <c r="N479" i="3"/>
  <c r="P479" i="3"/>
  <c r="D479" i="3"/>
  <c r="L479" i="3"/>
  <c r="C479" i="3"/>
  <c r="E479" i="3"/>
  <c r="Q479" i="3" l="1"/>
  <c r="R479" i="3"/>
  <c r="B481" i="3"/>
  <c r="M480" i="3"/>
  <c r="F480" i="3"/>
  <c r="O480" i="3"/>
  <c r="D480" i="3"/>
  <c r="J480" i="3"/>
  <c r="G480" i="3"/>
  <c r="I480" i="3"/>
  <c r="K480" i="3"/>
  <c r="P480" i="3"/>
  <c r="H480" i="3"/>
  <c r="E480" i="3"/>
  <c r="C480" i="3"/>
  <c r="L480" i="3"/>
  <c r="N480" i="3"/>
  <c r="Q480" i="3" l="1"/>
  <c r="R480" i="3"/>
  <c r="B482" i="3"/>
  <c r="M481" i="3"/>
  <c r="O481" i="3"/>
  <c r="G481" i="3"/>
  <c r="K481" i="3"/>
  <c r="F481" i="3"/>
  <c r="C481" i="3"/>
  <c r="L481" i="3"/>
  <c r="H481" i="3"/>
  <c r="J481" i="3"/>
  <c r="D481" i="3"/>
  <c r="E481" i="3"/>
  <c r="P481" i="3"/>
  <c r="N481" i="3"/>
  <c r="I481" i="3"/>
  <c r="Q481" i="3" l="1"/>
  <c r="R481" i="3"/>
  <c r="B483" i="3"/>
  <c r="K482" i="3"/>
  <c r="G482" i="3"/>
  <c r="P482" i="3"/>
  <c r="M482" i="3"/>
  <c r="O482" i="3"/>
  <c r="L482" i="3"/>
  <c r="E482" i="3"/>
  <c r="H482" i="3"/>
  <c r="D482" i="3"/>
  <c r="C482" i="3"/>
  <c r="F482" i="3"/>
  <c r="N482" i="3"/>
  <c r="J482" i="3"/>
  <c r="I482" i="3"/>
  <c r="Q482" i="3" l="1"/>
  <c r="R482" i="3"/>
  <c r="B484" i="3"/>
  <c r="P483" i="3"/>
  <c r="J483" i="3"/>
  <c r="H483" i="3"/>
  <c r="M483" i="3"/>
  <c r="D483" i="3"/>
  <c r="E483" i="3"/>
  <c r="N483" i="3"/>
  <c r="G483" i="3"/>
  <c r="L483" i="3"/>
  <c r="O483" i="3"/>
  <c r="C483" i="3"/>
  <c r="I483" i="3"/>
  <c r="F483" i="3"/>
  <c r="K483" i="3"/>
  <c r="Q483" i="3" l="1"/>
  <c r="R483" i="3"/>
  <c r="B485" i="3"/>
  <c r="D484" i="3"/>
  <c r="J484" i="3"/>
  <c r="O484" i="3"/>
  <c r="L484" i="3"/>
  <c r="N484" i="3"/>
  <c r="M484" i="3"/>
  <c r="E484" i="3"/>
  <c r="K484" i="3"/>
  <c r="G484" i="3"/>
  <c r="F484" i="3"/>
  <c r="I484" i="3"/>
  <c r="H484" i="3"/>
  <c r="C484" i="3"/>
  <c r="P484" i="3"/>
  <c r="Q484" i="3" l="1"/>
  <c r="R484" i="3"/>
  <c r="B486" i="3"/>
  <c r="C485" i="3"/>
  <c r="F485" i="3"/>
  <c r="D485" i="3"/>
  <c r="K485" i="3"/>
  <c r="I485" i="3"/>
  <c r="E485" i="3"/>
  <c r="G485" i="3"/>
  <c r="P485" i="3"/>
  <c r="H485" i="3"/>
  <c r="N485" i="3"/>
  <c r="L485" i="3"/>
  <c r="M485" i="3"/>
  <c r="J485" i="3"/>
  <c r="O485" i="3"/>
  <c r="Q485" i="3" l="1"/>
  <c r="R485" i="3"/>
  <c r="B487" i="3"/>
  <c r="J486" i="3"/>
  <c r="K486" i="3"/>
  <c r="H486" i="3"/>
  <c r="M486" i="3"/>
  <c r="N486" i="3"/>
  <c r="E486" i="3"/>
  <c r="O486" i="3"/>
  <c r="D486" i="3"/>
  <c r="F486" i="3"/>
  <c r="I486" i="3"/>
  <c r="G486" i="3"/>
  <c r="L486" i="3"/>
  <c r="P486" i="3"/>
  <c r="C486" i="3"/>
  <c r="Q486" i="3" l="1"/>
  <c r="R486" i="3"/>
  <c r="B488" i="3"/>
  <c r="L487" i="3"/>
  <c r="M487" i="3"/>
  <c r="O487" i="3"/>
  <c r="J487" i="3"/>
  <c r="H487" i="3"/>
  <c r="D487" i="3"/>
  <c r="N487" i="3"/>
  <c r="P487" i="3"/>
  <c r="C487" i="3"/>
  <c r="I487" i="3"/>
  <c r="K487" i="3"/>
  <c r="E487" i="3"/>
  <c r="F487" i="3"/>
  <c r="G487" i="3"/>
  <c r="Q487" i="3" l="1"/>
  <c r="R487" i="3"/>
  <c r="B489" i="3"/>
  <c r="L488" i="3"/>
  <c r="K488" i="3"/>
  <c r="O488" i="3"/>
  <c r="P488" i="3"/>
  <c r="C488" i="3"/>
  <c r="M488" i="3"/>
  <c r="D488" i="3"/>
  <c r="I488" i="3"/>
  <c r="E488" i="3"/>
  <c r="F488" i="3"/>
  <c r="H488" i="3"/>
  <c r="J488" i="3"/>
  <c r="N488" i="3"/>
  <c r="G488" i="3"/>
  <c r="Q488" i="3" l="1"/>
  <c r="R488" i="3"/>
  <c r="B490" i="3"/>
  <c r="N489" i="3"/>
  <c r="M489" i="3"/>
  <c r="I489" i="3"/>
  <c r="L489" i="3"/>
  <c r="D489" i="3"/>
  <c r="J489" i="3"/>
  <c r="E489" i="3"/>
  <c r="P489" i="3"/>
  <c r="F489" i="3"/>
  <c r="G489" i="3"/>
  <c r="O489" i="3"/>
  <c r="H489" i="3"/>
  <c r="K489" i="3"/>
  <c r="C489" i="3"/>
  <c r="Q489" i="3" l="1"/>
  <c r="R489" i="3"/>
  <c r="B491" i="3"/>
  <c r="E490" i="3"/>
  <c r="I490" i="3"/>
  <c r="G490" i="3"/>
  <c r="M490" i="3"/>
  <c r="K490" i="3"/>
  <c r="C490" i="3"/>
  <c r="J490" i="3"/>
  <c r="O490" i="3"/>
  <c r="H490" i="3"/>
  <c r="L490" i="3"/>
  <c r="D490" i="3"/>
  <c r="P490" i="3"/>
  <c r="N490" i="3"/>
  <c r="F490" i="3"/>
  <c r="Q490" i="3" l="1"/>
  <c r="R490" i="3"/>
  <c r="B492" i="3"/>
  <c r="D491" i="3"/>
  <c r="N491" i="3"/>
  <c r="G491" i="3"/>
  <c r="L491" i="3"/>
  <c r="F491" i="3"/>
  <c r="C491" i="3"/>
  <c r="H491" i="3"/>
  <c r="M491" i="3"/>
  <c r="E491" i="3"/>
  <c r="I491" i="3"/>
  <c r="J491" i="3"/>
  <c r="P491" i="3"/>
  <c r="O491" i="3"/>
  <c r="K491" i="3"/>
  <c r="Q491" i="3" l="1"/>
  <c r="R491" i="3"/>
  <c r="B493" i="3"/>
  <c r="L492" i="3"/>
  <c r="M492" i="3"/>
  <c r="P492" i="3"/>
  <c r="I492" i="3"/>
  <c r="F492" i="3"/>
  <c r="H492" i="3"/>
  <c r="O492" i="3"/>
  <c r="E492" i="3"/>
  <c r="D492" i="3"/>
  <c r="N492" i="3"/>
  <c r="K492" i="3"/>
  <c r="J492" i="3"/>
  <c r="C492" i="3"/>
  <c r="G492" i="3"/>
  <c r="Q492" i="3" l="1"/>
  <c r="R492" i="3"/>
  <c r="B494" i="3"/>
  <c r="H493" i="3"/>
  <c r="D493" i="3"/>
  <c r="N493" i="3"/>
  <c r="E493" i="3"/>
  <c r="M493" i="3"/>
  <c r="K493" i="3"/>
  <c r="I493" i="3"/>
  <c r="C493" i="3"/>
  <c r="J493" i="3"/>
  <c r="O493" i="3"/>
  <c r="P493" i="3"/>
  <c r="L493" i="3"/>
  <c r="G493" i="3"/>
  <c r="F493" i="3"/>
  <c r="Q493" i="3" l="1"/>
  <c r="R493" i="3"/>
  <c r="B495" i="3"/>
  <c r="E494" i="3"/>
  <c r="G494" i="3"/>
  <c r="F494" i="3"/>
  <c r="K494" i="3"/>
  <c r="O494" i="3"/>
  <c r="M494" i="3"/>
  <c r="D494" i="3"/>
  <c r="N494" i="3"/>
  <c r="H494" i="3"/>
  <c r="J494" i="3"/>
  <c r="C494" i="3"/>
  <c r="P494" i="3"/>
  <c r="L494" i="3"/>
  <c r="I494" i="3"/>
  <c r="Q494" i="3" l="1"/>
  <c r="R494" i="3"/>
  <c r="B496" i="3"/>
  <c r="H495" i="3"/>
  <c r="P495" i="3"/>
  <c r="D495" i="3"/>
  <c r="J495" i="3"/>
  <c r="G495" i="3"/>
  <c r="L495" i="3"/>
  <c r="M495" i="3"/>
  <c r="F495" i="3"/>
  <c r="N495" i="3"/>
  <c r="O495" i="3"/>
  <c r="I495" i="3"/>
  <c r="C495" i="3"/>
  <c r="K495" i="3"/>
  <c r="E495" i="3"/>
  <c r="Q495" i="3" l="1"/>
  <c r="R495" i="3"/>
  <c r="B497" i="3"/>
  <c r="I496" i="3"/>
  <c r="H496" i="3"/>
  <c r="P496" i="3"/>
  <c r="L496" i="3"/>
  <c r="J496" i="3"/>
  <c r="F496" i="3"/>
  <c r="O496" i="3"/>
  <c r="D496" i="3"/>
  <c r="C496" i="3"/>
  <c r="N496" i="3"/>
  <c r="K496" i="3"/>
  <c r="M496" i="3"/>
  <c r="G496" i="3"/>
  <c r="E496" i="3"/>
  <c r="Q496" i="3" l="1"/>
  <c r="R496" i="3"/>
  <c r="B498" i="3"/>
  <c r="E497" i="3"/>
  <c r="M497" i="3"/>
  <c r="I497" i="3"/>
  <c r="L497" i="3"/>
  <c r="O497" i="3"/>
  <c r="P497" i="3"/>
  <c r="K497" i="3"/>
  <c r="J497" i="3"/>
  <c r="F497" i="3"/>
  <c r="D497" i="3"/>
  <c r="G497" i="3"/>
  <c r="H497" i="3"/>
  <c r="C497" i="3"/>
  <c r="N497" i="3"/>
  <c r="Q497" i="3" l="1"/>
  <c r="R497" i="3"/>
  <c r="B499" i="3"/>
  <c r="G498" i="3"/>
  <c r="H498" i="3"/>
  <c r="I498" i="3"/>
  <c r="C498" i="3"/>
  <c r="K498" i="3"/>
  <c r="N498" i="3"/>
  <c r="J498" i="3"/>
  <c r="P498" i="3"/>
  <c r="E498" i="3"/>
  <c r="D498" i="3"/>
  <c r="O498" i="3"/>
  <c r="M498" i="3"/>
  <c r="L498" i="3"/>
  <c r="F498" i="3"/>
  <c r="Q498" i="3" l="1"/>
  <c r="R498" i="3"/>
  <c r="B500" i="3"/>
  <c r="O499" i="3"/>
  <c r="K499" i="3"/>
  <c r="M499" i="3"/>
  <c r="P499" i="3"/>
  <c r="C499" i="3"/>
  <c r="J499" i="3"/>
  <c r="D499" i="3"/>
  <c r="G499" i="3"/>
  <c r="F499" i="3"/>
  <c r="H499" i="3"/>
  <c r="L499" i="3"/>
  <c r="N499" i="3"/>
  <c r="E499" i="3"/>
  <c r="I499" i="3"/>
  <c r="Q499" i="3" l="1"/>
  <c r="R499" i="3"/>
  <c r="B501" i="3"/>
  <c r="G500" i="3"/>
  <c r="F500" i="3"/>
  <c r="N500" i="3"/>
  <c r="D500" i="3"/>
  <c r="H500" i="3"/>
  <c r="L500" i="3"/>
  <c r="C500" i="3"/>
  <c r="J500" i="3"/>
  <c r="K500" i="3"/>
  <c r="M500" i="3"/>
  <c r="E500" i="3"/>
  <c r="O500" i="3"/>
  <c r="P500" i="3"/>
  <c r="I500" i="3"/>
  <c r="Q500" i="3" l="1"/>
  <c r="R500" i="3"/>
  <c r="B502" i="3"/>
  <c r="L501" i="3"/>
  <c r="J501" i="3"/>
  <c r="N501" i="3"/>
  <c r="M501" i="3"/>
  <c r="D501" i="3"/>
  <c r="E501" i="3"/>
  <c r="H501" i="3"/>
  <c r="K501" i="3"/>
  <c r="F501" i="3"/>
  <c r="G501" i="3"/>
  <c r="I501" i="3"/>
  <c r="C501" i="3"/>
  <c r="P501" i="3"/>
  <c r="O501" i="3"/>
  <c r="Q501" i="3" l="1"/>
  <c r="R501" i="3"/>
  <c r="B503" i="3"/>
  <c r="G502" i="3"/>
  <c r="P502" i="3"/>
  <c r="C502" i="3"/>
  <c r="I502" i="3"/>
  <c r="E502" i="3"/>
  <c r="M502" i="3"/>
  <c r="O502" i="3"/>
  <c r="N502" i="3"/>
  <c r="J502" i="3"/>
  <c r="K502" i="3"/>
  <c r="F502" i="3"/>
  <c r="H502" i="3"/>
  <c r="D502" i="3"/>
  <c r="L502" i="3"/>
  <c r="Q502" i="3" l="1"/>
  <c r="R502" i="3"/>
  <c r="B504" i="3"/>
  <c r="D503" i="3"/>
  <c r="J503" i="3"/>
  <c r="L503" i="3"/>
  <c r="F503" i="3"/>
  <c r="G503" i="3"/>
  <c r="E503" i="3"/>
  <c r="K503" i="3"/>
  <c r="O503" i="3"/>
  <c r="C503" i="3"/>
  <c r="P503" i="3"/>
  <c r="N503" i="3"/>
  <c r="I503" i="3"/>
  <c r="H503" i="3"/>
  <c r="M503" i="3"/>
  <c r="Q503" i="3" l="1"/>
  <c r="R503" i="3"/>
  <c r="B505" i="3"/>
  <c r="O504" i="3"/>
  <c r="N504" i="3"/>
  <c r="D504" i="3"/>
  <c r="P504" i="3"/>
  <c r="E504" i="3"/>
  <c r="K504" i="3"/>
  <c r="M504" i="3"/>
  <c r="L504" i="3"/>
  <c r="G504" i="3"/>
  <c r="J504" i="3"/>
  <c r="I504" i="3"/>
  <c r="H504" i="3"/>
  <c r="C504" i="3"/>
  <c r="F504" i="3"/>
  <c r="Q504" i="3" l="1"/>
  <c r="R504" i="3"/>
  <c r="B506" i="3"/>
  <c r="K505" i="3"/>
  <c r="D505" i="3"/>
  <c r="H505" i="3"/>
  <c r="I505" i="3"/>
  <c r="G505" i="3"/>
  <c r="E505" i="3"/>
  <c r="F505" i="3"/>
  <c r="M505" i="3"/>
  <c r="P505" i="3"/>
  <c r="N505" i="3"/>
  <c r="O505" i="3"/>
  <c r="J505" i="3"/>
  <c r="C505" i="3"/>
  <c r="L505" i="3"/>
  <c r="Q505" i="3" l="1"/>
  <c r="R505" i="3"/>
  <c r="B507" i="3"/>
  <c r="H506" i="3"/>
  <c r="M506" i="3"/>
  <c r="O506" i="3"/>
  <c r="D506" i="3"/>
  <c r="N506" i="3"/>
  <c r="P506" i="3"/>
  <c r="C506" i="3"/>
  <c r="I506" i="3"/>
  <c r="L506" i="3"/>
  <c r="G506" i="3"/>
  <c r="E506" i="3"/>
  <c r="K506" i="3"/>
  <c r="J506" i="3"/>
  <c r="F506" i="3"/>
  <c r="Q506" i="3" l="1"/>
  <c r="R506" i="3"/>
  <c r="B508" i="3"/>
  <c r="O507" i="3"/>
  <c r="F507" i="3"/>
  <c r="M507" i="3"/>
  <c r="J507" i="3"/>
  <c r="E507" i="3"/>
  <c r="I507" i="3"/>
  <c r="C507" i="3"/>
  <c r="N507" i="3"/>
  <c r="G507" i="3"/>
  <c r="D507" i="3"/>
  <c r="L507" i="3"/>
  <c r="H507" i="3"/>
  <c r="P507" i="3"/>
  <c r="K507" i="3"/>
  <c r="Q507" i="3" l="1"/>
  <c r="R507" i="3"/>
  <c r="B509" i="3"/>
  <c r="P508" i="3"/>
  <c r="O508" i="3"/>
  <c r="I508" i="3"/>
  <c r="G508" i="3"/>
  <c r="D508" i="3"/>
  <c r="J508" i="3"/>
  <c r="E508" i="3"/>
  <c r="F508" i="3"/>
  <c r="C508" i="3"/>
  <c r="H508" i="3"/>
  <c r="M508" i="3"/>
  <c r="K508" i="3"/>
  <c r="N508" i="3"/>
  <c r="L508" i="3"/>
  <c r="Q508" i="3" l="1"/>
  <c r="R508" i="3"/>
  <c r="B510" i="3"/>
  <c r="M509" i="3"/>
  <c r="I509" i="3"/>
  <c r="N509" i="3"/>
  <c r="K509" i="3"/>
  <c r="L509" i="3"/>
  <c r="H509" i="3"/>
  <c r="F509" i="3"/>
  <c r="J509" i="3"/>
  <c r="D509" i="3"/>
  <c r="G509" i="3"/>
  <c r="C509" i="3"/>
  <c r="E509" i="3"/>
  <c r="P509" i="3"/>
  <c r="O509" i="3"/>
  <c r="Q509" i="3" l="1"/>
  <c r="R509" i="3"/>
  <c r="B511" i="3"/>
  <c r="F510" i="3"/>
  <c r="L510" i="3"/>
  <c r="M510" i="3"/>
  <c r="G510" i="3"/>
  <c r="H510" i="3"/>
  <c r="O510" i="3"/>
  <c r="I510" i="3"/>
  <c r="N510" i="3"/>
  <c r="K510" i="3"/>
  <c r="D510" i="3"/>
  <c r="J510" i="3"/>
  <c r="E510" i="3"/>
  <c r="C510" i="3"/>
  <c r="P510" i="3"/>
  <c r="Q510" i="3" l="1"/>
  <c r="R510" i="3"/>
  <c r="B512" i="3"/>
  <c r="G511" i="3"/>
  <c r="K511" i="3"/>
  <c r="C511" i="3"/>
  <c r="M511" i="3"/>
  <c r="I511" i="3"/>
  <c r="L511" i="3"/>
  <c r="N511" i="3"/>
  <c r="F511" i="3"/>
  <c r="O511" i="3"/>
  <c r="P511" i="3"/>
  <c r="D511" i="3"/>
  <c r="H511" i="3"/>
  <c r="E511" i="3"/>
  <c r="J511" i="3"/>
  <c r="Q511" i="3" l="1"/>
  <c r="R511" i="3"/>
  <c r="B513" i="3"/>
  <c r="I512" i="3"/>
  <c r="J512" i="3"/>
  <c r="E512" i="3"/>
  <c r="F512" i="3"/>
  <c r="D512" i="3"/>
  <c r="N512" i="3"/>
  <c r="L512" i="3"/>
  <c r="M512" i="3"/>
  <c r="G512" i="3"/>
  <c r="C512" i="3"/>
  <c r="P512" i="3"/>
  <c r="H512" i="3"/>
  <c r="O512" i="3"/>
  <c r="K512" i="3"/>
  <c r="Q512" i="3" l="1"/>
  <c r="R512" i="3"/>
  <c r="B514" i="3"/>
  <c r="G513" i="3"/>
  <c r="E513" i="3"/>
  <c r="K513" i="3"/>
  <c r="P513" i="3"/>
  <c r="O513" i="3"/>
  <c r="I513" i="3"/>
  <c r="D513" i="3"/>
  <c r="N513" i="3"/>
  <c r="H513" i="3"/>
  <c r="F513" i="3"/>
  <c r="M513" i="3"/>
  <c r="L513" i="3"/>
  <c r="J513" i="3"/>
  <c r="C513" i="3"/>
  <c r="Q513" i="3" l="1"/>
  <c r="R513" i="3"/>
  <c r="B515" i="3"/>
  <c r="L514" i="3"/>
  <c r="F514" i="3"/>
  <c r="C514" i="3"/>
  <c r="H514" i="3"/>
  <c r="E514" i="3"/>
  <c r="P514" i="3"/>
  <c r="I514" i="3"/>
  <c r="M514" i="3"/>
  <c r="J514" i="3"/>
  <c r="G514" i="3"/>
  <c r="D514" i="3"/>
  <c r="N514" i="3"/>
  <c r="K514" i="3"/>
  <c r="O514" i="3"/>
  <c r="Q514" i="3" l="1"/>
  <c r="R514" i="3"/>
  <c r="B516" i="3"/>
  <c r="N515" i="3"/>
  <c r="F515" i="3"/>
  <c r="H515" i="3"/>
  <c r="L515" i="3"/>
  <c r="G515" i="3"/>
  <c r="D515" i="3"/>
  <c r="K515" i="3"/>
  <c r="C515" i="3"/>
  <c r="M515" i="3"/>
  <c r="I515" i="3"/>
  <c r="E515" i="3"/>
  <c r="O515" i="3"/>
  <c r="P515" i="3"/>
  <c r="J515" i="3"/>
  <c r="Q515" i="3" l="1"/>
  <c r="R515" i="3"/>
  <c r="B517" i="3"/>
  <c r="D516" i="3"/>
  <c r="L516" i="3"/>
  <c r="N516" i="3"/>
  <c r="F516" i="3"/>
  <c r="G516" i="3"/>
  <c r="P516" i="3"/>
  <c r="M516" i="3"/>
  <c r="O516" i="3"/>
  <c r="E516" i="3"/>
  <c r="J516" i="3"/>
  <c r="I516" i="3"/>
  <c r="H516" i="3"/>
  <c r="C516" i="3"/>
  <c r="K516" i="3"/>
  <c r="Q516" i="3" l="1"/>
  <c r="R516" i="3"/>
  <c r="B518" i="3"/>
  <c r="H517" i="3"/>
  <c r="G517" i="3"/>
  <c r="D517" i="3"/>
  <c r="I517" i="3"/>
  <c r="C517" i="3"/>
  <c r="J517" i="3"/>
  <c r="O517" i="3"/>
  <c r="K517" i="3"/>
  <c r="M517" i="3"/>
  <c r="F517" i="3"/>
  <c r="E517" i="3"/>
  <c r="L517" i="3"/>
  <c r="N517" i="3"/>
  <c r="P517" i="3"/>
  <c r="Q517" i="3" l="1"/>
  <c r="R517" i="3"/>
  <c r="B519" i="3"/>
  <c r="H518" i="3"/>
  <c r="F518" i="3"/>
  <c r="I518" i="3"/>
  <c r="N518" i="3"/>
  <c r="O518" i="3"/>
  <c r="C518" i="3"/>
  <c r="J518" i="3"/>
  <c r="K518" i="3"/>
  <c r="L518" i="3"/>
  <c r="G518" i="3"/>
  <c r="D518" i="3"/>
  <c r="M518" i="3"/>
  <c r="E518" i="3"/>
  <c r="P518" i="3"/>
  <c r="Q518" i="3" l="1"/>
  <c r="R518" i="3"/>
  <c r="B520" i="3"/>
  <c r="D519" i="3"/>
  <c r="L519" i="3"/>
  <c r="H519" i="3"/>
  <c r="F519" i="3"/>
  <c r="P519" i="3"/>
  <c r="N519" i="3"/>
  <c r="E519" i="3"/>
  <c r="G519" i="3"/>
  <c r="C519" i="3"/>
  <c r="O519" i="3"/>
  <c r="I519" i="3"/>
  <c r="K519" i="3"/>
  <c r="J519" i="3"/>
  <c r="M519" i="3"/>
  <c r="Q519" i="3" l="1"/>
  <c r="R519" i="3"/>
  <c r="B521" i="3"/>
  <c r="F520" i="3"/>
  <c r="I520" i="3"/>
  <c r="J520" i="3"/>
  <c r="L520" i="3"/>
  <c r="N520" i="3"/>
  <c r="H520" i="3"/>
  <c r="K520" i="3"/>
  <c r="M520" i="3"/>
  <c r="D520" i="3"/>
  <c r="P520" i="3"/>
  <c r="C520" i="3"/>
  <c r="O520" i="3"/>
  <c r="E520" i="3"/>
  <c r="G520" i="3"/>
  <c r="Q520" i="3" l="1"/>
  <c r="R520" i="3"/>
  <c r="B522" i="3"/>
  <c r="O521" i="3"/>
  <c r="J521" i="3"/>
  <c r="H521" i="3"/>
  <c r="N521" i="3"/>
  <c r="K521" i="3"/>
  <c r="E521" i="3"/>
  <c r="I521" i="3"/>
  <c r="F521" i="3"/>
  <c r="M521" i="3"/>
  <c r="P521" i="3"/>
  <c r="G521" i="3"/>
  <c r="D521" i="3"/>
  <c r="C521" i="3"/>
  <c r="L521" i="3"/>
  <c r="Q521" i="3" l="1"/>
  <c r="R521" i="3"/>
  <c r="B523" i="3"/>
  <c r="D522" i="3"/>
  <c r="O522" i="3"/>
  <c r="G522" i="3"/>
  <c r="M522" i="3"/>
  <c r="J522" i="3"/>
  <c r="I522" i="3"/>
  <c r="P522" i="3"/>
  <c r="C522" i="3"/>
  <c r="K522" i="3"/>
  <c r="F522" i="3"/>
  <c r="H522" i="3"/>
  <c r="E522" i="3"/>
  <c r="N522" i="3"/>
  <c r="L522" i="3"/>
  <c r="Q522" i="3" l="1"/>
  <c r="R522" i="3"/>
  <c r="B524" i="3"/>
  <c r="H523" i="3"/>
  <c r="E523" i="3"/>
  <c r="P523" i="3"/>
  <c r="M523" i="3"/>
  <c r="C523" i="3"/>
  <c r="G523" i="3"/>
  <c r="L523" i="3"/>
  <c r="O523" i="3"/>
  <c r="J523" i="3"/>
  <c r="K523" i="3"/>
  <c r="N523" i="3"/>
  <c r="I523" i="3"/>
  <c r="F523" i="3"/>
  <c r="D523" i="3"/>
  <c r="Q523" i="3" l="1"/>
  <c r="R523" i="3"/>
  <c r="B525" i="3"/>
  <c r="H524" i="3"/>
  <c r="N524" i="3"/>
  <c r="F524" i="3"/>
  <c r="E524" i="3"/>
  <c r="I524" i="3"/>
  <c r="K524" i="3"/>
  <c r="O524" i="3"/>
  <c r="L524" i="3"/>
  <c r="J524" i="3"/>
  <c r="P524" i="3"/>
  <c r="C524" i="3"/>
  <c r="G524" i="3"/>
  <c r="D524" i="3"/>
  <c r="M524" i="3"/>
  <c r="Q524" i="3" l="1"/>
  <c r="R524" i="3"/>
  <c r="B526" i="3"/>
  <c r="D525" i="3"/>
  <c r="G525" i="3"/>
  <c r="P525" i="3"/>
  <c r="J525" i="3"/>
  <c r="L525" i="3"/>
  <c r="C525" i="3"/>
  <c r="O525" i="3"/>
  <c r="H525" i="3"/>
  <c r="I525" i="3"/>
  <c r="K525" i="3"/>
  <c r="N525" i="3"/>
  <c r="M525" i="3"/>
  <c r="F525" i="3"/>
  <c r="E525" i="3"/>
  <c r="Q525" i="3" l="1"/>
  <c r="R525" i="3"/>
  <c r="B527" i="3"/>
  <c r="I526" i="3"/>
  <c r="N526" i="3"/>
  <c r="D526" i="3"/>
  <c r="F526" i="3"/>
  <c r="E526" i="3"/>
  <c r="K526" i="3"/>
  <c r="M526" i="3"/>
  <c r="P526" i="3"/>
  <c r="J526" i="3"/>
  <c r="C526" i="3"/>
  <c r="G526" i="3"/>
  <c r="O526" i="3"/>
  <c r="H526" i="3"/>
  <c r="L526" i="3"/>
  <c r="Q526" i="3" l="1"/>
  <c r="R526" i="3"/>
  <c r="B528" i="3"/>
  <c r="N527" i="3"/>
  <c r="J527" i="3"/>
  <c r="D527" i="3"/>
  <c r="E527" i="3"/>
  <c r="M527" i="3"/>
  <c r="C527" i="3"/>
  <c r="F527" i="3"/>
  <c r="P527" i="3"/>
  <c r="K527" i="3"/>
  <c r="G527" i="3"/>
  <c r="L527" i="3"/>
  <c r="I527" i="3"/>
  <c r="O527" i="3"/>
  <c r="H527" i="3"/>
  <c r="Q527" i="3" l="1"/>
  <c r="R527" i="3"/>
  <c r="B529" i="3"/>
  <c r="L528" i="3"/>
  <c r="F528" i="3"/>
  <c r="E528" i="3"/>
  <c r="K528" i="3"/>
  <c r="C528" i="3"/>
  <c r="P528" i="3"/>
  <c r="J528" i="3"/>
  <c r="N528" i="3"/>
  <c r="M528" i="3"/>
  <c r="H528" i="3"/>
  <c r="D528" i="3"/>
  <c r="G528" i="3"/>
  <c r="O528" i="3"/>
  <c r="I528" i="3"/>
  <c r="Q528" i="3" l="1"/>
  <c r="R528" i="3"/>
  <c r="B530" i="3"/>
  <c r="N529" i="3"/>
  <c r="E529" i="3"/>
  <c r="P529" i="3"/>
  <c r="F529" i="3"/>
  <c r="C529" i="3"/>
  <c r="J529" i="3"/>
  <c r="D529" i="3"/>
  <c r="L529" i="3"/>
  <c r="O529" i="3"/>
  <c r="I529" i="3"/>
  <c r="M529" i="3"/>
  <c r="K529" i="3"/>
  <c r="H529" i="3"/>
  <c r="G529" i="3"/>
  <c r="Q529" i="3" l="1"/>
  <c r="R529" i="3"/>
  <c r="B531" i="3"/>
  <c r="K530" i="3"/>
  <c r="G530" i="3"/>
  <c r="J530" i="3"/>
  <c r="I530" i="3"/>
  <c r="P530" i="3"/>
  <c r="E530" i="3"/>
  <c r="L530" i="3"/>
  <c r="C530" i="3"/>
  <c r="N530" i="3"/>
  <c r="M530" i="3"/>
  <c r="O530" i="3"/>
  <c r="H530" i="3"/>
  <c r="F530" i="3"/>
  <c r="D530" i="3"/>
  <c r="Q530" i="3" l="1"/>
  <c r="R530" i="3"/>
  <c r="B532" i="3"/>
  <c r="K531" i="3"/>
  <c r="N531" i="3"/>
  <c r="J531" i="3"/>
  <c r="D531" i="3"/>
  <c r="I531" i="3"/>
  <c r="P531" i="3"/>
  <c r="E531" i="3"/>
  <c r="O531" i="3"/>
  <c r="G531" i="3"/>
  <c r="C531" i="3"/>
  <c r="M531" i="3"/>
  <c r="F531" i="3"/>
  <c r="L531" i="3"/>
  <c r="H531" i="3"/>
  <c r="Q531" i="3" l="1"/>
  <c r="R531" i="3"/>
  <c r="B533" i="3"/>
  <c r="N532" i="3"/>
  <c r="E532" i="3"/>
  <c r="D532" i="3"/>
  <c r="K532" i="3"/>
  <c r="O532" i="3"/>
  <c r="J532" i="3"/>
  <c r="H532" i="3"/>
  <c r="I532" i="3"/>
  <c r="P532" i="3"/>
  <c r="C532" i="3"/>
  <c r="M532" i="3"/>
  <c r="L532" i="3"/>
  <c r="F532" i="3"/>
  <c r="G532" i="3"/>
  <c r="Q532" i="3" l="1"/>
  <c r="R532" i="3"/>
  <c r="B534" i="3"/>
  <c r="L533" i="3"/>
  <c r="P533" i="3"/>
  <c r="M533" i="3"/>
  <c r="D533" i="3"/>
  <c r="O533" i="3"/>
  <c r="I533" i="3"/>
  <c r="J533" i="3"/>
  <c r="C533" i="3"/>
  <c r="H533" i="3"/>
  <c r="N533" i="3"/>
  <c r="G533" i="3"/>
  <c r="F533" i="3"/>
  <c r="K533" i="3"/>
  <c r="E533" i="3"/>
  <c r="Q533" i="3" l="1"/>
  <c r="R533" i="3"/>
  <c r="B535" i="3"/>
  <c r="F534" i="3"/>
  <c r="E534" i="3"/>
  <c r="M534" i="3"/>
  <c r="D534" i="3"/>
  <c r="L534" i="3"/>
  <c r="J534" i="3"/>
  <c r="I534" i="3"/>
  <c r="K534" i="3"/>
  <c r="H534" i="3"/>
  <c r="G534" i="3"/>
  <c r="P534" i="3"/>
  <c r="O534" i="3"/>
  <c r="N534" i="3"/>
  <c r="C534" i="3"/>
  <c r="Q534" i="3" l="1"/>
  <c r="R534" i="3"/>
  <c r="B536" i="3"/>
  <c r="H535" i="3"/>
  <c r="L535" i="3"/>
  <c r="F535" i="3"/>
  <c r="C535" i="3"/>
  <c r="I535" i="3"/>
  <c r="P535" i="3"/>
  <c r="E535" i="3"/>
  <c r="M535" i="3"/>
  <c r="D535" i="3"/>
  <c r="N535" i="3"/>
  <c r="J535" i="3"/>
  <c r="G535" i="3"/>
  <c r="K535" i="3"/>
  <c r="O535" i="3"/>
  <c r="Q535" i="3" l="1"/>
  <c r="R535" i="3"/>
  <c r="B537" i="3"/>
  <c r="L536" i="3"/>
  <c r="C536" i="3"/>
  <c r="F536" i="3"/>
  <c r="I536" i="3"/>
  <c r="J536" i="3"/>
  <c r="P536" i="3"/>
  <c r="D536" i="3"/>
  <c r="H536" i="3"/>
  <c r="K536" i="3"/>
  <c r="E536" i="3"/>
  <c r="O536" i="3"/>
  <c r="N536" i="3"/>
  <c r="G536" i="3"/>
  <c r="M536" i="3"/>
  <c r="Q536" i="3" l="1"/>
  <c r="R536" i="3"/>
  <c r="B538" i="3"/>
  <c r="E537" i="3"/>
  <c r="D537" i="3"/>
  <c r="H537" i="3"/>
  <c r="N537" i="3"/>
  <c r="I537" i="3"/>
  <c r="C537" i="3"/>
  <c r="M537" i="3"/>
  <c r="J537" i="3"/>
  <c r="P537" i="3"/>
  <c r="F537" i="3"/>
  <c r="L537" i="3"/>
  <c r="G537" i="3"/>
  <c r="K537" i="3"/>
  <c r="O537" i="3"/>
  <c r="Q537" i="3" l="1"/>
  <c r="R537" i="3"/>
  <c r="B539" i="3"/>
  <c r="N538" i="3"/>
  <c r="G538" i="3"/>
  <c r="K538" i="3"/>
  <c r="E538" i="3"/>
  <c r="I538" i="3"/>
  <c r="H538" i="3"/>
  <c r="L538" i="3"/>
  <c r="O538" i="3"/>
  <c r="D538" i="3"/>
  <c r="P538" i="3"/>
  <c r="C538" i="3"/>
  <c r="F538" i="3"/>
  <c r="J538" i="3"/>
  <c r="M538" i="3"/>
  <c r="Q538" i="3" l="1"/>
  <c r="R538" i="3"/>
  <c r="B540" i="3"/>
  <c r="L539" i="3"/>
  <c r="K539" i="3"/>
  <c r="H539" i="3"/>
  <c r="P539" i="3"/>
  <c r="N539" i="3"/>
  <c r="F539" i="3"/>
  <c r="I539" i="3"/>
  <c r="G539" i="3"/>
  <c r="C539" i="3"/>
  <c r="M539" i="3"/>
  <c r="E539" i="3"/>
  <c r="J539" i="3"/>
  <c r="O539" i="3"/>
  <c r="D539" i="3"/>
  <c r="Q539" i="3" l="1"/>
  <c r="R539" i="3"/>
  <c r="B541" i="3"/>
  <c r="H540" i="3"/>
  <c r="K540" i="3"/>
  <c r="M540" i="3"/>
  <c r="P540" i="3"/>
  <c r="C540" i="3"/>
  <c r="I540" i="3"/>
  <c r="O540" i="3"/>
  <c r="F540" i="3"/>
  <c r="G540" i="3"/>
  <c r="J540" i="3"/>
  <c r="D540" i="3"/>
  <c r="E540" i="3"/>
  <c r="L540" i="3"/>
  <c r="N540" i="3"/>
  <c r="Q540" i="3" l="1"/>
  <c r="R540" i="3"/>
  <c r="B542" i="3"/>
  <c r="J541" i="3"/>
  <c r="G541" i="3"/>
  <c r="D541" i="3"/>
  <c r="H541" i="3"/>
  <c r="E541" i="3"/>
  <c r="I541" i="3"/>
  <c r="F541" i="3"/>
  <c r="K541" i="3"/>
  <c r="P541" i="3"/>
  <c r="O541" i="3"/>
  <c r="C541" i="3"/>
  <c r="N541" i="3"/>
  <c r="L541" i="3"/>
  <c r="M541" i="3"/>
  <c r="Q541" i="3" l="1"/>
  <c r="R541" i="3"/>
  <c r="B543" i="3"/>
  <c r="F542" i="3"/>
  <c r="M542" i="3"/>
  <c r="D542" i="3"/>
  <c r="G542" i="3"/>
  <c r="N542" i="3"/>
  <c r="J542" i="3"/>
  <c r="P542" i="3"/>
  <c r="I542" i="3"/>
  <c r="K542" i="3"/>
  <c r="O542" i="3"/>
  <c r="L542" i="3"/>
  <c r="H542" i="3"/>
  <c r="E542" i="3"/>
  <c r="C542" i="3"/>
  <c r="Q542" i="3" l="1"/>
  <c r="R542" i="3"/>
  <c r="B544" i="3"/>
  <c r="L543" i="3"/>
  <c r="O543" i="3"/>
  <c r="I543" i="3"/>
  <c r="C543" i="3"/>
  <c r="M543" i="3"/>
  <c r="P543" i="3"/>
  <c r="N543" i="3"/>
  <c r="H543" i="3"/>
  <c r="D543" i="3"/>
  <c r="J543" i="3"/>
  <c r="K543" i="3"/>
  <c r="G543" i="3"/>
  <c r="F543" i="3"/>
  <c r="E543" i="3"/>
  <c r="Q543" i="3" l="1"/>
  <c r="R543" i="3"/>
  <c r="B545" i="3"/>
  <c r="N544" i="3"/>
  <c r="J544" i="3"/>
  <c r="M544" i="3"/>
  <c r="C544" i="3"/>
  <c r="D544" i="3"/>
  <c r="L544" i="3"/>
  <c r="I544" i="3"/>
  <c r="P544" i="3"/>
  <c r="F544" i="3"/>
  <c r="G544" i="3"/>
  <c r="H544" i="3"/>
  <c r="O544" i="3"/>
  <c r="K544" i="3"/>
  <c r="E544" i="3"/>
  <c r="Q544" i="3" l="1"/>
  <c r="R544" i="3"/>
  <c r="B546" i="3"/>
  <c r="I545" i="3"/>
  <c r="P545" i="3"/>
  <c r="C545" i="3"/>
  <c r="K545" i="3"/>
  <c r="G545" i="3"/>
  <c r="O545" i="3"/>
  <c r="J545" i="3"/>
  <c r="F545" i="3"/>
  <c r="N545" i="3"/>
  <c r="E545" i="3"/>
  <c r="H545" i="3"/>
  <c r="L545" i="3"/>
  <c r="D545" i="3"/>
  <c r="M545" i="3"/>
  <c r="Q545" i="3" l="1"/>
  <c r="R545" i="3"/>
  <c r="B547" i="3"/>
  <c r="K546" i="3"/>
  <c r="N546" i="3"/>
  <c r="J546" i="3"/>
  <c r="D546" i="3"/>
  <c r="G546" i="3"/>
  <c r="H546" i="3"/>
  <c r="I546" i="3"/>
  <c r="M546" i="3"/>
  <c r="E546" i="3"/>
  <c r="P546" i="3"/>
  <c r="C546" i="3"/>
  <c r="O546" i="3"/>
  <c r="L546" i="3"/>
  <c r="F546" i="3"/>
  <c r="Q546" i="3" l="1"/>
  <c r="R546" i="3"/>
  <c r="B548" i="3"/>
  <c r="I547" i="3"/>
  <c r="H547" i="3"/>
  <c r="E547" i="3"/>
  <c r="K547" i="3"/>
  <c r="P547" i="3"/>
  <c r="N547" i="3"/>
  <c r="O547" i="3"/>
  <c r="J547" i="3"/>
  <c r="M547" i="3"/>
  <c r="C547" i="3"/>
  <c r="D547" i="3"/>
  <c r="G547" i="3"/>
  <c r="F547" i="3"/>
  <c r="L547" i="3"/>
  <c r="Q547" i="3" l="1"/>
  <c r="R547" i="3"/>
  <c r="B549" i="3"/>
  <c r="F548" i="3"/>
  <c r="D548" i="3"/>
  <c r="O548" i="3"/>
  <c r="J548" i="3"/>
  <c r="H548" i="3"/>
  <c r="P548" i="3"/>
  <c r="I548" i="3"/>
  <c r="N548" i="3"/>
  <c r="G548" i="3"/>
  <c r="E548" i="3"/>
  <c r="M548" i="3"/>
  <c r="K548" i="3"/>
  <c r="L548" i="3"/>
  <c r="C548" i="3"/>
  <c r="Q548" i="3" l="1"/>
  <c r="R548" i="3"/>
  <c r="B550" i="3"/>
  <c r="M549" i="3"/>
  <c r="C549" i="3"/>
  <c r="J549" i="3"/>
  <c r="I549" i="3"/>
  <c r="P549" i="3"/>
  <c r="N549" i="3"/>
  <c r="H549" i="3"/>
  <c r="K549" i="3"/>
  <c r="O549" i="3"/>
  <c r="G549" i="3"/>
  <c r="L549" i="3"/>
  <c r="D549" i="3"/>
  <c r="F549" i="3"/>
  <c r="E549" i="3"/>
  <c r="Q549" i="3" l="1"/>
  <c r="R549" i="3"/>
  <c r="B551" i="3"/>
  <c r="L550" i="3"/>
  <c r="H550" i="3"/>
  <c r="G550" i="3"/>
  <c r="F550" i="3"/>
  <c r="P550" i="3"/>
  <c r="O550" i="3"/>
  <c r="I550" i="3"/>
  <c r="J550" i="3"/>
  <c r="E550" i="3"/>
  <c r="M550" i="3"/>
  <c r="D550" i="3"/>
  <c r="K550" i="3"/>
  <c r="C550" i="3"/>
  <c r="N550" i="3"/>
  <c r="Q550" i="3" l="1"/>
  <c r="R550" i="3"/>
  <c r="B552" i="3"/>
  <c r="P551" i="3"/>
  <c r="M551" i="3"/>
  <c r="L551" i="3"/>
  <c r="J551" i="3"/>
  <c r="G551" i="3"/>
  <c r="K551" i="3"/>
  <c r="I551" i="3"/>
  <c r="O551" i="3"/>
  <c r="C551" i="3"/>
  <c r="D551" i="3"/>
  <c r="E551" i="3"/>
  <c r="F551" i="3"/>
  <c r="N551" i="3"/>
  <c r="H551" i="3"/>
  <c r="Q551" i="3" l="1"/>
  <c r="R551" i="3"/>
  <c r="B553" i="3"/>
  <c r="P552" i="3"/>
  <c r="C552" i="3"/>
  <c r="J552" i="3"/>
  <c r="D552" i="3"/>
  <c r="M552" i="3"/>
  <c r="H552" i="3"/>
  <c r="L552" i="3"/>
  <c r="G552" i="3"/>
  <c r="N552" i="3"/>
  <c r="I552" i="3"/>
  <c r="F552" i="3"/>
  <c r="E552" i="3"/>
  <c r="K552" i="3"/>
  <c r="O552" i="3"/>
  <c r="Q552" i="3" l="1"/>
  <c r="R552" i="3"/>
  <c r="B554" i="3"/>
  <c r="J553" i="3"/>
  <c r="F553" i="3"/>
  <c r="O553" i="3"/>
  <c r="E553" i="3"/>
  <c r="K553" i="3"/>
  <c r="D553" i="3"/>
  <c r="P553" i="3"/>
  <c r="G553" i="3"/>
  <c r="N553" i="3"/>
  <c r="H553" i="3"/>
  <c r="M553" i="3"/>
  <c r="C553" i="3"/>
  <c r="L553" i="3"/>
  <c r="I553" i="3"/>
  <c r="Q553" i="3" l="1"/>
  <c r="R553" i="3"/>
  <c r="B555" i="3"/>
  <c r="N554" i="3"/>
  <c r="E554" i="3"/>
  <c r="P554" i="3"/>
  <c r="F554" i="3"/>
  <c r="G554" i="3"/>
  <c r="K554" i="3"/>
  <c r="D554" i="3"/>
  <c r="M554" i="3"/>
  <c r="O554" i="3"/>
  <c r="H554" i="3"/>
  <c r="J554" i="3"/>
  <c r="I554" i="3"/>
  <c r="C554" i="3"/>
  <c r="L554" i="3"/>
  <c r="Q554" i="3" l="1"/>
  <c r="R554" i="3"/>
  <c r="B556" i="3"/>
  <c r="C555" i="3"/>
  <c r="J555" i="3"/>
  <c r="L555" i="3"/>
  <c r="G555" i="3"/>
  <c r="D555" i="3"/>
  <c r="F555" i="3"/>
  <c r="M555" i="3"/>
  <c r="O555" i="3"/>
  <c r="P555" i="3"/>
  <c r="E555" i="3"/>
  <c r="N555" i="3"/>
  <c r="H555" i="3"/>
  <c r="I555" i="3"/>
  <c r="K555" i="3"/>
  <c r="Q555" i="3" l="1"/>
  <c r="R555" i="3"/>
  <c r="B557" i="3"/>
  <c r="I556" i="3"/>
  <c r="C556" i="3"/>
  <c r="H556" i="3"/>
  <c r="N556" i="3"/>
  <c r="G556" i="3"/>
  <c r="J556" i="3"/>
  <c r="P556" i="3"/>
  <c r="M556" i="3"/>
  <c r="E556" i="3"/>
  <c r="O556" i="3"/>
  <c r="L556" i="3"/>
  <c r="F556" i="3"/>
  <c r="K556" i="3"/>
  <c r="D556" i="3"/>
  <c r="Q556" i="3" l="1"/>
  <c r="R556" i="3"/>
  <c r="B558" i="3"/>
  <c r="E557" i="3"/>
  <c r="H557" i="3"/>
  <c r="C557" i="3"/>
  <c r="N557" i="3"/>
  <c r="M557" i="3"/>
  <c r="K557" i="3"/>
  <c r="G557" i="3"/>
  <c r="D557" i="3"/>
  <c r="F557" i="3"/>
  <c r="I557" i="3"/>
  <c r="O557" i="3"/>
  <c r="P557" i="3"/>
  <c r="L557" i="3"/>
  <c r="J557" i="3"/>
  <c r="Q557" i="3" l="1"/>
  <c r="R557" i="3"/>
  <c r="B559" i="3"/>
  <c r="I558" i="3"/>
  <c r="P558" i="3"/>
  <c r="G558" i="3"/>
  <c r="K558" i="3"/>
  <c r="C558" i="3"/>
  <c r="M558" i="3"/>
  <c r="J558" i="3"/>
  <c r="H558" i="3"/>
  <c r="N558" i="3"/>
  <c r="F558" i="3"/>
  <c r="D558" i="3"/>
  <c r="L558" i="3"/>
  <c r="E558" i="3"/>
  <c r="O558" i="3"/>
  <c r="Q558" i="3" l="1"/>
  <c r="R558" i="3"/>
  <c r="B560" i="3"/>
  <c r="N559" i="3"/>
  <c r="D559" i="3"/>
  <c r="L559" i="3"/>
  <c r="M559" i="3"/>
  <c r="E559" i="3"/>
  <c r="I559" i="3"/>
  <c r="P559" i="3"/>
  <c r="H559" i="3"/>
  <c r="O559" i="3"/>
  <c r="C559" i="3"/>
  <c r="K559" i="3"/>
  <c r="G559" i="3"/>
  <c r="J559" i="3"/>
  <c r="F559" i="3"/>
  <c r="Q559" i="3" l="1"/>
  <c r="R559" i="3"/>
  <c r="B561" i="3"/>
  <c r="E560" i="3"/>
  <c r="F560" i="3"/>
  <c r="M560" i="3"/>
  <c r="N560" i="3"/>
  <c r="P560" i="3"/>
  <c r="J560" i="3"/>
  <c r="H560" i="3"/>
  <c r="K560" i="3"/>
  <c r="G560" i="3"/>
  <c r="D560" i="3"/>
  <c r="C560" i="3"/>
  <c r="I560" i="3"/>
  <c r="L560" i="3"/>
  <c r="O560" i="3"/>
  <c r="Q560" i="3" l="1"/>
  <c r="R560" i="3"/>
  <c r="B562" i="3"/>
  <c r="N561" i="3"/>
  <c r="G561" i="3"/>
  <c r="M561" i="3"/>
  <c r="D561" i="3"/>
  <c r="I561" i="3"/>
  <c r="O561" i="3"/>
  <c r="E561" i="3"/>
  <c r="H561" i="3"/>
  <c r="L561" i="3"/>
  <c r="J561" i="3"/>
  <c r="F561" i="3"/>
  <c r="C561" i="3"/>
  <c r="K561" i="3"/>
  <c r="P561" i="3"/>
  <c r="Q561" i="3" l="1"/>
  <c r="R561" i="3"/>
  <c r="B563" i="3"/>
  <c r="N562" i="3"/>
  <c r="I562" i="3"/>
  <c r="J562" i="3"/>
  <c r="G562" i="3"/>
  <c r="H562" i="3"/>
  <c r="P562" i="3"/>
  <c r="F562" i="3"/>
  <c r="O562" i="3"/>
  <c r="C562" i="3"/>
  <c r="M562" i="3"/>
  <c r="L562" i="3"/>
  <c r="E562" i="3"/>
  <c r="D562" i="3"/>
  <c r="K562" i="3"/>
  <c r="Q562" i="3" l="1"/>
  <c r="R562" i="3"/>
  <c r="B564" i="3"/>
  <c r="O563" i="3"/>
  <c r="I563" i="3"/>
  <c r="D563" i="3"/>
  <c r="M563" i="3"/>
  <c r="E563" i="3"/>
  <c r="N563" i="3"/>
  <c r="K563" i="3"/>
  <c r="P563" i="3"/>
  <c r="H563" i="3"/>
  <c r="F563" i="3"/>
  <c r="J563" i="3"/>
  <c r="G563" i="3"/>
  <c r="C563" i="3"/>
  <c r="L563" i="3"/>
  <c r="Q563" i="3" l="1"/>
  <c r="R563" i="3"/>
  <c r="B565" i="3"/>
  <c r="J564" i="3"/>
  <c r="K564" i="3"/>
  <c r="H564" i="3"/>
  <c r="C564" i="3"/>
  <c r="I564" i="3"/>
  <c r="N564" i="3"/>
  <c r="D564" i="3"/>
  <c r="L564" i="3"/>
  <c r="M564" i="3"/>
  <c r="E564" i="3"/>
  <c r="F564" i="3"/>
  <c r="G564" i="3"/>
  <c r="P564" i="3"/>
  <c r="O564" i="3"/>
  <c r="Q564" i="3" l="1"/>
  <c r="R564" i="3"/>
  <c r="B566" i="3"/>
  <c r="N565" i="3"/>
  <c r="F565" i="3"/>
  <c r="G565" i="3"/>
  <c r="J565" i="3"/>
  <c r="C565" i="3"/>
  <c r="E565" i="3"/>
  <c r="K565" i="3"/>
  <c r="I565" i="3"/>
  <c r="L565" i="3"/>
  <c r="O565" i="3"/>
  <c r="H565" i="3"/>
  <c r="P565" i="3"/>
  <c r="D565" i="3"/>
  <c r="M565" i="3"/>
  <c r="Q565" i="3" l="1"/>
  <c r="R565" i="3"/>
  <c r="B567" i="3"/>
  <c r="O566" i="3"/>
  <c r="F566" i="3"/>
  <c r="D566" i="3"/>
  <c r="P566" i="3"/>
  <c r="I566" i="3"/>
  <c r="L566" i="3"/>
  <c r="H566" i="3"/>
  <c r="G566" i="3"/>
  <c r="J566" i="3"/>
  <c r="N566" i="3"/>
  <c r="C566" i="3"/>
  <c r="M566" i="3"/>
  <c r="K566" i="3"/>
  <c r="E566" i="3"/>
  <c r="Q566" i="3" l="1"/>
  <c r="R566" i="3"/>
  <c r="B568" i="3"/>
  <c r="M567" i="3"/>
  <c r="H567" i="3"/>
  <c r="L567" i="3"/>
  <c r="D567" i="3"/>
  <c r="I567" i="3"/>
  <c r="O567" i="3"/>
  <c r="P567" i="3"/>
  <c r="F567" i="3"/>
  <c r="K567" i="3"/>
  <c r="C567" i="3"/>
  <c r="E567" i="3"/>
  <c r="J567" i="3"/>
  <c r="G567" i="3"/>
  <c r="N567" i="3"/>
  <c r="Q567" i="3" l="1"/>
  <c r="R567" i="3"/>
  <c r="B569" i="3"/>
  <c r="D568" i="3"/>
  <c r="O568" i="3"/>
  <c r="G568" i="3"/>
  <c r="K568" i="3"/>
  <c r="E568" i="3"/>
  <c r="L568" i="3"/>
  <c r="M568" i="3"/>
  <c r="F568" i="3"/>
  <c r="N568" i="3"/>
  <c r="I568" i="3"/>
  <c r="P568" i="3"/>
  <c r="J568" i="3"/>
  <c r="H568" i="3"/>
  <c r="C568" i="3"/>
  <c r="Q568" i="3" l="1"/>
  <c r="R568" i="3"/>
  <c r="B570" i="3"/>
  <c r="L569" i="3"/>
  <c r="C569" i="3"/>
  <c r="D569" i="3"/>
  <c r="F569" i="3"/>
  <c r="K569" i="3"/>
  <c r="M569" i="3"/>
  <c r="I569" i="3"/>
  <c r="J569" i="3"/>
  <c r="E569" i="3"/>
  <c r="N569" i="3"/>
  <c r="H569" i="3"/>
  <c r="O569" i="3"/>
  <c r="G569" i="3"/>
  <c r="P569" i="3"/>
  <c r="Q569" i="3" l="1"/>
  <c r="R569" i="3"/>
  <c r="B571" i="3"/>
  <c r="F570" i="3"/>
  <c r="J570" i="3"/>
  <c r="C570" i="3"/>
  <c r="P570" i="3"/>
  <c r="O570" i="3"/>
  <c r="G570" i="3"/>
  <c r="N570" i="3"/>
  <c r="E570" i="3"/>
  <c r="I570" i="3"/>
  <c r="D570" i="3"/>
  <c r="H570" i="3"/>
  <c r="K570" i="3"/>
  <c r="M570" i="3"/>
  <c r="L570" i="3"/>
  <c r="Q570" i="3" l="1"/>
  <c r="R570" i="3"/>
  <c r="B572" i="3"/>
  <c r="K571" i="3"/>
  <c r="I571" i="3"/>
  <c r="J571" i="3"/>
  <c r="P571" i="3"/>
  <c r="E571" i="3"/>
  <c r="O571" i="3"/>
  <c r="H571" i="3"/>
  <c r="G571" i="3"/>
  <c r="D571" i="3"/>
  <c r="N571" i="3"/>
  <c r="C571" i="3"/>
  <c r="M571" i="3"/>
  <c r="L571" i="3"/>
  <c r="F571" i="3"/>
  <c r="Q571" i="3" l="1"/>
  <c r="R571" i="3"/>
  <c r="B573" i="3"/>
  <c r="J572" i="3"/>
  <c r="L572" i="3"/>
  <c r="M572" i="3"/>
  <c r="E572" i="3"/>
  <c r="C572" i="3"/>
  <c r="I572" i="3"/>
  <c r="F572" i="3"/>
  <c r="K572" i="3"/>
  <c r="O572" i="3"/>
  <c r="P572" i="3"/>
  <c r="D572" i="3"/>
  <c r="N572" i="3"/>
  <c r="G572" i="3"/>
  <c r="H572" i="3"/>
  <c r="Q572" i="3" l="1"/>
  <c r="R572" i="3"/>
  <c r="B574" i="3"/>
  <c r="C573" i="3"/>
  <c r="H573" i="3"/>
  <c r="F573" i="3"/>
  <c r="G573" i="3"/>
  <c r="E573" i="3"/>
  <c r="K573" i="3"/>
  <c r="P573" i="3"/>
  <c r="I573" i="3"/>
  <c r="M573" i="3"/>
  <c r="O573" i="3"/>
  <c r="N573" i="3"/>
  <c r="L573" i="3"/>
  <c r="J573" i="3"/>
  <c r="D573" i="3"/>
  <c r="Q573" i="3" l="1"/>
  <c r="R573" i="3"/>
  <c r="B575" i="3"/>
  <c r="G574" i="3"/>
  <c r="K574" i="3"/>
  <c r="F574" i="3"/>
  <c r="O574" i="3"/>
  <c r="H574" i="3"/>
  <c r="D574" i="3"/>
  <c r="E574" i="3"/>
  <c r="I574" i="3"/>
  <c r="M574" i="3"/>
  <c r="J574" i="3"/>
  <c r="P574" i="3"/>
  <c r="L574" i="3"/>
  <c r="N574" i="3"/>
  <c r="C574" i="3"/>
  <c r="Q574" i="3" l="1"/>
  <c r="R574" i="3"/>
  <c r="B576" i="3"/>
  <c r="H575" i="3"/>
  <c r="C575" i="3"/>
  <c r="D575" i="3"/>
  <c r="I575" i="3"/>
  <c r="O575" i="3"/>
  <c r="L575" i="3"/>
  <c r="N575" i="3"/>
  <c r="M575" i="3"/>
  <c r="E575" i="3"/>
  <c r="G575" i="3"/>
  <c r="F575" i="3"/>
  <c r="K575" i="3"/>
  <c r="J575" i="3"/>
  <c r="P575" i="3"/>
  <c r="Q575" i="3" l="1"/>
  <c r="R575" i="3"/>
  <c r="B577" i="3"/>
  <c r="C576" i="3"/>
  <c r="J576" i="3"/>
  <c r="O576" i="3"/>
  <c r="N576" i="3"/>
  <c r="M576" i="3"/>
  <c r="H576" i="3"/>
  <c r="L576" i="3"/>
  <c r="E576" i="3"/>
  <c r="F576" i="3"/>
  <c r="I576" i="3"/>
  <c r="K576" i="3"/>
  <c r="G576" i="3"/>
  <c r="D576" i="3"/>
  <c r="P576" i="3"/>
  <c r="Q576" i="3" l="1"/>
  <c r="R576" i="3"/>
  <c r="B578" i="3"/>
  <c r="P577" i="3"/>
  <c r="O577" i="3"/>
  <c r="G577" i="3"/>
  <c r="N577" i="3"/>
  <c r="D577" i="3"/>
  <c r="L577" i="3"/>
  <c r="E577" i="3"/>
  <c r="J577" i="3"/>
  <c r="K577" i="3"/>
  <c r="C577" i="3"/>
  <c r="I577" i="3"/>
  <c r="F577" i="3"/>
  <c r="M577" i="3"/>
  <c r="H577" i="3"/>
  <c r="Q577" i="3" l="1"/>
  <c r="R577" i="3"/>
  <c r="B579" i="3"/>
  <c r="M578" i="3"/>
  <c r="P578" i="3"/>
  <c r="J578" i="3"/>
  <c r="L578" i="3"/>
  <c r="E578" i="3"/>
  <c r="G578" i="3"/>
  <c r="H578" i="3"/>
  <c r="F578" i="3"/>
  <c r="N578" i="3"/>
  <c r="C578" i="3"/>
  <c r="I578" i="3"/>
  <c r="K578" i="3"/>
  <c r="D578" i="3"/>
  <c r="O578" i="3"/>
  <c r="Q578" i="3" l="1"/>
  <c r="R578" i="3"/>
  <c r="B580" i="3"/>
  <c r="P579" i="3"/>
  <c r="J579" i="3"/>
  <c r="K579" i="3"/>
  <c r="O579" i="3"/>
  <c r="N579" i="3"/>
  <c r="C579" i="3"/>
  <c r="I579" i="3"/>
  <c r="M579" i="3"/>
  <c r="D579" i="3"/>
  <c r="E579" i="3"/>
  <c r="H579" i="3"/>
  <c r="L579" i="3"/>
  <c r="G579" i="3"/>
  <c r="F579" i="3"/>
  <c r="Q579" i="3" l="1"/>
  <c r="R579" i="3"/>
  <c r="B581" i="3"/>
  <c r="M580" i="3"/>
  <c r="J580" i="3"/>
  <c r="I580" i="3"/>
  <c r="E580" i="3"/>
  <c r="H580" i="3"/>
  <c r="G580" i="3"/>
  <c r="C580" i="3"/>
  <c r="L580" i="3"/>
  <c r="N580" i="3"/>
  <c r="O580" i="3"/>
  <c r="D580" i="3"/>
  <c r="F580" i="3"/>
  <c r="P580" i="3"/>
  <c r="K580" i="3"/>
  <c r="Q580" i="3" l="1"/>
  <c r="R580" i="3"/>
  <c r="B582" i="3"/>
  <c r="J581" i="3"/>
  <c r="O581" i="3"/>
  <c r="P581" i="3"/>
  <c r="G581" i="3"/>
  <c r="L581" i="3"/>
  <c r="H581" i="3"/>
  <c r="C581" i="3"/>
  <c r="I581" i="3"/>
  <c r="E581" i="3"/>
  <c r="K581" i="3"/>
  <c r="N581" i="3"/>
  <c r="M581" i="3"/>
  <c r="F581" i="3"/>
  <c r="D581" i="3"/>
  <c r="Q581" i="3" l="1"/>
  <c r="R581" i="3"/>
  <c r="B583" i="3"/>
  <c r="G582" i="3"/>
  <c r="F582" i="3"/>
  <c r="E582" i="3"/>
  <c r="C582" i="3"/>
  <c r="D582" i="3"/>
  <c r="H582" i="3"/>
  <c r="P582" i="3"/>
  <c r="M582" i="3"/>
  <c r="O582" i="3"/>
  <c r="J582" i="3"/>
  <c r="N582" i="3"/>
  <c r="I582" i="3"/>
  <c r="L582" i="3"/>
  <c r="K582" i="3"/>
  <c r="Q582" i="3" l="1"/>
  <c r="R582" i="3"/>
  <c r="B584" i="3"/>
  <c r="G583" i="3"/>
  <c r="L583" i="3"/>
  <c r="E583" i="3"/>
  <c r="H583" i="3"/>
  <c r="F583" i="3"/>
  <c r="I583" i="3"/>
  <c r="O583" i="3"/>
  <c r="D583" i="3"/>
  <c r="P583" i="3"/>
  <c r="M583" i="3"/>
  <c r="K583" i="3"/>
  <c r="N583" i="3"/>
  <c r="C583" i="3"/>
  <c r="J583" i="3"/>
  <c r="Q583" i="3" l="1"/>
  <c r="R583" i="3"/>
  <c r="B585" i="3"/>
  <c r="L584" i="3"/>
  <c r="C584" i="3"/>
  <c r="P584" i="3"/>
  <c r="H584" i="3"/>
  <c r="K584" i="3"/>
  <c r="G584" i="3"/>
  <c r="N584" i="3"/>
  <c r="J584" i="3"/>
  <c r="F584" i="3"/>
  <c r="E584" i="3"/>
  <c r="D584" i="3"/>
  <c r="M584" i="3"/>
  <c r="O584" i="3"/>
  <c r="I584" i="3"/>
  <c r="Q584" i="3" l="1"/>
  <c r="R584" i="3"/>
  <c r="B586" i="3"/>
  <c r="N585" i="3"/>
  <c r="P585" i="3"/>
  <c r="L585" i="3"/>
  <c r="O585" i="3"/>
  <c r="M585" i="3"/>
  <c r="E585" i="3"/>
  <c r="K585" i="3"/>
  <c r="D585" i="3"/>
  <c r="F585" i="3"/>
  <c r="I585" i="3"/>
  <c r="C585" i="3"/>
  <c r="G585" i="3"/>
  <c r="H585" i="3"/>
  <c r="J585" i="3"/>
  <c r="Q585" i="3" l="1"/>
  <c r="R585" i="3"/>
  <c r="B587" i="3"/>
  <c r="C586" i="3"/>
  <c r="J586" i="3"/>
  <c r="I586" i="3"/>
  <c r="G586" i="3"/>
  <c r="P586" i="3"/>
  <c r="F586" i="3"/>
  <c r="M586" i="3"/>
  <c r="E586" i="3"/>
  <c r="L586" i="3"/>
  <c r="H586" i="3"/>
  <c r="N586" i="3"/>
  <c r="D586" i="3"/>
  <c r="K586" i="3"/>
  <c r="O586" i="3"/>
  <c r="Q586" i="3" l="1"/>
  <c r="R586" i="3"/>
  <c r="B588" i="3"/>
  <c r="N587" i="3"/>
  <c r="L587" i="3"/>
  <c r="K587" i="3"/>
  <c r="F587" i="3"/>
  <c r="I587" i="3"/>
  <c r="H587" i="3"/>
  <c r="G587" i="3"/>
  <c r="C587" i="3"/>
  <c r="M587" i="3"/>
  <c r="E587" i="3"/>
  <c r="O587" i="3"/>
  <c r="P587" i="3"/>
  <c r="D587" i="3"/>
  <c r="J587" i="3"/>
  <c r="Q587" i="3" l="1"/>
  <c r="R587" i="3"/>
  <c r="B589" i="3"/>
  <c r="L588" i="3"/>
  <c r="M588" i="3"/>
  <c r="I588" i="3"/>
  <c r="O588" i="3"/>
  <c r="J588" i="3"/>
  <c r="G588" i="3"/>
  <c r="P588" i="3"/>
  <c r="C588" i="3"/>
  <c r="N588" i="3"/>
  <c r="D588" i="3"/>
  <c r="E588" i="3"/>
  <c r="K588" i="3"/>
  <c r="F588" i="3"/>
  <c r="H588" i="3"/>
  <c r="Q588" i="3" l="1"/>
  <c r="R588" i="3"/>
  <c r="B590" i="3"/>
  <c r="F589" i="3"/>
  <c r="D589" i="3"/>
  <c r="P589" i="3"/>
  <c r="I589" i="3"/>
  <c r="L589" i="3"/>
  <c r="J589" i="3"/>
  <c r="M589" i="3"/>
  <c r="N589" i="3"/>
  <c r="E589" i="3"/>
  <c r="H589" i="3"/>
  <c r="C589" i="3"/>
  <c r="K589" i="3"/>
  <c r="G589" i="3"/>
  <c r="O589" i="3"/>
  <c r="Q589" i="3" l="1"/>
  <c r="R589" i="3"/>
  <c r="B591" i="3"/>
  <c r="L590" i="3"/>
  <c r="G590" i="3"/>
  <c r="M590" i="3"/>
  <c r="D590" i="3"/>
  <c r="K590" i="3"/>
  <c r="J590" i="3"/>
  <c r="H590" i="3"/>
  <c r="F590" i="3"/>
  <c r="E590" i="3"/>
  <c r="C590" i="3"/>
  <c r="O590" i="3"/>
  <c r="I590" i="3"/>
  <c r="P590" i="3"/>
  <c r="N590" i="3"/>
  <c r="Q590" i="3" l="1"/>
  <c r="R590" i="3"/>
  <c r="B592" i="3"/>
  <c r="E591" i="3"/>
  <c r="K591" i="3"/>
  <c r="J591" i="3"/>
  <c r="P591" i="3"/>
  <c r="I591" i="3"/>
  <c r="L591" i="3"/>
  <c r="F591" i="3"/>
  <c r="N591" i="3"/>
  <c r="G591" i="3"/>
  <c r="M591" i="3"/>
  <c r="H591" i="3"/>
  <c r="D591" i="3"/>
  <c r="O591" i="3"/>
  <c r="C591" i="3"/>
  <c r="Q591" i="3" l="1"/>
  <c r="R591" i="3"/>
  <c r="B593" i="3"/>
  <c r="C592" i="3"/>
  <c r="G592" i="3"/>
  <c r="H592" i="3"/>
  <c r="K592" i="3"/>
  <c r="E592" i="3"/>
  <c r="D592" i="3"/>
  <c r="P592" i="3"/>
  <c r="M592" i="3"/>
  <c r="I592" i="3"/>
  <c r="J592" i="3"/>
  <c r="N592" i="3"/>
  <c r="L592" i="3"/>
  <c r="O592" i="3"/>
  <c r="F592" i="3"/>
  <c r="Q592" i="3" l="1"/>
  <c r="R592" i="3"/>
  <c r="B594" i="3"/>
  <c r="D593" i="3"/>
  <c r="H593" i="3"/>
  <c r="J593" i="3"/>
  <c r="C593" i="3"/>
  <c r="M593" i="3"/>
  <c r="E593" i="3"/>
  <c r="K593" i="3"/>
  <c r="I593" i="3"/>
  <c r="G593" i="3"/>
  <c r="N593" i="3"/>
  <c r="L593" i="3"/>
  <c r="F593" i="3"/>
  <c r="P593" i="3"/>
  <c r="O593" i="3"/>
  <c r="Q593" i="3" l="1"/>
  <c r="R593" i="3"/>
  <c r="B595" i="3"/>
  <c r="O594" i="3"/>
  <c r="N594" i="3"/>
  <c r="M594" i="3"/>
  <c r="L594" i="3"/>
  <c r="H594" i="3"/>
  <c r="J594" i="3"/>
  <c r="E594" i="3"/>
  <c r="I594" i="3"/>
  <c r="F594" i="3"/>
  <c r="D594" i="3"/>
  <c r="P594" i="3"/>
  <c r="K594" i="3"/>
  <c r="G594" i="3"/>
  <c r="C594" i="3"/>
  <c r="Q594" i="3" l="1"/>
  <c r="R594" i="3"/>
  <c r="B596" i="3"/>
  <c r="P595" i="3"/>
  <c r="C595" i="3"/>
  <c r="G595" i="3"/>
  <c r="J595" i="3"/>
  <c r="F595" i="3"/>
  <c r="H595" i="3"/>
  <c r="L595" i="3"/>
  <c r="D595" i="3"/>
  <c r="N595" i="3"/>
  <c r="E595" i="3"/>
  <c r="K595" i="3"/>
  <c r="O595" i="3"/>
  <c r="I595" i="3"/>
  <c r="M595" i="3"/>
  <c r="Q595" i="3" l="1"/>
  <c r="R595" i="3"/>
  <c r="B597" i="3"/>
  <c r="O596" i="3"/>
  <c r="G596" i="3"/>
  <c r="J596" i="3"/>
  <c r="D596" i="3"/>
  <c r="P596" i="3"/>
  <c r="H596" i="3"/>
  <c r="C596" i="3"/>
  <c r="M596" i="3"/>
  <c r="I596" i="3"/>
  <c r="L596" i="3"/>
  <c r="F596" i="3"/>
  <c r="K596" i="3"/>
  <c r="E596" i="3"/>
  <c r="N596" i="3"/>
  <c r="Q596" i="3" l="1"/>
  <c r="R596" i="3"/>
  <c r="B598" i="3"/>
  <c r="H597" i="3"/>
  <c r="P597" i="3"/>
  <c r="F597" i="3"/>
  <c r="O597" i="3"/>
  <c r="E597" i="3"/>
  <c r="D597" i="3"/>
  <c r="L597" i="3"/>
  <c r="G597" i="3"/>
  <c r="I597" i="3"/>
  <c r="K597" i="3"/>
  <c r="C597" i="3"/>
  <c r="M597" i="3"/>
  <c r="N597" i="3"/>
  <c r="J597" i="3"/>
  <c r="Q597" i="3" l="1"/>
  <c r="R597" i="3"/>
  <c r="B599" i="3"/>
  <c r="F598" i="3"/>
  <c r="I598" i="3"/>
  <c r="J598" i="3"/>
  <c r="K598" i="3"/>
  <c r="D598" i="3"/>
  <c r="E598" i="3"/>
  <c r="O598" i="3"/>
  <c r="G598" i="3"/>
  <c r="C598" i="3"/>
  <c r="P598" i="3"/>
  <c r="N598" i="3"/>
  <c r="L598" i="3"/>
  <c r="H598" i="3"/>
  <c r="M598" i="3"/>
  <c r="Q598" i="3" l="1"/>
  <c r="R598" i="3"/>
  <c r="B600" i="3"/>
  <c r="E599" i="3"/>
  <c r="N599" i="3"/>
  <c r="K599" i="3"/>
  <c r="L599" i="3"/>
  <c r="O599" i="3"/>
  <c r="I599" i="3"/>
  <c r="D599" i="3"/>
  <c r="C599" i="3"/>
  <c r="P599" i="3"/>
  <c r="J599" i="3"/>
  <c r="H599" i="3"/>
  <c r="F599" i="3"/>
  <c r="M599" i="3"/>
  <c r="G599" i="3"/>
  <c r="Q599" i="3" l="1"/>
  <c r="R599" i="3"/>
  <c r="B601" i="3"/>
  <c r="D600" i="3"/>
  <c r="F600" i="3"/>
  <c r="G600" i="3"/>
  <c r="P600" i="3"/>
  <c r="I600" i="3"/>
  <c r="J600" i="3"/>
  <c r="C600" i="3"/>
  <c r="O600" i="3"/>
  <c r="M600" i="3"/>
  <c r="H600" i="3"/>
  <c r="N600" i="3"/>
  <c r="E600" i="3"/>
  <c r="K600" i="3"/>
  <c r="L600" i="3"/>
  <c r="Q600" i="3" l="1"/>
  <c r="R600" i="3"/>
  <c r="B602" i="3"/>
  <c r="O601" i="3"/>
  <c r="G601" i="3"/>
  <c r="P601" i="3"/>
  <c r="L601" i="3"/>
  <c r="H601" i="3"/>
  <c r="J601" i="3"/>
  <c r="I601" i="3"/>
  <c r="K601" i="3"/>
  <c r="F601" i="3"/>
  <c r="C601" i="3"/>
  <c r="E601" i="3"/>
  <c r="N601" i="3"/>
  <c r="M601" i="3"/>
  <c r="D601" i="3"/>
  <c r="Q601" i="3" l="1"/>
  <c r="R601" i="3"/>
  <c r="B603" i="3"/>
  <c r="O602" i="3"/>
  <c r="G602" i="3"/>
  <c r="M602" i="3"/>
  <c r="F602" i="3"/>
  <c r="L602" i="3"/>
  <c r="D602" i="3"/>
  <c r="E602" i="3"/>
  <c r="C602" i="3"/>
  <c r="J602" i="3"/>
  <c r="N602" i="3"/>
  <c r="P602" i="3"/>
  <c r="I602" i="3"/>
  <c r="H602" i="3"/>
  <c r="K602" i="3"/>
  <c r="Q602" i="3" l="1"/>
  <c r="R602" i="3"/>
  <c r="B604" i="3"/>
  <c r="E603" i="3"/>
  <c r="F603" i="3"/>
  <c r="M603" i="3"/>
  <c r="D603" i="3"/>
  <c r="C603" i="3"/>
  <c r="I603" i="3"/>
  <c r="L603" i="3"/>
  <c r="G603" i="3"/>
  <c r="N603" i="3"/>
  <c r="P603" i="3"/>
  <c r="K603" i="3"/>
  <c r="O603" i="3"/>
  <c r="J603" i="3"/>
  <c r="H603" i="3"/>
  <c r="Q603" i="3" l="1"/>
  <c r="R603" i="3"/>
  <c r="B605" i="3"/>
  <c r="L604" i="3"/>
  <c r="N604" i="3"/>
  <c r="F604" i="3"/>
  <c r="K604" i="3"/>
  <c r="M604" i="3"/>
  <c r="G604" i="3"/>
  <c r="C604" i="3"/>
  <c r="D604" i="3"/>
  <c r="E604" i="3"/>
  <c r="O604" i="3"/>
  <c r="I604" i="3"/>
  <c r="P604" i="3"/>
  <c r="H604" i="3"/>
  <c r="J604" i="3"/>
  <c r="Q604" i="3" l="1"/>
  <c r="R604" i="3"/>
  <c r="B606" i="3"/>
  <c r="N605" i="3"/>
  <c r="J605" i="3"/>
  <c r="H605" i="3"/>
  <c r="L605" i="3"/>
  <c r="C605" i="3"/>
  <c r="M605" i="3"/>
  <c r="D605" i="3"/>
  <c r="K605" i="3"/>
  <c r="I605" i="3"/>
  <c r="E605" i="3"/>
  <c r="G605" i="3"/>
  <c r="P605" i="3"/>
  <c r="O605" i="3"/>
  <c r="F605" i="3"/>
  <c r="Q605" i="3" l="1"/>
  <c r="R605" i="3"/>
  <c r="B607" i="3"/>
  <c r="L606" i="3"/>
  <c r="C606" i="3"/>
  <c r="D606" i="3"/>
  <c r="J606" i="3"/>
  <c r="M606" i="3"/>
  <c r="E606" i="3"/>
  <c r="N606" i="3"/>
  <c r="I606" i="3"/>
  <c r="F606" i="3"/>
  <c r="O606" i="3"/>
  <c r="K606" i="3"/>
  <c r="G606" i="3"/>
  <c r="H606" i="3"/>
  <c r="P606" i="3"/>
  <c r="Q606" i="3" l="1"/>
  <c r="R606" i="3"/>
  <c r="B608" i="3"/>
  <c r="G607" i="3"/>
  <c r="K607" i="3"/>
  <c r="D607" i="3"/>
  <c r="N607" i="3"/>
  <c r="C607" i="3"/>
  <c r="J607" i="3"/>
  <c r="I607" i="3"/>
  <c r="F607" i="3"/>
  <c r="P607" i="3"/>
  <c r="E607" i="3"/>
  <c r="H607" i="3"/>
  <c r="O607" i="3"/>
  <c r="M607" i="3"/>
  <c r="L607" i="3"/>
  <c r="Q607" i="3" l="1"/>
  <c r="R607" i="3"/>
  <c r="B609" i="3"/>
  <c r="L608" i="3"/>
  <c r="K608" i="3"/>
  <c r="J608" i="3"/>
  <c r="N608" i="3"/>
  <c r="D608" i="3"/>
  <c r="F608" i="3"/>
  <c r="M608" i="3"/>
  <c r="P608" i="3"/>
  <c r="I608" i="3"/>
  <c r="O608" i="3"/>
  <c r="E608" i="3"/>
  <c r="H608" i="3"/>
  <c r="C608" i="3"/>
  <c r="G608" i="3"/>
  <c r="Q608" i="3" l="1"/>
  <c r="R608" i="3"/>
  <c r="B610" i="3"/>
  <c r="M609" i="3"/>
  <c r="D609" i="3"/>
  <c r="I609" i="3"/>
  <c r="L609" i="3"/>
  <c r="E609" i="3"/>
  <c r="F609" i="3"/>
  <c r="C609" i="3"/>
  <c r="N609" i="3"/>
  <c r="G609" i="3"/>
  <c r="P609" i="3"/>
  <c r="K609" i="3"/>
  <c r="O609" i="3"/>
  <c r="H609" i="3"/>
  <c r="J609" i="3"/>
  <c r="Q609" i="3" l="1"/>
  <c r="R609" i="3"/>
  <c r="B611" i="3"/>
  <c r="N610" i="3"/>
  <c r="P610" i="3"/>
  <c r="O610" i="3"/>
  <c r="D610" i="3"/>
  <c r="H610" i="3"/>
  <c r="K610" i="3"/>
  <c r="C610" i="3"/>
  <c r="J610" i="3"/>
  <c r="F610" i="3"/>
  <c r="I610" i="3"/>
  <c r="L610" i="3"/>
  <c r="M610" i="3"/>
  <c r="G610" i="3"/>
  <c r="E610" i="3"/>
  <c r="Q610" i="3" l="1"/>
  <c r="R610" i="3"/>
  <c r="B612" i="3"/>
  <c r="L611" i="3"/>
  <c r="H611" i="3"/>
  <c r="M611" i="3"/>
  <c r="N611" i="3"/>
  <c r="O611" i="3"/>
  <c r="D611" i="3"/>
  <c r="P611" i="3"/>
  <c r="J611" i="3"/>
  <c r="G611" i="3"/>
  <c r="C611" i="3"/>
  <c r="K611" i="3"/>
  <c r="I611" i="3"/>
  <c r="E611" i="3"/>
  <c r="F611" i="3"/>
  <c r="Q611" i="3" l="1"/>
  <c r="R611" i="3"/>
  <c r="B613" i="3"/>
  <c r="G612" i="3"/>
  <c r="C612" i="3"/>
  <c r="O612" i="3"/>
  <c r="F612" i="3"/>
  <c r="L612" i="3"/>
  <c r="I612" i="3"/>
  <c r="E612" i="3"/>
  <c r="K612" i="3"/>
  <c r="P612" i="3"/>
  <c r="H612" i="3"/>
  <c r="J612" i="3"/>
  <c r="M612" i="3"/>
  <c r="N612" i="3"/>
  <c r="D612" i="3"/>
  <c r="Q612" i="3" l="1"/>
  <c r="R612" i="3"/>
  <c r="B614" i="3"/>
  <c r="L613" i="3"/>
  <c r="I613" i="3"/>
  <c r="C613" i="3"/>
  <c r="O613" i="3"/>
  <c r="G613" i="3"/>
  <c r="H613" i="3"/>
  <c r="M613" i="3"/>
  <c r="E613" i="3"/>
  <c r="F613" i="3"/>
  <c r="J613" i="3"/>
  <c r="P613" i="3"/>
  <c r="D613" i="3"/>
  <c r="K613" i="3"/>
  <c r="N613" i="3"/>
  <c r="Q613" i="3" l="1"/>
  <c r="R613" i="3"/>
  <c r="B615" i="3"/>
  <c r="L614" i="3"/>
  <c r="N614" i="3"/>
  <c r="F614" i="3"/>
  <c r="M614" i="3"/>
  <c r="G614" i="3"/>
  <c r="P614" i="3"/>
  <c r="H614" i="3"/>
  <c r="E614" i="3"/>
  <c r="J614" i="3"/>
  <c r="O614" i="3"/>
  <c r="K614" i="3"/>
  <c r="I614" i="3"/>
  <c r="C614" i="3"/>
  <c r="D614" i="3"/>
  <c r="Q614" i="3" l="1"/>
  <c r="R614" i="3"/>
  <c r="B616" i="3"/>
  <c r="D615" i="3"/>
  <c r="H615" i="3"/>
  <c r="M615" i="3"/>
  <c r="G615" i="3"/>
  <c r="N615" i="3"/>
  <c r="O615" i="3"/>
  <c r="C615" i="3"/>
  <c r="K615" i="3"/>
  <c r="L615" i="3"/>
  <c r="P615" i="3"/>
  <c r="J615" i="3"/>
  <c r="E615" i="3"/>
  <c r="F615" i="3"/>
  <c r="I615" i="3"/>
  <c r="Q615" i="3" l="1"/>
  <c r="R615" i="3"/>
  <c r="B617" i="3"/>
  <c r="K616" i="3"/>
  <c r="D616" i="3"/>
  <c r="P616" i="3"/>
  <c r="G616" i="3"/>
  <c r="L616" i="3"/>
  <c r="I616" i="3"/>
  <c r="C616" i="3"/>
  <c r="M616" i="3"/>
  <c r="E616" i="3"/>
  <c r="N616" i="3"/>
  <c r="H616" i="3"/>
  <c r="O616" i="3"/>
  <c r="F616" i="3"/>
  <c r="J616" i="3"/>
  <c r="Q616" i="3" l="1"/>
  <c r="R616" i="3"/>
  <c r="B618" i="3"/>
  <c r="E617" i="3"/>
  <c r="K617" i="3"/>
  <c r="D617" i="3"/>
  <c r="C617" i="3"/>
  <c r="O617" i="3"/>
  <c r="P617" i="3"/>
  <c r="H617" i="3"/>
  <c r="N617" i="3"/>
  <c r="I617" i="3"/>
  <c r="G617" i="3"/>
  <c r="F617" i="3"/>
  <c r="L617" i="3"/>
  <c r="J617" i="3"/>
  <c r="M617" i="3"/>
  <c r="Q617" i="3" l="1"/>
  <c r="R617" i="3"/>
  <c r="B619" i="3"/>
  <c r="H618" i="3"/>
  <c r="J618" i="3"/>
  <c r="I618" i="3"/>
  <c r="F618" i="3"/>
  <c r="M618" i="3"/>
  <c r="L618" i="3"/>
  <c r="N618" i="3"/>
  <c r="G618" i="3"/>
  <c r="O618" i="3"/>
  <c r="D618" i="3"/>
  <c r="P618" i="3"/>
  <c r="C618" i="3"/>
  <c r="E618" i="3"/>
  <c r="K618" i="3"/>
  <c r="Q618" i="3" l="1"/>
  <c r="R618" i="3"/>
  <c r="B620" i="3"/>
  <c r="H619" i="3"/>
  <c r="J619" i="3"/>
  <c r="O619" i="3"/>
  <c r="L619" i="3"/>
  <c r="N619" i="3"/>
  <c r="E619" i="3"/>
  <c r="D619" i="3"/>
  <c r="C619" i="3"/>
  <c r="P619" i="3"/>
  <c r="M619" i="3"/>
  <c r="I619" i="3"/>
  <c r="G619" i="3"/>
  <c r="K619" i="3"/>
  <c r="F619" i="3"/>
  <c r="Q619" i="3" l="1"/>
  <c r="R619" i="3"/>
  <c r="B621" i="3"/>
  <c r="P620" i="3"/>
  <c r="E620" i="3"/>
  <c r="I620" i="3"/>
  <c r="L620" i="3"/>
  <c r="H620" i="3"/>
  <c r="M620" i="3"/>
  <c r="K620" i="3"/>
  <c r="C620" i="3"/>
  <c r="G620" i="3"/>
  <c r="O620" i="3"/>
  <c r="J620" i="3"/>
  <c r="N620" i="3"/>
  <c r="D620" i="3"/>
  <c r="F620" i="3"/>
  <c r="Q620" i="3" l="1"/>
  <c r="R620" i="3"/>
  <c r="B622" i="3"/>
  <c r="H621" i="3"/>
  <c r="J621" i="3"/>
  <c r="G621" i="3"/>
  <c r="D621" i="3"/>
  <c r="M621" i="3"/>
  <c r="N621" i="3"/>
  <c r="O621" i="3"/>
  <c r="I621" i="3"/>
  <c r="K621" i="3"/>
  <c r="C621" i="3"/>
  <c r="L621" i="3"/>
  <c r="F621" i="3"/>
  <c r="P621" i="3"/>
  <c r="E621" i="3"/>
  <c r="Q621" i="3" l="1"/>
  <c r="R621" i="3"/>
  <c r="B623" i="3"/>
  <c r="C622" i="3"/>
  <c r="I622" i="3"/>
  <c r="F622" i="3"/>
  <c r="D622" i="3"/>
  <c r="J622" i="3"/>
  <c r="N622" i="3"/>
  <c r="H622" i="3"/>
  <c r="K622" i="3"/>
  <c r="O622" i="3"/>
  <c r="G622" i="3"/>
  <c r="E622" i="3"/>
  <c r="L622" i="3"/>
  <c r="M622" i="3"/>
  <c r="P622" i="3"/>
  <c r="Q622" i="3" l="1"/>
  <c r="R622" i="3"/>
  <c r="B624" i="3"/>
  <c r="C623" i="3"/>
  <c r="M623" i="3"/>
  <c r="O623" i="3"/>
  <c r="K623" i="3"/>
  <c r="D623" i="3"/>
  <c r="N623" i="3"/>
  <c r="H623" i="3"/>
  <c r="F623" i="3"/>
  <c r="J623" i="3"/>
  <c r="L623" i="3"/>
  <c r="G623" i="3"/>
  <c r="I623" i="3"/>
  <c r="E623" i="3"/>
  <c r="P623" i="3"/>
  <c r="Q623" i="3" l="1"/>
  <c r="R623" i="3"/>
  <c r="B625" i="3"/>
  <c r="I624" i="3"/>
  <c r="J624" i="3"/>
  <c r="P624" i="3"/>
  <c r="M624" i="3"/>
  <c r="E624" i="3"/>
  <c r="L624" i="3"/>
  <c r="O624" i="3"/>
  <c r="D624" i="3"/>
  <c r="H624" i="3"/>
  <c r="G624" i="3"/>
  <c r="C624" i="3"/>
  <c r="N624" i="3"/>
  <c r="K624" i="3"/>
  <c r="F624" i="3"/>
  <c r="Q624" i="3" l="1"/>
  <c r="R624" i="3"/>
  <c r="B626" i="3"/>
  <c r="N625" i="3"/>
  <c r="C625" i="3"/>
  <c r="H625" i="3"/>
  <c r="O625" i="3"/>
  <c r="D625" i="3"/>
  <c r="P625" i="3"/>
  <c r="I625" i="3"/>
  <c r="J625" i="3"/>
  <c r="L625" i="3"/>
  <c r="M625" i="3"/>
  <c r="E625" i="3"/>
  <c r="K625" i="3"/>
  <c r="G625" i="3"/>
  <c r="F625" i="3"/>
  <c r="Q625" i="3" l="1"/>
  <c r="R625" i="3"/>
  <c r="B627" i="3"/>
  <c r="F626" i="3"/>
  <c r="D626" i="3"/>
  <c r="I626" i="3"/>
  <c r="P626" i="3"/>
  <c r="O626" i="3"/>
  <c r="J626" i="3"/>
  <c r="G626" i="3"/>
  <c r="L626" i="3"/>
  <c r="H626" i="3"/>
  <c r="M626" i="3"/>
  <c r="C626" i="3"/>
  <c r="E626" i="3"/>
  <c r="N626" i="3"/>
  <c r="K626" i="3"/>
  <c r="Q626" i="3" l="1"/>
  <c r="R626" i="3"/>
  <c r="B628" i="3"/>
  <c r="K627" i="3"/>
  <c r="O627" i="3"/>
  <c r="I627" i="3"/>
  <c r="G627" i="3"/>
  <c r="C627" i="3"/>
  <c r="J627" i="3"/>
  <c r="E627" i="3"/>
  <c r="P627" i="3"/>
  <c r="M627" i="3"/>
  <c r="N627" i="3"/>
  <c r="F627" i="3"/>
  <c r="H627" i="3"/>
  <c r="L627" i="3"/>
  <c r="D627" i="3"/>
  <c r="Q627" i="3" l="1"/>
  <c r="R627" i="3"/>
  <c r="B629" i="3"/>
  <c r="G628" i="3"/>
  <c r="M628" i="3"/>
  <c r="O628" i="3"/>
  <c r="C628" i="3"/>
  <c r="D628" i="3"/>
  <c r="P628" i="3"/>
  <c r="K628" i="3"/>
  <c r="L628" i="3"/>
  <c r="E628" i="3"/>
  <c r="H628" i="3"/>
  <c r="N628" i="3"/>
  <c r="J628" i="3"/>
  <c r="I628" i="3"/>
  <c r="F628" i="3"/>
  <c r="Q628" i="3" l="1"/>
  <c r="R628" i="3"/>
  <c r="B630" i="3"/>
  <c r="D629" i="3"/>
  <c r="H629" i="3"/>
  <c r="P629" i="3"/>
  <c r="O629" i="3"/>
  <c r="M629" i="3"/>
  <c r="C629" i="3"/>
  <c r="G629" i="3"/>
  <c r="L629" i="3"/>
  <c r="N629" i="3"/>
  <c r="K629" i="3"/>
  <c r="E629" i="3"/>
  <c r="F629" i="3"/>
  <c r="J629" i="3"/>
  <c r="I629" i="3"/>
  <c r="Q629" i="3" l="1"/>
  <c r="R629" i="3"/>
  <c r="B631" i="3"/>
  <c r="K630" i="3"/>
  <c r="D630" i="3"/>
  <c r="C630" i="3"/>
  <c r="N630" i="3"/>
  <c r="P630" i="3"/>
  <c r="E630" i="3"/>
  <c r="M630" i="3"/>
  <c r="H630" i="3"/>
  <c r="F630" i="3"/>
  <c r="J630" i="3"/>
  <c r="O630" i="3"/>
  <c r="G630" i="3"/>
  <c r="L630" i="3"/>
  <c r="I630" i="3"/>
  <c r="Q630" i="3" l="1"/>
  <c r="R630" i="3"/>
  <c r="B632" i="3"/>
  <c r="C631" i="3"/>
  <c r="H631" i="3"/>
  <c r="P631" i="3"/>
  <c r="F631" i="3"/>
  <c r="E631" i="3"/>
  <c r="M631" i="3"/>
  <c r="I631" i="3"/>
  <c r="O631" i="3"/>
  <c r="J631" i="3"/>
  <c r="D631" i="3"/>
  <c r="G631" i="3"/>
  <c r="L631" i="3"/>
  <c r="N631" i="3"/>
  <c r="K631" i="3"/>
  <c r="Q631" i="3" l="1"/>
  <c r="R631" i="3"/>
  <c r="B633" i="3"/>
  <c r="G632" i="3"/>
  <c r="K632" i="3"/>
  <c r="J632" i="3"/>
  <c r="I632" i="3"/>
  <c r="C632" i="3"/>
  <c r="E632" i="3"/>
  <c r="M632" i="3"/>
  <c r="H632" i="3"/>
  <c r="D632" i="3"/>
  <c r="P632" i="3"/>
  <c r="N632" i="3"/>
  <c r="F632" i="3"/>
  <c r="O632" i="3"/>
  <c r="L632" i="3"/>
  <c r="Q632" i="3" l="1"/>
  <c r="R632" i="3"/>
  <c r="B634" i="3"/>
  <c r="E633" i="3"/>
  <c r="P633" i="3"/>
  <c r="H633" i="3"/>
  <c r="K633" i="3"/>
  <c r="D633" i="3"/>
  <c r="O633" i="3"/>
  <c r="N633" i="3"/>
  <c r="I633" i="3"/>
  <c r="F633" i="3"/>
  <c r="L633" i="3"/>
  <c r="M633" i="3"/>
  <c r="J633" i="3"/>
  <c r="C633" i="3"/>
  <c r="G633" i="3"/>
  <c r="Q633" i="3" l="1"/>
  <c r="R633" i="3"/>
  <c r="B635" i="3"/>
  <c r="O634" i="3"/>
  <c r="D634" i="3"/>
  <c r="E634" i="3"/>
  <c r="G634" i="3"/>
  <c r="N634" i="3"/>
  <c r="H634" i="3"/>
  <c r="K634" i="3"/>
  <c r="M634" i="3"/>
  <c r="F634" i="3"/>
  <c r="I634" i="3"/>
  <c r="L634" i="3"/>
  <c r="C634" i="3"/>
  <c r="P634" i="3"/>
  <c r="J634" i="3"/>
  <c r="Q634" i="3" l="1"/>
  <c r="R634" i="3"/>
  <c r="B636" i="3"/>
  <c r="H635" i="3"/>
  <c r="G635" i="3"/>
  <c r="D635" i="3"/>
  <c r="K635" i="3"/>
  <c r="M635" i="3"/>
  <c r="J635" i="3"/>
  <c r="P635" i="3"/>
  <c r="I635" i="3"/>
  <c r="N635" i="3"/>
  <c r="C635" i="3"/>
  <c r="F635" i="3"/>
  <c r="L635" i="3"/>
  <c r="O635" i="3"/>
  <c r="E635" i="3"/>
  <c r="Q635" i="3" l="1"/>
  <c r="R635" i="3"/>
  <c r="B637" i="3"/>
  <c r="J636" i="3"/>
  <c r="C636" i="3"/>
  <c r="F636" i="3"/>
  <c r="O636" i="3"/>
  <c r="D636" i="3"/>
  <c r="I636" i="3"/>
  <c r="M636" i="3"/>
  <c r="E636" i="3"/>
  <c r="L636" i="3"/>
  <c r="P636" i="3"/>
  <c r="K636" i="3"/>
  <c r="N636" i="3"/>
  <c r="G636" i="3"/>
  <c r="H636" i="3"/>
  <c r="Q636" i="3" l="1"/>
  <c r="R636" i="3"/>
  <c r="B638" i="3"/>
  <c r="M637" i="3"/>
  <c r="J637" i="3"/>
  <c r="I637" i="3"/>
  <c r="L637" i="3"/>
  <c r="G637" i="3"/>
  <c r="O637" i="3"/>
  <c r="D637" i="3"/>
  <c r="N637" i="3"/>
  <c r="H637" i="3"/>
  <c r="P637" i="3"/>
  <c r="C637" i="3"/>
  <c r="E637" i="3"/>
  <c r="F637" i="3"/>
  <c r="K637" i="3"/>
  <c r="Q637" i="3" l="1"/>
  <c r="R637" i="3"/>
  <c r="B639" i="3"/>
  <c r="D638" i="3"/>
  <c r="I638" i="3"/>
  <c r="O638" i="3"/>
  <c r="J638" i="3"/>
  <c r="P638" i="3"/>
  <c r="H638" i="3"/>
  <c r="L638" i="3"/>
  <c r="F638" i="3"/>
  <c r="M638" i="3"/>
  <c r="N638" i="3"/>
  <c r="E638" i="3"/>
  <c r="C638" i="3"/>
  <c r="G638" i="3"/>
  <c r="K638" i="3"/>
  <c r="Q638" i="3" l="1"/>
  <c r="R638" i="3"/>
  <c r="B640" i="3"/>
  <c r="K639" i="3"/>
  <c r="F639" i="3"/>
  <c r="H639" i="3"/>
  <c r="D639" i="3"/>
  <c r="I639" i="3"/>
  <c r="M639" i="3"/>
  <c r="G639" i="3"/>
  <c r="E639" i="3"/>
  <c r="L639" i="3"/>
  <c r="J639" i="3"/>
  <c r="C639" i="3"/>
  <c r="O639" i="3"/>
  <c r="P639" i="3"/>
  <c r="N639" i="3"/>
  <c r="Q639" i="3" l="1"/>
  <c r="R639" i="3"/>
  <c r="B641" i="3"/>
  <c r="H640" i="3"/>
  <c r="O640" i="3"/>
  <c r="F640" i="3"/>
  <c r="J640" i="3"/>
  <c r="G640" i="3"/>
  <c r="E640" i="3"/>
  <c r="M640" i="3"/>
  <c r="K640" i="3"/>
  <c r="N640" i="3"/>
  <c r="L640" i="3"/>
  <c r="D640" i="3"/>
  <c r="C640" i="3"/>
  <c r="I640" i="3"/>
  <c r="P640" i="3"/>
  <c r="Q640" i="3" l="1"/>
  <c r="R640" i="3"/>
  <c r="B642" i="3"/>
  <c r="G641" i="3"/>
  <c r="H641" i="3"/>
  <c r="M641" i="3"/>
  <c r="J641" i="3"/>
  <c r="P641" i="3"/>
  <c r="O641" i="3"/>
  <c r="F641" i="3"/>
  <c r="L641" i="3"/>
  <c r="C641" i="3"/>
  <c r="N641" i="3"/>
  <c r="I641" i="3"/>
  <c r="K641" i="3"/>
  <c r="D641" i="3"/>
  <c r="E641" i="3"/>
  <c r="Q641" i="3" l="1"/>
  <c r="R641" i="3"/>
  <c r="B643" i="3"/>
  <c r="I642" i="3"/>
  <c r="J642" i="3"/>
  <c r="K642" i="3"/>
  <c r="M642" i="3"/>
  <c r="E642" i="3"/>
  <c r="G642" i="3"/>
  <c r="L642" i="3"/>
  <c r="N642" i="3"/>
  <c r="O642" i="3"/>
  <c r="H642" i="3"/>
  <c r="F642" i="3"/>
  <c r="P642" i="3"/>
  <c r="D642" i="3"/>
  <c r="C642" i="3"/>
  <c r="Q642" i="3" l="1"/>
  <c r="R642" i="3"/>
  <c r="B644" i="3"/>
  <c r="O643" i="3"/>
  <c r="F643" i="3"/>
  <c r="H643" i="3"/>
  <c r="L643" i="3"/>
  <c r="E643" i="3"/>
  <c r="J643" i="3"/>
  <c r="G643" i="3"/>
  <c r="I643" i="3"/>
  <c r="M643" i="3"/>
  <c r="P643" i="3"/>
  <c r="D643" i="3"/>
  <c r="K643" i="3"/>
  <c r="C643" i="3"/>
  <c r="N643" i="3"/>
  <c r="Q643" i="3" l="1"/>
  <c r="R643" i="3"/>
  <c r="B645" i="3"/>
  <c r="I644" i="3"/>
  <c r="F644" i="3"/>
  <c r="N644" i="3"/>
  <c r="C644" i="3"/>
  <c r="D644" i="3"/>
  <c r="L644" i="3"/>
  <c r="E644" i="3"/>
  <c r="H644" i="3"/>
  <c r="J644" i="3"/>
  <c r="K644" i="3"/>
  <c r="P644" i="3"/>
  <c r="M644" i="3"/>
  <c r="G644" i="3"/>
  <c r="O644" i="3"/>
  <c r="Q644" i="3" l="1"/>
  <c r="R644" i="3"/>
  <c r="B646" i="3"/>
  <c r="J645" i="3"/>
  <c r="M645" i="3"/>
  <c r="L645" i="3"/>
  <c r="H645" i="3"/>
  <c r="F645" i="3"/>
  <c r="N645" i="3"/>
  <c r="G645" i="3"/>
  <c r="I645" i="3"/>
  <c r="O645" i="3"/>
  <c r="E645" i="3"/>
  <c r="P645" i="3"/>
  <c r="K645" i="3"/>
  <c r="D645" i="3"/>
  <c r="C645" i="3"/>
  <c r="Q645" i="3" l="1"/>
  <c r="R645" i="3"/>
  <c r="B647" i="3"/>
  <c r="E646" i="3"/>
  <c r="K646" i="3"/>
  <c r="J646" i="3"/>
  <c r="D646" i="3"/>
  <c r="G646" i="3"/>
  <c r="P646" i="3"/>
  <c r="C646" i="3"/>
  <c r="N646" i="3"/>
  <c r="I646" i="3"/>
  <c r="M646" i="3"/>
  <c r="F646" i="3"/>
  <c r="H646" i="3"/>
  <c r="L646" i="3"/>
  <c r="O646" i="3"/>
  <c r="Q646" i="3" l="1"/>
  <c r="R646" i="3"/>
  <c r="B648" i="3"/>
  <c r="D647" i="3"/>
  <c r="F647" i="3"/>
  <c r="L647" i="3"/>
  <c r="E647" i="3"/>
  <c r="J647" i="3"/>
  <c r="K647" i="3"/>
  <c r="N647" i="3"/>
  <c r="I647" i="3"/>
  <c r="G647" i="3"/>
  <c r="P647" i="3"/>
  <c r="C647" i="3"/>
  <c r="H647" i="3"/>
  <c r="M647" i="3"/>
  <c r="O647" i="3"/>
  <c r="Q647" i="3" l="1"/>
  <c r="R647" i="3"/>
  <c r="B649" i="3"/>
  <c r="G648" i="3"/>
  <c r="D648" i="3"/>
  <c r="N648" i="3"/>
  <c r="P648" i="3"/>
  <c r="H648" i="3"/>
  <c r="K648" i="3"/>
  <c r="J648" i="3"/>
  <c r="F648" i="3"/>
  <c r="M648" i="3"/>
  <c r="I648" i="3"/>
  <c r="E648" i="3"/>
  <c r="L648" i="3"/>
  <c r="C648" i="3"/>
  <c r="O648" i="3"/>
  <c r="Q648" i="3" l="1"/>
  <c r="R648" i="3"/>
  <c r="B650" i="3"/>
  <c r="F649" i="3"/>
  <c r="P649" i="3"/>
  <c r="M649" i="3"/>
  <c r="D649" i="3"/>
  <c r="G649" i="3"/>
  <c r="C649" i="3"/>
  <c r="L649" i="3"/>
  <c r="K649" i="3"/>
  <c r="O649" i="3"/>
  <c r="J649" i="3"/>
  <c r="E649" i="3"/>
  <c r="H649" i="3"/>
  <c r="N649" i="3"/>
  <c r="I649" i="3"/>
  <c r="Q649" i="3" l="1"/>
  <c r="R649" i="3"/>
  <c r="B651" i="3"/>
  <c r="O650" i="3"/>
  <c r="M650" i="3"/>
  <c r="C650" i="3"/>
  <c r="F650" i="3"/>
  <c r="L650" i="3"/>
  <c r="K650" i="3"/>
  <c r="N650" i="3"/>
  <c r="I650" i="3"/>
  <c r="J650" i="3"/>
  <c r="P650" i="3"/>
  <c r="D650" i="3"/>
  <c r="H650" i="3"/>
  <c r="E650" i="3"/>
  <c r="G650" i="3"/>
  <c r="Q650" i="3" l="1"/>
  <c r="R650" i="3"/>
  <c r="B652" i="3"/>
  <c r="G651" i="3"/>
  <c r="H651" i="3"/>
  <c r="I651" i="3"/>
  <c r="C651" i="3"/>
  <c r="M651" i="3"/>
  <c r="N651" i="3"/>
  <c r="F651" i="3"/>
  <c r="O651" i="3"/>
  <c r="J651" i="3"/>
  <c r="D651" i="3"/>
  <c r="E651" i="3"/>
  <c r="K651" i="3"/>
  <c r="P651" i="3"/>
  <c r="L651" i="3"/>
  <c r="Q651" i="3" l="1"/>
  <c r="R651" i="3"/>
  <c r="B653" i="3"/>
  <c r="G652" i="3"/>
  <c r="E652" i="3"/>
  <c r="M652" i="3"/>
  <c r="C652" i="3"/>
  <c r="J652" i="3"/>
  <c r="P652" i="3"/>
  <c r="L652" i="3"/>
  <c r="F652" i="3"/>
  <c r="N652" i="3"/>
  <c r="O652" i="3"/>
  <c r="I652" i="3"/>
  <c r="H652" i="3"/>
  <c r="D652" i="3"/>
  <c r="K652" i="3"/>
  <c r="Q652" i="3" l="1"/>
  <c r="R652" i="3"/>
  <c r="B654" i="3"/>
  <c r="N653" i="3"/>
  <c r="G653" i="3"/>
  <c r="E653" i="3"/>
  <c r="O653" i="3"/>
  <c r="H653" i="3"/>
  <c r="I653" i="3"/>
  <c r="L653" i="3"/>
  <c r="K653" i="3"/>
  <c r="D653" i="3"/>
  <c r="C653" i="3"/>
  <c r="F653" i="3"/>
  <c r="P653" i="3"/>
  <c r="J653" i="3"/>
  <c r="M653" i="3"/>
  <c r="Q653" i="3" l="1"/>
  <c r="R653" i="3"/>
  <c r="B655" i="3"/>
  <c r="L654" i="3"/>
  <c r="O654" i="3"/>
  <c r="I654" i="3"/>
  <c r="P654" i="3"/>
  <c r="J654" i="3"/>
  <c r="F654" i="3"/>
  <c r="K654" i="3"/>
  <c r="H654" i="3"/>
  <c r="N654" i="3"/>
  <c r="G654" i="3"/>
  <c r="D654" i="3"/>
  <c r="C654" i="3"/>
  <c r="M654" i="3"/>
  <c r="E654" i="3"/>
  <c r="Q654" i="3" l="1"/>
  <c r="R654" i="3"/>
  <c r="B656" i="3"/>
  <c r="C655" i="3"/>
  <c r="L655" i="3"/>
  <c r="K655" i="3"/>
  <c r="E655" i="3"/>
  <c r="F655" i="3"/>
  <c r="J655" i="3"/>
  <c r="H655" i="3"/>
  <c r="M655" i="3"/>
  <c r="G655" i="3"/>
  <c r="I655" i="3"/>
  <c r="D655" i="3"/>
  <c r="O655" i="3"/>
  <c r="N655" i="3"/>
  <c r="P655" i="3"/>
  <c r="Q655" i="3" l="1"/>
  <c r="R655" i="3"/>
  <c r="B657" i="3"/>
  <c r="E656" i="3"/>
  <c r="M656" i="3"/>
  <c r="P656" i="3"/>
  <c r="L656" i="3"/>
  <c r="H656" i="3"/>
  <c r="N656" i="3"/>
  <c r="K656" i="3"/>
  <c r="C656" i="3"/>
  <c r="F656" i="3"/>
  <c r="D656" i="3"/>
  <c r="I656" i="3"/>
  <c r="J656" i="3"/>
  <c r="G656" i="3"/>
  <c r="O656" i="3"/>
  <c r="Q656" i="3" l="1"/>
  <c r="R656" i="3"/>
  <c r="B658" i="3"/>
  <c r="F657" i="3"/>
  <c r="E657" i="3"/>
  <c r="K657" i="3"/>
  <c r="N657" i="3"/>
  <c r="H657" i="3"/>
  <c r="P657" i="3"/>
  <c r="I657" i="3"/>
  <c r="M657" i="3"/>
  <c r="G657" i="3"/>
  <c r="C657" i="3"/>
  <c r="D657" i="3"/>
  <c r="J657" i="3"/>
  <c r="O657" i="3"/>
  <c r="L657" i="3"/>
  <c r="Q657" i="3" l="1"/>
  <c r="R657" i="3"/>
  <c r="B659" i="3"/>
  <c r="P658" i="3"/>
  <c r="H658" i="3"/>
  <c r="F658" i="3"/>
  <c r="O658" i="3"/>
  <c r="C658" i="3"/>
  <c r="I658" i="3"/>
  <c r="L658" i="3"/>
  <c r="N658" i="3"/>
  <c r="G658" i="3"/>
  <c r="D658" i="3"/>
  <c r="E658" i="3"/>
  <c r="J658" i="3"/>
  <c r="M658" i="3"/>
  <c r="K658" i="3"/>
  <c r="Q658" i="3" l="1"/>
  <c r="R658" i="3"/>
  <c r="B660" i="3"/>
  <c r="I659" i="3"/>
  <c r="K659" i="3"/>
  <c r="P659" i="3"/>
  <c r="O659" i="3"/>
  <c r="C659" i="3"/>
  <c r="J659" i="3"/>
  <c r="L659" i="3"/>
  <c r="M659" i="3"/>
  <c r="N659" i="3"/>
  <c r="F659" i="3"/>
  <c r="D659" i="3"/>
  <c r="E659" i="3"/>
  <c r="H659" i="3"/>
  <c r="G659" i="3"/>
  <c r="Q659" i="3" l="1"/>
  <c r="R659" i="3"/>
  <c r="B661" i="3"/>
  <c r="M660" i="3"/>
  <c r="O660" i="3"/>
  <c r="I660" i="3"/>
  <c r="N660" i="3"/>
  <c r="C660" i="3"/>
  <c r="J660" i="3"/>
  <c r="H660" i="3"/>
  <c r="K660" i="3"/>
  <c r="F660" i="3"/>
  <c r="D660" i="3"/>
  <c r="P660" i="3"/>
  <c r="E660" i="3"/>
  <c r="G660" i="3"/>
  <c r="L660" i="3"/>
  <c r="Q660" i="3" l="1"/>
  <c r="R660" i="3"/>
  <c r="B662" i="3"/>
  <c r="L661" i="3"/>
  <c r="D661" i="3"/>
  <c r="K661" i="3"/>
  <c r="O661" i="3"/>
  <c r="M661" i="3"/>
  <c r="I661" i="3"/>
  <c r="G661" i="3"/>
  <c r="H661" i="3"/>
  <c r="J661" i="3"/>
  <c r="C661" i="3"/>
  <c r="P661" i="3"/>
  <c r="N661" i="3"/>
  <c r="E661" i="3"/>
  <c r="F661" i="3"/>
  <c r="Q661" i="3" l="1"/>
  <c r="R661" i="3"/>
  <c r="B663" i="3"/>
  <c r="K662" i="3"/>
  <c r="H662" i="3"/>
  <c r="N662" i="3"/>
  <c r="G662" i="3"/>
  <c r="C662" i="3"/>
  <c r="D662" i="3"/>
  <c r="M662" i="3"/>
  <c r="O662" i="3"/>
  <c r="J662" i="3"/>
  <c r="E662" i="3"/>
  <c r="L662" i="3"/>
  <c r="F662" i="3"/>
  <c r="P662" i="3"/>
  <c r="I662" i="3"/>
  <c r="Q662" i="3" l="1"/>
  <c r="R662" i="3"/>
  <c r="B664" i="3"/>
  <c r="E663" i="3"/>
  <c r="I663" i="3"/>
  <c r="M663" i="3"/>
  <c r="C663" i="3"/>
  <c r="G663" i="3"/>
  <c r="K663" i="3"/>
  <c r="O663" i="3"/>
  <c r="F663" i="3"/>
  <c r="N663" i="3"/>
  <c r="D663" i="3"/>
  <c r="H663" i="3"/>
  <c r="P663" i="3"/>
  <c r="L663" i="3"/>
  <c r="J663" i="3"/>
  <c r="Q663" i="3" l="1"/>
  <c r="R663" i="3"/>
  <c r="B665" i="3"/>
  <c r="E664" i="3"/>
  <c r="L664" i="3"/>
  <c r="I664" i="3"/>
  <c r="G664" i="3"/>
  <c r="F664" i="3"/>
  <c r="J664" i="3"/>
  <c r="C664" i="3"/>
  <c r="D664" i="3"/>
  <c r="M664" i="3"/>
  <c r="N664" i="3"/>
  <c r="K664" i="3"/>
  <c r="P664" i="3"/>
  <c r="O664" i="3"/>
  <c r="H664" i="3"/>
  <c r="Q664" i="3" l="1"/>
  <c r="R664" i="3"/>
  <c r="B666" i="3"/>
  <c r="D665" i="3"/>
  <c r="C665" i="3"/>
  <c r="O665" i="3"/>
  <c r="P665" i="3"/>
  <c r="N665" i="3"/>
  <c r="G665" i="3"/>
  <c r="M665" i="3"/>
  <c r="F665" i="3"/>
  <c r="I665" i="3"/>
  <c r="E665" i="3"/>
  <c r="J665" i="3"/>
  <c r="L665" i="3"/>
  <c r="K665" i="3"/>
  <c r="H665" i="3"/>
  <c r="Q665" i="3" l="1"/>
  <c r="R665" i="3"/>
  <c r="B667" i="3"/>
  <c r="K666" i="3"/>
  <c r="F666" i="3"/>
  <c r="I666" i="3"/>
  <c r="O666" i="3"/>
  <c r="H666" i="3"/>
  <c r="E666" i="3"/>
  <c r="P666" i="3"/>
  <c r="M666" i="3"/>
  <c r="G666" i="3"/>
  <c r="N666" i="3"/>
  <c r="L666" i="3"/>
  <c r="C666" i="3"/>
  <c r="J666" i="3"/>
  <c r="D666" i="3"/>
  <c r="Q666" i="3" l="1"/>
  <c r="R666" i="3"/>
  <c r="B668" i="3"/>
  <c r="E667" i="3"/>
  <c r="L667" i="3"/>
  <c r="N667" i="3"/>
  <c r="G667" i="3"/>
  <c r="H667" i="3"/>
  <c r="M667" i="3"/>
  <c r="K667" i="3"/>
  <c r="P667" i="3"/>
  <c r="F667" i="3"/>
  <c r="D667" i="3"/>
  <c r="I667" i="3"/>
  <c r="C667" i="3"/>
  <c r="O667" i="3"/>
  <c r="J667" i="3"/>
  <c r="Q667" i="3" l="1"/>
  <c r="R667" i="3"/>
  <c r="B669" i="3"/>
  <c r="G668" i="3"/>
  <c r="I668" i="3"/>
  <c r="E668" i="3"/>
  <c r="O668" i="3"/>
  <c r="D668" i="3"/>
  <c r="P668" i="3"/>
  <c r="C668" i="3"/>
  <c r="N668" i="3"/>
  <c r="H668" i="3"/>
  <c r="K668" i="3"/>
  <c r="L668" i="3"/>
  <c r="M668" i="3"/>
  <c r="J668" i="3"/>
  <c r="F668" i="3"/>
  <c r="Q668" i="3" l="1"/>
  <c r="R668" i="3"/>
  <c r="B670" i="3"/>
  <c r="O669" i="3"/>
  <c r="M669" i="3"/>
  <c r="C669" i="3"/>
  <c r="N669" i="3"/>
  <c r="K669" i="3"/>
  <c r="H669" i="3"/>
  <c r="F669" i="3"/>
  <c r="D669" i="3"/>
  <c r="I669" i="3"/>
  <c r="E669" i="3"/>
  <c r="G669" i="3"/>
  <c r="J669" i="3"/>
  <c r="L669" i="3"/>
  <c r="P669" i="3"/>
  <c r="Q669" i="3" l="1"/>
  <c r="R669" i="3"/>
  <c r="B671" i="3"/>
  <c r="M670" i="3"/>
  <c r="P670" i="3"/>
  <c r="O670" i="3"/>
  <c r="D670" i="3"/>
  <c r="H670" i="3"/>
  <c r="F670" i="3"/>
  <c r="N670" i="3"/>
  <c r="G670" i="3"/>
  <c r="E670" i="3"/>
  <c r="K670" i="3"/>
  <c r="I670" i="3"/>
  <c r="J670" i="3"/>
  <c r="C670" i="3"/>
  <c r="L670" i="3"/>
  <c r="Q670" i="3" l="1"/>
  <c r="R670" i="3"/>
  <c r="B672" i="3"/>
  <c r="P671" i="3"/>
  <c r="O671" i="3"/>
  <c r="H671" i="3"/>
  <c r="D671" i="3"/>
  <c r="C671" i="3"/>
  <c r="K671" i="3"/>
  <c r="M671" i="3"/>
  <c r="N671" i="3"/>
  <c r="G671" i="3"/>
  <c r="F671" i="3"/>
  <c r="I671" i="3"/>
  <c r="L671" i="3"/>
  <c r="J671" i="3"/>
  <c r="E671" i="3"/>
  <c r="Q671" i="3" l="1"/>
  <c r="R671" i="3"/>
  <c r="B673" i="3"/>
  <c r="P672" i="3"/>
  <c r="C672" i="3"/>
  <c r="L672" i="3"/>
  <c r="K672" i="3"/>
  <c r="G672" i="3"/>
  <c r="J672" i="3"/>
  <c r="M672" i="3"/>
  <c r="D672" i="3"/>
  <c r="N672" i="3"/>
  <c r="O672" i="3"/>
  <c r="I672" i="3"/>
  <c r="H672" i="3"/>
  <c r="E672" i="3"/>
  <c r="F672" i="3"/>
  <c r="Q672" i="3" l="1"/>
  <c r="R672" i="3"/>
  <c r="B674" i="3"/>
  <c r="E673" i="3"/>
  <c r="N673" i="3"/>
  <c r="K673" i="3"/>
  <c r="F673" i="3"/>
  <c r="J673" i="3"/>
  <c r="L673" i="3"/>
  <c r="O673" i="3"/>
  <c r="G673" i="3"/>
  <c r="C673" i="3"/>
  <c r="H673" i="3"/>
  <c r="I673" i="3"/>
  <c r="M673" i="3"/>
  <c r="P673" i="3"/>
  <c r="D673" i="3"/>
  <c r="Q673" i="3" l="1"/>
  <c r="R673" i="3"/>
  <c r="B675" i="3"/>
  <c r="K674" i="3"/>
  <c r="P674" i="3"/>
  <c r="D674" i="3"/>
  <c r="O674" i="3"/>
  <c r="M674" i="3"/>
  <c r="G674" i="3"/>
  <c r="E674" i="3"/>
  <c r="C674" i="3"/>
  <c r="N674" i="3"/>
  <c r="F674" i="3"/>
  <c r="H674" i="3"/>
  <c r="L674" i="3"/>
  <c r="J674" i="3"/>
  <c r="I674" i="3"/>
  <c r="Q674" i="3" l="1"/>
  <c r="R674" i="3"/>
  <c r="B676" i="3"/>
  <c r="E675" i="3"/>
  <c r="H675" i="3"/>
  <c r="K675" i="3"/>
  <c r="D675" i="3"/>
  <c r="G675" i="3"/>
  <c r="P675" i="3"/>
  <c r="N675" i="3"/>
  <c r="I675" i="3"/>
  <c r="L675" i="3"/>
  <c r="C675" i="3"/>
  <c r="J675" i="3"/>
  <c r="M675" i="3"/>
  <c r="O675" i="3"/>
  <c r="F675" i="3"/>
  <c r="Q675" i="3" l="1"/>
  <c r="R675" i="3"/>
  <c r="B677" i="3"/>
  <c r="C676" i="3"/>
  <c r="O676" i="3"/>
  <c r="M676" i="3"/>
  <c r="P676" i="3"/>
  <c r="H676" i="3"/>
  <c r="L676" i="3"/>
  <c r="E676" i="3"/>
  <c r="D676" i="3"/>
  <c r="N676" i="3"/>
  <c r="G676" i="3"/>
  <c r="K676" i="3"/>
  <c r="I676" i="3"/>
  <c r="F676" i="3"/>
  <c r="J676" i="3"/>
  <c r="Q676" i="3" l="1"/>
  <c r="R676" i="3"/>
  <c r="B678" i="3"/>
  <c r="F677" i="3"/>
  <c r="H677" i="3"/>
  <c r="L677" i="3"/>
  <c r="I677" i="3"/>
  <c r="K677" i="3"/>
  <c r="C677" i="3"/>
  <c r="O677" i="3"/>
  <c r="J677" i="3"/>
  <c r="D677" i="3"/>
  <c r="M677" i="3"/>
  <c r="P677" i="3"/>
  <c r="N677" i="3"/>
  <c r="G677" i="3"/>
  <c r="E677" i="3"/>
  <c r="Q677" i="3" l="1"/>
  <c r="R677" i="3"/>
  <c r="B679" i="3"/>
  <c r="I678" i="3"/>
  <c r="C678" i="3"/>
  <c r="G678" i="3"/>
  <c r="J678" i="3"/>
  <c r="M678" i="3"/>
  <c r="N678" i="3"/>
  <c r="E678" i="3"/>
  <c r="K678" i="3"/>
  <c r="F678" i="3"/>
  <c r="O678" i="3"/>
  <c r="D678" i="3"/>
  <c r="L678" i="3"/>
  <c r="H678" i="3"/>
  <c r="P678" i="3"/>
  <c r="Q678" i="3" l="1"/>
  <c r="R678" i="3"/>
  <c r="B680" i="3"/>
  <c r="J679" i="3"/>
  <c r="E679" i="3"/>
  <c r="H679" i="3"/>
  <c r="N679" i="3"/>
  <c r="P679" i="3"/>
  <c r="O679" i="3"/>
  <c r="F679" i="3"/>
  <c r="L679" i="3"/>
  <c r="D679" i="3"/>
  <c r="M679" i="3"/>
  <c r="I679" i="3"/>
  <c r="C679" i="3"/>
  <c r="G679" i="3"/>
  <c r="K679" i="3"/>
  <c r="Q679" i="3" l="1"/>
  <c r="R679" i="3"/>
  <c r="B681" i="3"/>
  <c r="L680" i="3"/>
  <c r="N680" i="3"/>
  <c r="F680" i="3"/>
  <c r="H680" i="3"/>
  <c r="D680" i="3"/>
  <c r="M680" i="3"/>
  <c r="G680" i="3"/>
  <c r="J680" i="3"/>
  <c r="C680" i="3"/>
  <c r="P680" i="3"/>
  <c r="E680" i="3"/>
  <c r="I680" i="3"/>
  <c r="O680" i="3"/>
  <c r="K680" i="3"/>
  <c r="Q680" i="3" l="1"/>
  <c r="R680" i="3"/>
  <c r="B682" i="3"/>
  <c r="C681" i="3"/>
  <c r="K681" i="3"/>
  <c r="H681" i="3"/>
  <c r="L681" i="3"/>
  <c r="G681" i="3"/>
  <c r="F681" i="3"/>
  <c r="N681" i="3"/>
  <c r="P681" i="3"/>
  <c r="E681" i="3"/>
  <c r="O681" i="3"/>
  <c r="I681" i="3"/>
  <c r="D681" i="3"/>
  <c r="M681" i="3"/>
  <c r="J681" i="3"/>
  <c r="Q681" i="3" l="1"/>
  <c r="R681" i="3"/>
  <c r="B683" i="3"/>
  <c r="N682" i="3"/>
  <c r="I682" i="3"/>
  <c r="L682" i="3"/>
  <c r="J682" i="3"/>
  <c r="F682" i="3"/>
  <c r="C682" i="3"/>
  <c r="M682" i="3"/>
  <c r="P682" i="3"/>
  <c r="D682" i="3"/>
  <c r="H682" i="3"/>
  <c r="G682" i="3"/>
  <c r="K682" i="3"/>
  <c r="E682" i="3"/>
  <c r="O682" i="3"/>
  <c r="Q682" i="3" l="1"/>
  <c r="R682" i="3"/>
  <c r="B684" i="3"/>
  <c r="K683" i="3"/>
  <c r="P683" i="3"/>
  <c r="I683" i="3"/>
  <c r="D683" i="3"/>
  <c r="E683" i="3"/>
  <c r="G683" i="3"/>
  <c r="C683" i="3"/>
  <c r="M683" i="3"/>
  <c r="H683" i="3"/>
  <c r="J683" i="3"/>
  <c r="N683" i="3"/>
  <c r="L683" i="3"/>
  <c r="O683" i="3"/>
  <c r="F683" i="3"/>
  <c r="Q683" i="3" l="1"/>
  <c r="R683" i="3"/>
  <c r="B685" i="3"/>
  <c r="F684" i="3"/>
  <c r="D684" i="3"/>
  <c r="N684" i="3"/>
  <c r="I684" i="3"/>
  <c r="G684" i="3"/>
  <c r="K684" i="3"/>
  <c r="L684" i="3"/>
  <c r="J684" i="3"/>
  <c r="E684" i="3"/>
  <c r="C684" i="3"/>
  <c r="P684" i="3"/>
  <c r="O684" i="3"/>
  <c r="M684" i="3"/>
  <c r="H684" i="3"/>
  <c r="Q684" i="3" l="1"/>
  <c r="R684" i="3"/>
  <c r="B686" i="3"/>
  <c r="P685" i="3"/>
  <c r="O685" i="3"/>
  <c r="K685" i="3"/>
  <c r="F685" i="3"/>
  <c r="E685" i="3"/>
  <c r="G685" i="3"/>
  <c r="H685" i="3"/>
  <c r="I685" i="3"/>
  <c r="J685" i="3"/>
  <c r="D685" i="3"/>
  <c r="C685" i="3"/>
  <c r="M685" i="3"/>
  <c r="N685" i="3"/>
  <c r="L685" i="3"/>
  <c r="Q685" i="3" l="1"/>
  <c r="R685" i="3"/>
  <c r="B687" i="3"/>
  <c r="H686" i="3"/>
  <c r="K686" i="3"/>
  <c r="D686" i="3"/>
  <c r="N686" i="3"/>
  <c r="J686" i="3"/>
  <c r="P686" i="3"/>
  <c r="G686" i="3"/>
  <c r="L686" i="3"/>
  <c r="C686" i="3"/>
  <c r="F686" i="3"/>
  <c r="E686" i="3"/>
  <c r="I686" i="3"/>
  <c r="M686" i="3"/>
  <c r="O686" i="3"/>
  <c r="Q686" i="3" l="1"/>
  <c r="R686" i="3"/>
  <c r="B688" i="3"/>
  <c r="F687" i="3"/>
  <c r="H687" i="3"/>
  <c r="C687" i="3"/>
  <c r="P687" i="3"/>
  <c r="I687" i="3"/>
  <c r="N687" i="3"/>
  <c r="O687" i="3"/>
  <c r="K687" i="3"/>
  <c r="G687" i="3"/>
  <c r="L687" i="3"/>
  <c r="D687" i="3"/>
  <c r="J687" i="3"/>
  <c r="E687" i="3"/>
  <c r="M687" i="3"/>
  <c r="Q687" i="3" l="1"/>
  <c r="R687" i="3"/>
  <c r="B689" i="3"/>
  <c r="E688" i="3"/>
  <c r="J688" i="3"/>
  <c r="M688" i="3"/>
  <c r="O688" i="3"/>
  <c r="I688" i="3"/>
  <c r="G688" i="3"/>
  <c r="K688" i="3"/>
  <c r="F688" i="3"/>
  <c r="L688" i="3"/>
  <c r="H688" i="3"/>
  <c r="N688" i="3"/>
  <c r="C688" i="3"/>
  <c r="P688" i="3"/>
  <c r="D688" i="3"/>
  <c r="Q688" i="3" l="1"/>
  <c r="R688" i="3"/>
  <c r="B690" i="3"/>
  <c r="E689" i="3"/>
  <c r="F689" i="3"/>
  <c r="D689" i="3"/>
  <c r="P689" i="3"/>
  <c r="N689" i="3"/>
  <c r="M689" i="3"/>
  <c r="C689" i="3"/>
  <c r="H689" i="3"/>
  <c r="K689" i="3"/>
  <c r="G689" i="3"/>
  <c r="I689" i="3"/>
  <c r="J689" i="3"/>
  <c r="O689" i="3"/>
  <c r="L689" i="3"/>
  <c r="Q689" i="3" l="1"/>
  <c r="R689" i="3"/>
  <c r="B691" i="3"/>
  <c r="H690" i="3"/>
  <c r="K690" i="3"/>
  <c r="D690" i="3"/>
  <c r="O690" i="3"/>
  <c r="M690" i="3"/>
  <c r="P690" i="3"/>
  <c r="C690" i="3"/>
  <c r="N690" i="3"/>
  <c r="G690" i="3"/>
  <c r="E690" i="3"/>
  <c r="F690" i="3"/>
  <c r="J690" i="3"/>
  <c r="I690" i="3"/>
  <c r="L690" i="3"/>
  <c r="Q690" i="3" l="1"/>
  <c r="R690" i="3"/>
  <c r="B692" i="3"/>
  <c r="I691" i="3"/>
  <c r="O691" i="3"/>
  <c r="F691" i="3"/>
  <c r="H691" i="3"/>
  <c r="K691" i="3"/>
  <c r="L691" i="3"/>
  <c r="C691" i="3"/>
  <c r="N691" i="3"/>
  <c r="E691" i="3"/>
  <c r="J691" i="3"/>
  <c r="D691" i="3"/>
  <c r="M691" i="3"/>
  <c r="G691" i="3"/>
  <c r="P691" i="3"/>
  <c r="Q691" i="3" l="1"/>
  <c r="R691" i="3"/>
  <c r="B693" i="3"/>
  <c r="C692" i="3"/>
  <c r="D692" i="3"/>
  <c r="G692" i="3"/>
  <c r="H692" i="3"/>
  <c r="K692" i="3"/>
  <c r="P692" i="3"/>
  <c r="N692" i="3"/>
  <c r="I692" i="3"/>
  <c r="L692" i="3"/>
  <c r="F692" i="3"/>
  <c r="M692" i="3"/>
  <c r="J692" i="3"/>
  <c r="E692" i="3"/>
  <c r="O692" i="3"/>
  <c r="Q692" i="3" l="1"/>
  <c r="R692" i="3"/>
  <c r="B694" i="3"/>
  <c r="L693" i="3"/>
  <c r="J693" i="3"/>
  <c r="G693" i="3"/>
  <c r="E693" i="3"/>
  <c r="F693" i="3"/>
  <c r="P693" i="3"/>
  <c r="H693" i="3"/>
  <c r="M693" i="3"/>
  <c r="I693" i="3"/>
  <c r="D693" i="3"/>
  <c r="N693" i="3"/>
  <c r="K693" i="3"/>
  <c r="C693" i="3"/>
  <c r="O693" i="3"/>
  <c r="Q693" i="3" l="1"/>
  <c r="R693" i="3"/>
  <c r="B695" i="3"/>
  <c r="N694" i="3"/>
  <c r="P694" i="3"/>
  <c r="L694" i="3"/>
  <c r="F694" i="3"/>
  <c r="C694" i="3"/>
  <c r="O694" i="3"/>
  <c r="D694" i="3"/>
  <c r="E694" i="3"/>
  <c r="G694" i="3"/>
  <c r="I694" i="3"/>
  <c r="K694" i="3"/>
  <c r="H694" i="3"/>
  <c r="M694" i="3"/>
  <c r="J694" i="3"/>
  <c r="Q694" i="3" l="1"/>
  <c r="R694" i="3"/>
  <c r="B696" i="3"/>
  <c r="K695" i="3"/>
  <c r="I695" i="3"/>
  <c r="E695" i="3"/>
  <c r="F695" i="3"/>
  <c r="O695" i="3"/>
  <c r="L695" i="3"/>
  <c r="D695" i="3"/>
  <c r="J695" i="3"/>
  <c r="C695" i="3"/>
  <c r="N695" i="3"/>
  <c r="M695" i="3"/>
  <c r="G695" i="3"/>
  <c r="H695" i="3"/>
  <c r="P695" i="3"/>
  <c r="Q695" i="3" l="1"/>
  <c r="R695" i="3"/>
  <c r="B697" i="3"/>
  <c r="P696" i="3"/>
  <c r="F696" i="3"/>
  <c r="L696" i="3"/>
  <c r="H696" i="3"/>
  <c r="K696" i="3"/>
  <c r="J696" i="3"/>
  <c r="E696" i="3"/>
  <c r="G696" i="3"/>
  <c r="N696" i="3"/>
  <c r="M696" i="3"/>
  <c r="D696" i="3"/>
  <c r="C696" i="3"/>
  <c r="O696" i="3"/>
  <c r="I696" i="3"/>
  <c r="Q696" i="3" l="1"/>
  <c r="R696" i="3"/>
  <c r="B698" i="3"/>
  <c r="I697" i="3"/>
  <c r="C697" i="3"/>
  <c r="O697" i="3"/>
  <c r="P697" i="3"/>
  <c r="D697" i="3"/>
  <c r="J697" i="3"/>
  <c r="L697" i="3"/>
  <c r="G697" i="3"/>
  <c r="H697" i="3"/>
  <c r="E697" i="3"/>
  <c r="F697" i="3"/>
  <c r="K697" i="3"/>
  <c r="M697" i="3"/>
  <c r="N697" i="3"/>
  <c r="Q697" i="3" l="1"/>
  <c r="R697" i="3"/>
  <c r="B699" i="3"/>
  <c r="O698" i="3"/>
  <c r="D698" i="3"/>
  <c r="K698" i="3"/>
  <c r="E698" i="3"/>
  <c r="N698" i="3"/>
  <c r="G698" i="3"/>
  <c r="C698" i="3"/>
  <c r="J698" i="3"/>
  <c r="F698" i="3"/>
  <c r="H698" i="3"/>
  <c r="L698" i="3"/>
  <c r="I698" i="3"/>
  <c r="P698" i="3"/>
  <c r="M698" i="3"/>
  <c r="Q698" i="3" l="1"/>
  <c r="R698" i="3"/>
  <c r="B700" i="3"/>
  <c r="D699" i="3"/>
  <c r="J699" i="3"/>
  <c r="M699" i="3"/>
  <c r="C699" i="3"/>
  <c r="G699" i="3"/>
  <c r="L699" i="3"/>
  <c r="E699" i="3"/>
  <c r="P699" i="3"/>
  <c r="K699" i="3"/>
  <c r="F699" i="3"/>
  <c r="H699" i="3"/>
  <c r="I699" i="3"/>
  <c r="N699" i="3"/>
  <c r="O699" i="3"/>
  <c r="Q699" i="3" l="1"/>
  <c r="R699" i="3"/>
  <c r="B701" i="3"/>
  <c r="N700" i="3"/>
  <c r="D700" i="3"/>
  <c r="J700" i="3"/>
  <c r="M700" i="3"/>
  <c r="H700" i="3"/>
  <c r="C700" i="3"/>
  <c r="K700" i="3"/>
  <c r="O700" i="3"/>
  <c r="F700" i="3"/>
  <c r="P700" i="3"/>
  <c r="I700" i="3"/>
  <c r="G700" i="3"/>
  <c r="E700" i="3"/>
  <c r="L700" i="3"/>
  <c r="Q700" i="3" l="1"/>
  <c r="R700" i="3"/>
  <c r="B702" i="3"/>
  <c r="D701" i="3"/>
  <c r="M701" i="3"/>
  <c r="E701" i="3"/>
  <c r="C701" i="3"/>
  <c r="N701" i="3"/>
  <c r="L701" i="3"/>
  <c r="J701" i="3"/>
  <c r="I701" i="3"/>
  <c r="H701" i="3"/>
  <c r="O701" i="3"/>
  <c r="G701" i="3"/>
  <c r="K701" i="3"/>
  <c r="F701" i="3"/>
  <c r="P701" i="3"/>
  <c r="Q701" i="3" l="1"/>
  <c r="R701" i="3"/>
  <c r="B703" i="3"/>
  <c r="H702" i="3"/>
  <c r="D702" i="3"/>
  <c r="F702" i="3"/>
  <c r="L702" i="3"/>
  <c r="J702" i="3"/>
  <c r="M702" i="3"/>
  <c r="G702" i="3"/>
  <c r="I702" i="3"/>
  <c r="C702" i="3"/>
  <c r="K702" i="3"/>
  <c r="O702" i="3"/>
  <c r="N702" i="3"/>
  <c r="P702" i="3"/>
  <c r="E702" i="3"/>
  <c r="Q702" i="3" l="1"/>
  <c r="R702" i="3"/>
  <c r="B704" i="3"/>
  <c r="L703" i="3"/>
  <c r="N703" i="3"/>
  <c r="E703" i="3"/>
  <c r="G703" i="3"/>
  <c r="I703" i="3"/>
  <c r="K703" i="3"/>
  <c r="H703" i="3"/>
  <c r="D703" i="3"/>
  <c r="J703" i="3"/>
  <c r="P703" i="3"/>
  <c r="C703" i="3"/>
  <c r="F703" i="3"/>
  <c r="O703" i="3"/>
  <c r="M703" i="3"/>
  <c r="Q703" i="3" l="1"/>
  <c r="R703" i="3"/>
  <c r="B705" i="3"/>
  <c r="O704" i="3"/>
  <c r="M704" i="3"/>
  <c r="G704" i="3"/>
  <c r="H704" i="3"/>
  <c r="D704" i="3"/>
  <c r="C704" i="3"/>
  <c r="F704" i="3"/>
  <c r="K704" i="3"/>
  <c r="P704" i="3"/>
  <c r="J704" i="3"/>
  <c r="E704" i="3"/>
  <c r="N704" i="3"/>
  <c r="I704" i="3"/>
  <c r="L704" i="3"/>
  <c r="Q704" i="3" l="1"/>
  <c r="R704" i="3"/>
  <c r="B706" i="3"/>
  <c r="J705" i="3"/>
  <c r="N705" i="3"/>
  <c r="D705" i="3"/>
  <c r="K705" i="3"/>
  <c r="E705" i="3"/>
  <c r="M705" i="3"/>
  <c r="G705" i="3"/>
  <c r="H705" i="3"/>
  <c r="P705" i="3"/>
  <c r="F705" i="3"/>
  <c r="C705" i="3"/>
  <c r="O705" i="3"/>
  <c r="L705" i="3"/>
  <c r="I705" i="3"/>
  <c r="Q705" i="3" l="1"/>
  <c r="R705" i="3"/>
  <c r="B707" i="3"/>
  <c r="D706" i="3"/>
  <c r="G706" i="3"/>
  <c r="E706" i="3"/>
  <c r="M706" i="3"/>
  <c r="F706" i="3"/>
  <c r="O706" i="3"/>
  <c r="C706" i="3"/>
  <c r="L706" i="3"/>
  <c r="I706" i="3"/>
  <c r="J706" i="3"/>
  <c r="P706" i="3"/>
  <c r="K706" i="3"/>
  <c r="N706" i="3"/>
  <c r="H706" i="3"/>
  <c r="Q706" i="3" l="1"/>
  <c r="R706" i="3"/>
  <c r="B708" i="3"/>
  <c r="C707" i="3"/>
  <c r="G707" i="3"/>
  <c r="F707" i="3"/>
  <c r="N707" i="3"/>
  <c r="K707" i="3"/>
  <c r="E707" i="3"/>
  <c r="O707" i="3"/>
  <c r="I707" i="3"/>
  <c r="M707" i="3"/>
  <c r="P707" i="3"/>
  <c r="L707" i="3"/>
  <c r="J707" i="3"/>
  <c r="H707" i="3"/>
  <c r="D707" i="3"/>
  <c r="Q707" i="3" l="1"/>
  <c r="R707" i="3"/>
  <c r="B709" i="3"/>
  <c r="J708" i="3"/>
  <c r="N708" i="3"/>
  <c r="D708" i="3"/>
  <c r="E708" i="3"/>
  <c r="F708" i="3"/>
  <c r="H708" i="3"/>
  <c r="C708" i="3"/>
  <c r="P708" i="3"/>
  <c r="L708" i="3"/>
  <c r="I708" i="3"/>
  <c r="M708" i="3"/>
  <c r="K708" i="3"/>
  <c r="O708" i="3"/>
  <c r="G708" i="3"/>
  <c r="Q708" i="3" l="1"/>
  <c r="R708" i="3"/>
  <c r="B710" i="3"/>
  <c r="G709" i="3"/>
  <c r="K709" i="3"/>
  <c r="E709" i="3"/>
  <c r="F709" i="3"/>
  <c r="P709" i="3"/>
  <c r="I709" i="3"/>
  <c r="N709" i="3"/>
  <c r="J709" i="3"/>
  <c r="H709" i="3"/>
  <c r="D709" i="3"/>
  <c r="M709" i="3"/>
  <c r="O709" i="3"/>
  <c r="L709" i="3"/>
  <c r="C709" i="3"/>
  <c r="Q709" i="3" l="1"/>
  <c r="R709" i="3"/>
  <c r="B711" i="3"/>
  <c r="E710" i="3"/>
  <c r="F710" i="3"/>
  <c r="I710" i="3"/>
  <c r="P710" i="3"/>
  <c r="N710" i="3"/>
  <c r="L710" i="3"/>
  <c r="H710" i="3"/>
  <c r="O710" i="3"/>
  <c r="C710" i="3"/>
  <c r="G710" i="3"/>
  <c r="K710" i="3"/>
  <c r="M710" i="3"/>
  <c r="J710" i="3"/>
  <c r="D710" i="3"/>
  <c r="Q710" i="3" l="1"/>
  <c r="R710" i="3"/>
  <c r="B712" i="3"/>
  <c r="N711" i="3"/>
  <c r="J711" i="3"/>
  <c r="H711" i="3"/>
  <c r="C711" i="3"/>
  <c r="O711" i="3"/>
  <c r="E711" i="3"/>
  <c r="F711" i="3"/>
  <c r="D711" i="3"/>
  <c r="L711" i="3"/>
  <c r="I711" i="3"/>
  <c r="G711" i="3"/>
  <c r="K711" i="3"/>
  <c r="M711" i="3"/>
  <c r="P711" i="3"/>
  <c r="Q711" i="3" l="1"/>
  <c r="R711" i="3"/>
  <c r="B713" i="3"/>
  <c r="M712" i="3"/>
  <c r="C712" i="3"/>
  <c r="H712" i="3"/>
  <c r="P712" i="3"/>
  <c r="K712" i="3"/>
  <c r="F712" i="3"/>
  <c r="J712" i="3"/>
  <c r="I712" i="3"/>
  <c r="E712" i="3"/>
  <c r="G712" i="3"/>
  <c r="D712" i="3"/>
  <c r="N712" i="3"/>
  <c r="O712" i="3"/>
  <c r="L712" i="3"/>
  <c r="Q712" i="3" l="1"/>
  <c r="R712" i="3"/>
  <c r="B714" i="3"/>
  <c r="N713" i="3"/>
  <c r="G713" i="3"/>
  <c r="E713" i="3"/>
  <c r="K713" i="3"/>
  <c r="I713" i="3"/>
  <c r="M713" i="3"/>
  <c r="P713" i="3"/>
  <c r="F713" i="3"/>
  <c r="J713" i="3"/>
  <c r="H713" i="3"/>
  <c r="O713" i="3"/>
  <c r="C713" i="3"/>
  <c r="D713" i="3"/>
  <c r="L713" i="3"/>
  <c r="Q713" i="3" l="1"/>
  <c r="R713" i="3"/>
  <c r="B715" i="3"/>
  <c r="C714" i="3"/>
  <c r="J714" i="3"/>
  <c r="E714" i="3"/>
  <c r="D714" i="3"/>
  <c r="M714" i="3"/>
  <c r="F714" i="3"/>
  <c r="L714" i="3"/>
  <c r="N714" i="3"/>
  <c r="H714" i="3"/>
  <c r="I714" i="3"/>
  <c r="P714" i="3"/>
  <c r="G714" i="3"/>
  <c r="O714" i="3"/>
  <c r="K714" i="3"/>
  <c r="Q714" i="3" l="1"/>
  <c r="R714" i="3"/>
  <c r="B716" i="3"/>
  <c r="N715" i="3"/>
  <c r="P715" i="3"/>
  <c r="C715" i="3"/>
  <c r="F715" i="3"/>
  <c r="G715" i="3"/>
  <c r="H715" i="3"/>
  <c r="E715" i="3"/>
  <c r="D715" i="3"/>
  <c r="O715" i="3"/>
  <c r="J715" i="3"/>
  <c r="I715" i="3"/>
  <c r="L715" i="3"/>
  <c r="M715" i="3"/>
  <c r="K715" i="3"/>
  <c r="Q715" i="3" l="1"/>
  <c r="R715" i="3"/>
  <c r="B717" i="3"/>
  <c r="L716" i="3"/>
  <c r="K716" i="3"/>
  <c r="J716" i="3"/>
  <c r="E716" i="3"/>
  <c r="O716" i="3"/>
  <c r="P716" i="3"/>
  <c r="M716" i="3"/>
  <c r="N716" i="3"/>
  <c r="H716" i="3"/>
  <c r="D716" i="3"/>
  <c r="G716" i="3"/>
  <c r="F716" i="3"/>
  <c r="C716" i="3"/>
  <c r="I716" i="3"/>
  <c r="Q716" i="3" l="1"/>
  <c r="R716" i="3"/>
  <c r="B718" i="3"/>
  <c r="C717" i="3"/>
  <c r="N717" i="3"/>
  <c r="I717" i="3"/>
  <c r="F717" i="3"/>
  <c r="G717" i="3"/>
  <c r="O717" i="3"/>
  <c r="K717" i="3"/>
  <c r="D717" i="3"/>
  <c r="H717" i="3"/>
  <c r="L717" i="3"/>
  <c r="J717" i="3"/>
  <c r="P717" i="3"/>
  <c r="M717" i="3"/>
  <c r="E717" i="3"/>
  <c r="Q717" i="3" l="1"/>
  <c r="R717" i="3"/>
  <c r="B719" i="3"/>
  <c r="N718" i="3"/>
  <c r="O718" i="3"/>
  <c r="K718" i="3"/>
  <c r="G718" i="3"/>
  <c r="C718" i="3"/>
  <c r="P718" i="3"/>
  <c r="E718" i="3"/>
  <c r="F718" i="3"/>
  <c r="I718" i="3"/>
  <c r="D718" i="3"/>
  <c r="H718" i="3"/>
  <c r="J718" i="3"/>
  <c r="M718" i="3"/>
  <c r="L718" i="3"/>
  <c r="Q718" i="3" l="1"/>
  <c r="R718" i="3"/>
  <c r="B720" i="3"/>
  <c r="G719" i="3"/>
  <c r="F719" i="3"/>
  <c r="P719" i="3"/>
  <c r="H719" i="3"/>
  <c r="M719" i="3"/>
  <c r="D719" i="3"/>
  <c r="I719" i="3"/>
  <c r="O719" i="3"/>
  <c r="J719" i="3"/>
  <c r="N719" i="3"/>
  <c r="C719" i="3"/>
  <c r="L719" i="3"/>
  <c r="K719" i="3"/>
  <c r="E719" i="3"/>
  <c r="Q719" i="3" l="1"/>
  <c r="R719" i="3"/>
  <c r="B721" i="3"/>
  <c r="I720" i="3"/>
  <c r="M720" i="3"/>
  <c r="D720" i="3"/>
  <c r="N720" i="3"/>
  <c r="C720" i="3"/>
  <c r="G720" i="3"/>
  <c r="L720" i="3"/>
  <c r="H720" i="3"/>
  <c r="J720" i="3"/>
  <c r="F720" i="3"/>
  <c r="E720" i="3"/>
  <c r="O720" i="3"/>
  <c r="P720" i="3"/>
  <c r="K720" i="3"/>
  <c r="Q720" i="3" l="1"/>
  <c r="R720" i="3"/>
  <c r="B722" i="3"/>
  <c r="G721" i="3"/>
  <c r="F721" i="3"/>
  <c r="D721" i="3"/>
  <c r="K721" i="3"/>
  <c r="C721" i="3"/>
  <c r="N721" i="3"/>
  <c r="L721" i="3"/>
  <c r="M721" i="3"/>
  <c r="J721" i="3"/>
  <c r="O721" i="3"/>
  <c r="P721" i="3"/>
  <c r="I721" i="3"/>
  <c r="H721" i="3"/>
  <c r="E721" i="3"/>
  <c r="Q721" i="3" l="1"/>
  <c r="R721" i="3"/>
  <c r="B723" i="3"/>
  <c r="C722" i="3"/>
  <c r="G722" i="3"/>
  <c r="D722" i="3"/>
  <c r="O722" i="3"/>
  <c r="N722" i="3"/>
  <c r="L722" i="3"/>
  <c r="M722" i="3"/>
  <c r="F722" i="3"/>
  <c r="H722" i="3"/>
  <c r="P722" i="3"/>
  <c r="J722" i="3"/>
  <c r="K722" i="3"/>
  <c r="I722" i="3"/>
  <c r="E722" i="3"/>
  <c r="Q722" i="3" l="1"/>
  <c r="R722" i="3"/>
  <c r="B724" i="3"/>
  <c r="M723" i="3"/>
  <c r="C723" i="3"/>
  <c r="E723" i="3"/>
  <c r="O723" i="3"/>
  <c r="N723" i="3"/>
  <c r="H723" i="3"/>
  <c r="J723" i="3"/>
  <c r="I723" i="3"/>
  <c r="L723" i="3"/>
  <c r="P723" i="3"/>
  <c r="G723" i="3"/>
  <c r="K723" i="3"/>
  <c r="F723" i="3"/>
  <c r="D723" i="3"/>
  <c r="Q723" i="3" l="1"/>
  <c r="R723" i="3"/>
  <c r="B725" i="3"/>
  <c r="D724" i="3"/>
  <c r="M724" i="3"/>
  <c r="C724" i="3"/>
  <c r="J724" i="3"/>
  <c r="G724" i="3"/>
  <c r="P724" i="3"/>
  <c r="H724" i="3"/>
  <c r="N724" i="3"/>
  <c r="K724" i="3"/>
  <c r="L724" i="3"/>
  <c r="F724" i="3"/>
  <c r="O724" i="3"/>
  <c r="I724" i="3"/>
  <c r="E724" i="3"/>
  <c r="Q724" i="3" l="1"/>
  <c r="R724" i="3"/>
  <c r="B726" i="3"/>
  <c r="K725" i="3"/>
  <c r="P725" i="3"/>
  <c r="M725" i="3"/>
  <c r="F725" i="3"/>
  <c r="O725" i="3"/>
  <c r="L725" i="3"/>
  <c r="C725" i="3"/>
  <c r="I725" i="3"/>
  <c r="E725" i="3"/>
  <c r="J725" i="3"/>
  <c r="D725" i="3"/>
  <c r="H725" i="3"/>
  <c r="N725" i="3"/>
  <c r="G725" i="3"/>
  <c r="Q725" i="3" l="1"/>
  <c r="R725" i="3"/>
  <c r="B727" i="3"/>
  <c r="C726" i="3"/>
  <c r="N726" i="3"/>
  <c r="O726" i="3"/>
  <c r="I726" i="3"/>
  <c r="M726" i="3"/>
  <c r="J726" i="3"/>
  <c r="K726" i="3"/>
  <c r="F726" i="3"/>
  <c r="E726" i="3"/>
  <c r="G726" i="3"/>
  <c r="H726" i="3"/>
  <c r="P726" i="3"/>
  <c r="D726" i="3"/>
  <c r="L726" i="3"/>
  <c r="Q726" i="3" l="1"/>
  <c r="R726" i="3"/>
  <c r="B728" i="3"/>
  <c r="C727" i="3"/>
  <c r="L727" i="3"/>
  <c r="P727" i="3"/>
  <c r="E727" i="3"/>
  <c r="M727" i="3"/>
  <c r="F727" i="3"/>
  <c r="N727" i="3"/>
  <c r="I727" i="3"/>
  <c r="G727" i="3"/>
  <c r="J727" i="3"/>
  <c r="D727" i="3"/>
  <c r="K727" i="3"/>
  <c r="H727" i="3"/>
  <c r="O727" i="3"/>
  <c r="Q727" i="3" l="1"/>
  <c r="R727" i="3"/>
  <c r="B729" i="3"/>
  <c r="J728" i="3"/>
  <c r="H728" i="3"/>
  <c r="M728" i="3"/>
  <c r="E728" i="3"/>
  <c r="K728" i="3"/>
  <c r="I728" i="3"/>
  <c r="F728" i="3"/>
  <c r="N728" i="3"/>
  <c r="C728" i="3"/>
  <c r="G728" i="3"/>
  <c r="D728" i="3"/>
  <c r="P728" i="3"/>
  <c r="L728" i="3"/>
  <c r="O728" i="3"/>
  <c r="Q728" i="3" l="1"/>
  <c r="R728" i="3"/>
  <c r="B730" i="3"/>
  <c r="D729" i="3"/>
  <c r="E729" i="3"/>
  <c r="L729" i="3"/>
  <c r="P729" i="3"/>
  <c r="O729" i="3"/>
  <c r="N729" i="3"/>
  <c r="F729" i="3"/>
  <c r="I729" i="3"/>
  <c r="M729" i="3"/>
  <c r="J729" i="3"/>
  <c r="H729" i="3"/>
  <c r="G729" i="3"/>
  <c r="C729" i="3"/>
  <c r="K729" i="3"/>
  <c r="Q729" i="3" l="1"/>
  <c r="R729" i="3"/>
  <c r="B731" i="3"/>
  <c r="G730" i="3"/>
  <c r="D730" i="3"/>
  <c r="I730" i="3"/>
  <c r="L730" i="3"/>
  <c r="H730" i="3"/>
  <c r="C730" i="3"/>
  <c r="K730" i="3"/>
  <c r="F730" i="3"/>
  <c r="J730" i="3"/>
  <c r="N730" i="3"/>
  <c r="P730" i="3"/>
  <c r="M730" i="3"/>
  <c r="O730" i="3"/>
  <c r="E730" i="3"/>
  <c r="Q730" i="3" l="1"/>
  <c r="R730" i="3"/>
  <c r="B732" i="3"/>
  <c r="E731" i="3"/>
  <c r="G731" i="3"/>
  <c r="O731" i="3"/>
  <c r="J731" i="3"/>
  <c r="N731" i="3"/>
  <c r="H731" i="3"/>
  <c r="C731" i="3"/>
  <c r="I731" i="3"/>
  <c r="L731" i="3"/>
  <c r="D731" i="3"/>
  <c r="M731" i="3"/>
  <c r="K731" i="3"/>
  <c r="F731" i="3"/>
  <c r="P731" i="3"/>
  <c r="Q731" i="3" l="1"/>
  <c r="R731" i="3"/>
  <c r="B733" i="3"/>
  <c r="E732" i="3"/>
  <c r="I732" i="3"/>
  <c r="N732" i="3"/>
  <c r="D732" i="3"/>
  <c r="C732" i="3"/>
  <c r="K732" i="3"/>
  <c r="P732" i="3"/>
  <c r="M732" i="3"/>
  <c r="L732" i="3"/>
  <c r="O732" i="3"/>
  <c r="H732" i="3"/>
  <c r="F732" i="3"/>
  <c r="J732" i="3"/>
  <c r="G732" i="3"/>
  <c r="Q732" i="3" l="1"/>
  <c r="R732" i="3"/>
  <c r="B734" i="3"/>
  <c r="N733" i="3"/>
  <c r="M733" i="3"/>
  <c r="I733" i="3"/>
  <c r="J733" i="3"/>
  <c r="L733" i="3"/>
  <c r="F733" i="3"/>
  <c r="P733" i="3"/>
  <c r="H733" i="3"/>
  <c r="G733" i="3"/>
  <c r="K733" i="3"/>
  <c r="C733" i="3"/>
  <c r="O733" i="3"/>
  <c r="D733" i="3"/>
  <c r="E733" i="3"/>
  <c r="Q733" i="3" l="1"/>
  <c r="R733" i="3"/>
  <c r="B735" i="3"/>
  <c r="E734" i="3"/>
  <c r="L734" i="3"/>
  <c r="I734" i="3"/>
  <c r="N734" i="3"/>
  <c r="G734" i="3"/>
  <c r="O734" i="3"/>
  <c r="D734" i="3"/>
  <c r="M734" i="3"/>
  <c r="P734" i="3"/>
  <c r="F734" i="3"/>
  <c r="K734" i="3"/>
  <c r="H734" i="3"/>
  <c r="J734" i="3"/>
  <c r="C734" i="3"/>
  <c r="Q734" i="3" l="1"/>
  <c r="R734" i="3"/>
  <c r="B736" i="3"/>
  <c r="M735" i="3"/>
  <c r="I735" i="3"/>
  <c r="H735" i="3"/>
  <c r="G735" i="3"/>
  <c r="D735" i="3"/>
  <c r="C735" i="3"/>
  <c r="P735" i="3"/>
  <c r="L735" i="3"/>
  <c r="F735" i="3"/>
  <c r="E735" i="3"/>
  <c r="N735" i="3"/>
  <c r="K735" i="3"/>
  <c r="J735" i="3"/>
  <c r="O735" i="3"/>
  <c r="Q735" i="3" l="1"/>
  <c r="R735" i="3"/>
  <c r="B737" i="3"/>
  <c r="I736" i="3"/>
  <c r="K736" i="3"/>
  <c r="G736" i="3"/>
  <c r="M736" i="3"/>
  <c r="P736" i="3"/>
  <c r="F736" i="3"/>
  <c r="L736" i="3"/>
  <c r="H736" i="3"/>
  <c r="E736" i="3"/>
  <c r="O736" i="3"/>
  <c r="C736" i="3"/>
  <c r="D736" i="3"/>
  <c r="N736" i="3"/>
  <c r="J736" i="3"/>
  <c r="Q736" i="3" l="1"/>
  <c r="R736" i="3"/>
  <c r="B738" i="3"/>
  <c r="N737" i="3"/>
  <c r="F737" i="3"/>
  <c r="O737" i="3"/>
  <c r="J737" i="3"/>
  <c r="K737" i="3"/>
  <c r="L737" i="3"/>
  <c r="G737" i="3"/>
  <c r="H737" i="3"/>
  <c r="P737" i="3"/>
  <c r="I737" i="3"/>
  <c r="D737" i="3"/>
  <c r="M737" i="3"/>
  <c r="C737" i="3"/>
  <c r="E737" i="3"/>
  <c r="Q737" i="3" l="1"/>
  <c r="R737" i="3"/>
  <c r="B739" i="3"/>
  <c r="D738" i="3"/>
  <c r="N738" i="3"/>
  <c r="M738" i="3"/>
  <c r="F738" i="3"/>
  <c r="P738" i="3"/>
  <c r="H738" i="3"/>
  <c r="J738" i="3"/>
  <c r="L738" i="3"/>
  <c r="O738" i="3"/>
  <c r="I738" i="3"/>
  <c r="E738" i="3"/>
  <c r="K738" i="3"/>
  <c r="C738" i="3"/>
  <c r="G738" i="3"/>
  <c r="Q738" i="3" l="1"/>
  <c r="R738" i="3"/>
  <c r="B740" i="3"/>
  <c r="M739" i="3"/>
  <c r="O739" i="3"/>
  <c r="I739" i="3"/>
  <c r="J739" i="3"/>
  <c r="G739" i="3"/>
  <c r="P739" i="3"/>
  <c r="L739" i="3"/>
  <c r="N739" i="3"/>
  <c r="E739" i="3"/>
  <c r="H739" i="3"/>
  <c r="K739" i="3"/>
  <c r="C739" i="3"/>
  <c r="D739" i="3"/>
  <c r="F739" i="3"/>
  <c r="Q739" i="3" l="1"/>
  <c r="R739" i="3"/>
  <c r="B741" i="3"/>
  <c r="F740" i="3"/>
  <c r="P740" i="3"/>
  <c r="D740" i="3"/>
  <c r="K740" i="3"/>
  <c r="M740" i="3"/>
  <c r="N740" i="3"/>
  <c r="E740" i="3"/>
  <c r="L740" i="3"/>
  <c r="G740" i="3"/>
  <c r="J740" i="3"/>
  <c r="C740" i="3"/>
  <c r="I740" i="3"/>
  <c r="H740" i="3"/>
  <c r="O740" i="3"/>
  <c r="Q740" i="3" l="1"/>
  <c r="R740" i="3"/>
  <c r="B742" i="3"/>
  <c r="C741" i="3"/>
  <c r="G741" i="3"/>
  <c r="D741" i="3"/>
  <c r="N741" i="3"/>
  <c r="L741" i="3"/>
  <c r="K741" i="3"/>
  <c r="P741" i="3"/>
  <c r="O741" i="3"/>
  <c r="H741" i="3"/>
  <c r="M741" i="3"/>
  <c r="I741" i="3"/>
  <c r="F741" i="3"/>
  <c r="E741" i="3"/>
  <c r="J741" i="3"/>
  <c r="Q741" i="3" l="1"/>
  <c r="R741" i="3"/>
  <c r="B743" i="3"/>
  <c r="H742" i="3"/>
  <c r="N742" i="3"/>
  <c r="J742" i="3"/>
  <c r="I742" i="3"/>
  <c r="L742" i="3"/>
  <c r="G742" i="3"/>
  <c r="F742" i="3"/>
  <c r="E742" i="3"/>
  <c r="O742" i="3"/>
  <c r="K742" i="3"/>
  <c r="P742" i="3"/>
  <c r="D742" i="3"/>
  <c r="M742" i="3"/>
  <c r="C742" i="3"/>
  <c r="Q742" i="3" l="1"/>
  <c r="R742" i="3"/>
  <c r="B744" i="3"/>
  <c r="F743" i="3"/>
  <c r="I743" i="3"/>
  <c r="M743" i="3"/>
  <c r="J743" i="3"/>
  <c r="K743" i="3"/>
  <c r="H743" i="3"/>
  <c r="G743" i="3"/>
  <c r="D743" i="3"/>
  <c r="C743" i="3"/>
  <c r="O743" i="3"/>
  <c r="P743" i="3"/>
  <c r="N743" i="3"/>
  <c r="E743" i="3"/>
  <c r="L743" i="3"/>
  <c r="Q743" i="3" l="1"/>
  <c r="R743" i="3"/>
  <c r="B745" i="3"/>
  <c r="C744" i="3"/>
  <c r="D744" i="3"/>
  <c r="N744" i="3"/>
  <c r="L744" i="3"/>
  <c r="P744" i="3"/>
  <c r="K744" i="3"/>
  <c r="H744" i="3"/>
  <c r="O744" i="3"/>
  <c r="M744" i="3"/>
  <c r="E744" i="3"/>
  <c r="I744" i="3"/>
  <c r="F744" i="3"/>
  <c r="J744" i="3"/>
  <c r="G744" i="3"/>
  <c r="Q744" i="3" l="1"/>
  <c r="R744" i="3"/>
  <c r="B746" i="3"/>
  <c r="K745" i="3"/>
  <c r="I745" i="3"/>
  <c r="M745" i="3"/>
  <c r="F745" i="3"/>
  <c r="D745" i="3"/>
  <c r="C745" i="3"/>
  <c r="O745" i="3"/>
  <c r="P745" i="3"/>
  <c r="E745" i="3"/>
  <c r="L745" i="3"/>
  <c r="H745" i="3"/>
  <c r="N745" i="3"/>
  <c r="G745" i="3"/>
  <c r="J745" i="3"/>
  <c r="Q745" i="3" l="1"/>
  <c r="R745" i="3"/>
  <c r="B747" i="3"/>
  <c r="M746" i="3"/>
  <c r="F746" i="3"/>
  <c r="G746" i="3"/>
  <c r="H746" i="3"/>
  <c r="N746" i="3"/>
  <c r="E746" i="3"/>
  <c r="K746" i="3"/>
  <c r="J746" i="3"/>
  <c r="I746" i="3"/>
  <c r="O746" i="3"/>
  <c r="P746" i="3"/>
  <c r="C746" i="3"/>
  <c r="L746" i="3"/>
  <c r="D746" i="3"/>
  <c r="Q746" i="3" l="1"/>
  <c r="R746" i="3"/>
  <c r="B748" i="3"/>
  <c r="E747" i="3"/>
  <c r="L747" i="3"/>
  <c r="M747" i="3"/>
  <c r="J747" i="3"/>
  <c r="I747" i="3"/>
  <c r="G747" i="3"/>
  <c r="N747" i="3"/>
  <c r="P747" i="3"/>
  <c r="O747" i="3"/>
  <c r="K747" i="3"/>
  <c r="C747" i="3"/>
  <c r="F747" i="3"/>
  <c r="H747" i="3"/>
  <c r="D747" i="3"/>
  <c r="Q747" i="3" l="1"/>
  <c r="R747" i="3"/>
  <c r="B749" i="3"/>
  <c r="M748" i="3"/>
  <c r="D748" i="3"/>
  <c r="F748" i="3"/>
  <c r="P748" i="3"/>
  <c r="J748" i="3"/>
  <c r="C748" i="3"/>
  <c r="N748" i="3"/>
  <c r="O748" i="3"/>
  <c r="G748" i="3"/>
  <c r="E748" i="3"/>
  <c r="K748" i="3"/>
  <c r="H748" i="3"/>
  <c r="L748" i="3"/>
  <c r="I748" i="3"/>
  <c r="Q748" i="3" l="1"/>
  <c r="R748" i="3"/>
  <c r="B750" i="3"/>
  <c r="N749" i="3"/>
  <c r="C749" i="3"/>
  <c r="G749" i="3"/>
  <c r="D749" i="3"/>
  <c r="M749" i="3"/>
  <c r="K749" i="3"/>
  <c r="P749" i="3"/>
  <c r="F749" i="3"/>
  <c r="I749" i="3"/>
  <c r="E749" i="3"/>
  <c r="J749" i="3"/>
  <c r="O749" i="3"/>
  <c r="L749" i="3"/>
  <c r="H749" i="3"/>
  <c r="Q749" i="3" l="1"/>
  <c r="R749" i="3"/>
  <c r="B751" i="3"/>
  <c r="H750" i="3"/>
  <c r="C750" i="3"/>
  <c r="N750" i="3"/>
  <c r="I750" i="3"/>
  <c r="P750" i="3"/>
  <c r="E750" i="3"/>
  <c r="M750" i="3"/>
  <c r="O750" i="3"/>
  <c r="J750" i="3"/>
  <c r="D750" i="3"/>
  <c r="K750" i="3"/>
  <c r="G750" i="3"/>
  <c r="L750" i="3"/>
  <c r="F750" i="3"/>
  <c r="Q750" i="3" l="1"/>
  <c r="R750" i="3"/>
  <c r="B752" i="3"/>
  <c r="N751" i="3"/>
  <c r="G751" i="3"/>
  <c r="L751" i="3"/>
  <c r="M751" i="3"/>
  <c r="O751" i="3"/>
  <c r="C751" i="3"/>
  <c r="D751" i="3"/>
  <c r="J751" i="3"/>
  <c r="P751" i="3"/>
  <c r="H751" i="3"/>
  <c r="E751" i="3"/>
  <c r="F751" i="3"/>
  <c r="I751" i="3"/>
  <c r="K751" i="3"/>
  <c r="Q751" i="3" l="1"/>
  <c r="R751" i="3"/>
  <c r="B753" i="3"/>
  <c r="K752" i="3"/>
  <c r="I752" i="3"/>
  <c r="D752" i="3"/>
  <c r="L752" i="3"/>
  <c r="P752" i="3"/>
  <c r="O752" i="3"/>
  <c r="G752" i="3"/>
  <c r="M752" i="3"/>
  <c r="C752" i="3"/>
  <c r="F752" i="3"/>
  <c r="H752" i="3"/>
  <c r="E752" i="3"/>
  <c r="N752" i="3"/>
  <c r="J752" i="3"/>
  <c r="Q752" i="3" l="1"/>
  <c r="R752" i="3"/>
  <c r="B754" i="3"/>
  <c r="D753" i="3"/>
  <c r="M753" i="3"/>
  <c r="J753" i="3"/>
  <c r="H753" i="3"/>
  <c r="G753" i="3"/>
  <c r="F753" i="3"/>
  <c r="L753" i="3"/>
  <c r="O753" i="3"/>
  <c r="E753" i="3"/>
  <c r="K753" i="3"/>
  <c r="I753" i="3"/>
  <c r="C753" i="3"/>
  <c r="P753" i="3"/>
  <c r="N753" i="3"/>
  <c r="Q753" i="3" l="1"/>
  <c r="R753" i="3"/>
  <c r="B755" i="3"/>
  <c r="I754" i="3"/>
  <c r="K754" i="3"/>
  <c r="O754" i="3"/>
  <c r="N754" i="3"/>
  <c r="G754" i="3"/>
  <c r="P754" i="3"/>
  <c r="H754" i="3"/>
  <c r="M754" i="3"/>
  <c r="F754" i="3"/>
  <c r="L754" i="3"/>
  <c r="J754" i="3"/>
  <c r="E754" i="3"/>
  <c r="C754" i="3"/>
  <c r="D754" i="3"/>
  <c r="Q754" i="3" l="1"/>
  <c r="R754" i="3"/>
  <c r="B756" i="3"/>
  <c r="K755" i="3"/>
  <c r="L755" i="3"/>
  <c r="F755" i="3"/>
  <c r="H755" i="3"/>
  <c r="I755" i="3"/>
  <c r="J755" i="3"/>
  <c r="E755" i="3"/>
  <c r="O755" i="3"/>
  <c r="M755" i="3"/>
  <c r="C755" i="3"/>
  <c r="N755" i="3"/>
  <c r="G755" i="3"/>
  <c r="P755" i="3"/>
  <c r="D755" i="3"/>
  <c r="Q755" i="3" l="1"/>
  <c r="R755" i="3"/>
  <c r="B757" i="3"/>
  <c r="M756" i="3"/>
  <c r="J756" i="3"/>
  <c r="L756" i="3"/>
  <c r="O756" i="3"/>
  <c r="D756" i="3"/>
  <c r="G756" i="3"/>
  <c r="P756" i="3"/>
  <c r="K756" i="3"/>
  <c r="H756" i="3"/>
  <c r="F756" i="3"/>
  <c r="N756" i="3"/>
  <c r="I756" i="3"/>
  <c r="E756" i="3"/>
  <c r="C756" i="3"/>
  <c r="Q756" i="3" l="1"/>
  <c r="R756" i="3"/>
  <c r="B758" i="3"/>
  <c r="K757" i="3"/>
  <c r="L757" i="3"/>
  <c r="C757" i="3"/>
  <c r="J757" i="3"/>
  <c r="N757" i="3"/>
  <c r="H757" i="3"/>
  <c r="P757" i="3"/>
  <c r="O757" i="3"/>
  <c r="E757" i="3"/>
  <c r="F757" i="3"/>
  <c r="M757" i="3"/>
  <c r="G757" i="3"/>
  <c r="D757" i="3"/>
  <c r="I757" i="3"/>
  <c r="Q757" i="3" l="1"/>
  <c r="R757" i="3"/>
  <c r="B759" i="3"/>
  <c r="M758" i="3"/>
  <c r="N758" i="3"/>
  <c r="D758" i="3"/>
  <c r="P758" i="3"/>
  <c r="L758" i="3"/>
  <c r="I758" i="3"/>
  <c r="K758" i="3"/>
  <c r="J758" i="3"/>
  <c r="E758" i="3"/>
  <c r="F758" i="3"/>
  <c r="O758" i="3"/>
  <c r="C758" i="3"/>
  <c r="H758" i="3"/>
  <c r="G758" i="3"/>
  <c r="Q758" i="3" l="1"/>
  <c r="R758" i="3"/>
  <c r="B760" i="3"/>
  <c r="I759" i="3"/>
  <c r="E759" i="3"/>
  <c r="P759" i="3"/>
  <c r="F759" i="3"/>
  <c r="C759" i="3"/>
  <c r="J759" i="3"/>
  <c r="K759" i="3"/>
  <c r="M759" i="3"/>
  <c r="H759" i="3"/>
  <c r="D759" i="3"/>
  <c r="G759" i="3"/>
  <c r="L759" i="3"/>
  <c r="O759" i="3"/>
  <c r="N759" i="3"/>
  <c r="Q759" i="3" l="1"/>
  <c r="R759" i="3"/>
  <c r="B761" i="3"/>
  <c r="I760" i="3"/>
  <c r="P760" i="3"/>
  <c r="O760" i="3"/>
  <c r="G760" i="3"/>
  <c r="M760" i="3"/>
  <c r="C760" i="3"/>
  <c r="K760" i="3"/>
  <c r="E760" i="3"/>
  <c r="L760" i="3"/>
  <c r="H760" i="3"/>
  <c r="J760" i="3"/>
  <c r="D760" i="3"/>
  <c r="F760" i="3"/>
  <c r="N760" i="3"/>
  <c r="Q760" i="3" l="1"/>
  <c r="R760" i="3"/>
  <c r="B762" i="3"/>
  <c r="N761" i="3"/>
  <c r="O761" i="3"/>
  <c r="H761" i="3"/>
  <c r="I761" i="3"/>
  <c r="F761" i="3"/>
  <c r="P761" i="3"/>
  <c r="D761" i="3"/>
  <c r="E761" i="3"/>
  <c r="K761" i="3"/>
  <c r="M761" i="3"/>
  <c r="L761" i="3"/>
  <c r="C761" i="3"/>
  <c r="G761" i="3"/>
  <c r="J761" i="3"/>
  <c r="Q761" i="3" l="1"/>
  <c r="R761" i="3"/>
  <c r="B763" i="3"/>
  <c r="O762" i="3"/>
  <c r="C762" i="3"/>
  <c r="M762" i="3"/>
  <c r="E762" i="3"/>
  <c r="N762" i="3"/>
  <c r="D762" i="3"/>
  <c r="F762" i="3"/>
  <c r="K762" i="3"/>
  <c r="P762" i="3"/>
  <c r="H762" i="3"/>
  <c r="L762" i="3"/>
  <c r="G762" i="3"/>
  <c r="J762" i="3"/>
  <c r="I762" i="3"/>
  <c r="Q762" i="3" l="1"/>
  <c r="R762" i="3"/>
  <c r="B764" i="3"/>
  <c r="I763" i="3"/>
  <c r="F763" i="3"/>
  <c r="E763" i="3"/>
  <c r="H763" i="3"/>
  <c r="P763" i="3"/>
  <c r="G763" i="3"/>
  <c r="J763" i="3"/>
  <c r="D763" i="3"/>
  <c r="N763" i="3"/>
  <c r="O763" i="3"/>
  <c r="M763" i="3"/>
  <c r="K763" i="3"/>
  <c r="C763" i="3"/>
  <c r="L763" i="3"/>
  <c r="Q763" i="3" l="1"/>
  <c r="R763" i="3"/>
  <c r="B765" i="3"/>
  <c r="G764" i="3"/>
  <c r="P764" i="3"/>
  <c r="I764" i="3"/>
  <c r="H764" i="3"/>
  <c r="L764" i="3"/>
  <c r="O764" i="3"/>
  <c r="J764" i="3"/>
  <c r="N764" i="3"/>
  <c r="K764" i="3"/>
  <c r="F764" i="3"/>
  <c r="M764" i="3"/>
  <c r="D764" i="3"/>
  <c r="E764" i="3"/>
  <c r="C764" i="3"/>
  <c r="Q764" i="3" l="1"/>
  <c r="R764" i="3"/>
  <c r="B766" i="3"/>
  <c r="F765" i="3"/>
  <c r="D765" i="3"/>
  <c r="L765" i="3"/>
  <c r="N765" i="3"/>
  <c r="G765" i="3"/>
  <c r="H765" i="3"/>
  <c r="K765" i="3"/>
  <c r="O765" i="3"/>
  <c r="P765" i="3"/>
  <c r="J765" i="3"/>
  <c r="M765" i="3"/>
  <c r="E765" i="3"/>
  <c r="I765" i="3"/>
  <c r="C765" i="3"/>
  <c r="Q765" i="3" l="1"/>
  <c r="R765" i="3"/>
  <c r="B767" i="3"/>
  <c r="N766" i="3"/>
  <c r="P766" i="3"/>
  <c r="D766" i="3"/>
  <c r="M766" i="3"/>
  <c r="H766" i="3"/>
  <c r="E766" i="3"/>
  <c r="C766" i="3"/>
  <c r="J766" i="3"/>
  <c r="G766" i="3"/>
  <c r="L766" i="3"/>
  <c r="I766" i="3"/>
  <c r="F766" i="3"/>
  <c r="K766" i="3"/>
  <c r="O766" i="3"/>
  <c r="Q766" i="3" l="1"/>
  <c r="R766" i="3"/>
  <c r="B768" i="3"/>
  <c r="N767" i="3"/>
  <c r="P767" i="3"/>
  <c r="M767" i="3"/>
  <c r="H767" i="3"/>
  <c r="K767" i="3"/>
  <c r="C767" i="3"/>
  <c r="F767" i="3"/>
  <c r="L767" i="3"/>
  <c r="J767" i="3"/>
  <c r="D767" i="3"/>
  <c r="G767" i="3"/>
  <c r="O767" i="3"/>
  <c r="I767" i="3"/>
  <c r="E767" i="3"/>
  <c r="Q767" i="3" l="1"/>
  <c r="R767" i="3"/>
  <c r="B769" i="3"/>
  <c r="O768" i="3"/>
  <c r="E768" i="3"/>
  <c r="P768" i="3"/>
  <c r="C768" i="3"/>
  <c r="D768" i="3"/>
  <c r="N768" i="3"/>
  <c r="H768" i="3"/>
  <c r="L768" i="3"/>
  <c r="K768" i="3"/>
  <c r="I768" i="3"/>
  <c r="J768" i="3"/>
  <c r="G768" i="3"/>
  <c r="M768" i="3"/>
  <c r="F768" i="3"/>
  <c r="Q768" i="3" l="1"/>
  <c r="R768" i="3"/>
  <c r="B770" i="3"/>
  <c r="L769" i="3"/>
  <c r="H769" i="3"/>
  <c r="J769" i="3"/>
  <c r="E769" i="3"/>
  <c r="O769" i="3"/>
  <c r="N769" i="3"/>
  <c r="F769" i="3"/>
  <c r="I769" i="3"/>
  <c r="M769" i="3"/>
  <c r="D769" i="3"/>
  <c r="K769" i="3"/>
  <c r="P769" i="3"/>
  <c r="C769" i="3"/>
  <c r="G769" i="3"/>
  <c r="Q769" i="3" l="1"/>
  <c r="R769" i="3"/>
  <c r="B771" i="3"/>
  <c r="K770" i="3"/>
  <c r="M770" i="3"/>
  <c r="G770" i="3"/>
  <c r="N770" i="3"/>
  <c r="I770" i="3"/>
  <c r="H770" i="3"/>
  <c r="J770" i="3"/>
  <c r="F770" i="3"/>
  <c r="L770" i="3"/>
  <c r="D770" i="3"/>
  <c r="O770" i="3"/>
  <c r="E770" i="3"/>
  <c r="C770" i="3"/>
  <c r="P770" i="3"/>
  <c r="Q770" i="3" l="1"/>
  <c r="R770" i="3"/>
  <c r="B772" i="3"/>
  <c r="O771" i="3"/>
  <c r="I771" i="3"/>
  <c r="D771" i="3"/>
  <c r="G771" i="3"/>
  <c r="N771" i="3"/>
  <c r="F771" i="3"/>
  <c r="L771" i="3"/>
  <c r="P771" i="3"/>
  <c r="K771" i="3"/>
  <c r="J771" i="3"/>
  <c r="C771" i="3"/>
  <c r="H771" i="3"/>
  <c r="E771" i="3"/>
  <c r="M771" i="3"/>
  <c r="Q771" i="3" l="1"/>
  <c r="R771" i="3"/>
  <c r="B773" i="3"/>
  <c r="O772" i="3"/>
  <c r="D772" i="3"/>
  <c r="G772" i="3"/>
  <c r="F772" i="3"/>
  <c r="J772" i="3"/>
  <c r="E772" i="3"/>
  <c r="C772" i="3"/>
  <c r="H772" i="3"/>
  <c r="I772" i="3"/>
  <c r="N772" i="3"/>
  <c r="M772" i="3"/>
  <c r="K772" i="3"/>
  <c r="P772" i="3"/>
  <c r="L772" i="3"/>
  <c r="Q772" i="3" l="1"/>
  <c r="R772" i="3"/>
  <c r="B774" i="3"/>
  <c r="C773" i="3"/>
  <c r="J773" i="3"/>
  <c r="D773" i="3"/>
  <c r="F773" i="3"/>
  <c r="E773" i="3"/>
  <c r="O773" i="3"/>
  <c r="M773" i="3"/>
  <c r="P773" i="3"/>
  <c r="H773" i="3"/>
  <c r="L773" i="3"/>
  <c r="G773" i="3"/>
  <c r="N773" i="3"/>
  <c r="I773" i="3"/>
  <c r="K773" i="3"/>
  <c r="Q773" i="3" l="1"/>
  <c r="R773" i="3"/>
  <c r="B775" i="3"/>
  <c r="C774" i="3"/>
  <c r="E774" i="3"/>
  <c r="P774" i="3"/>
  <c r="F774" i="3"/>
  <c r="J774" i="3"/>
  <c r="D774" i="3"/>
  <c r="O774" i="3"/>
  <c r="N774" i="3"/>
  <c r="K774" i="3"/>
  <c r="M774" i="3"/>
  <c r="L774" i="3"/>
  <c r="H774" i="3"/>
  <c r="G774" i="3"/>
  <c r="I774" i="3"/>
  <c r="Q774" i="3" l="1"/>
  <c r="R774" i="3"/>
  <c r="B776" i="3"/>
  <c r="C775" i="3"/>
  <c r="I775" i="3"/>
  <c r="K775" i="3"/>
  <c r="L775" i="3"/>
  <c r="F775" i="3"/>
  <c r="E775" i="3"/>
  <c r="J775" i="3"/>
  <c r="O775" i="3"/>
  <c r="H775" i="3"/>
  <c r="D775" i="3"/>
  <c r="G775" i="3"/>
  <c r="P775" i="3"/>
  <c r="N775" i="3"/>
  <c r="M775" i="3"/>
  <c r="Q775" i="3" l="1"/>
  <c r="R775" i="3"/>
  <c r="B777" i="3"/>
  <c r="M776" i="3"/>
  <c r="E776" i="3"/>
  <c r="J776" i="3"/>
  <c r="F776" i="3"/>
  <c r="G776" i="3"/>
  <c r="N776" i="3"/>
  <c r="O776" i="3"/>
  <c r="L776" i="3"/>
  <c r="K776" i="3"/>
  <c r="I776" i="3"/>
  <c r="C776" i="3"/>
  <c r="P776" i="3"/>
  <c r="H776" i="3"/>
  <c r="D776" i="3"/>
  <c r="Q776" i="3" l="1"/>
  <c r="R776" i="3"/>
  <c r="B778" i="3"/>
  <c r="F777" i="3"/>
  <c r="O777" i="3"/>
  <c r="K777" i="3"/>
  <c r="G777" i="3"/>
  <c r="P777" i="3"/>
  <c r="M777" i="3"/>
  <c r="D777" i="3"/>
  <c r="I777" i="3"/>
  <c r="J777" i="3"/>
  <c r="L777" i="3"/>
  <c r="E777" i="3"/>
  <c r="N777" i="3"/>
  <c r="H777" i="3"/>
  <c r="C777" i="3"/>
  <c r="Q777" i="3" l="1"/>
  <c r="R777" i="3"/>
  <c r="B779" i="3"/>
  <c r="K778" i="3"/>
  <c r="E778" i="3"/>
  <c r="D778" i="3"/>
  <c r="G778" i="3"/>
  <c r="M778" i="3"/>
  <c r="I778" i="3"/>
  <c r="F778" i="3"/>
  <c r="N778" i="3"/>
  <c r="H778" i="3"/>
  <c r="O778" i="3"/>
  <c r="L778" i="3"/>
  <c r="P778" i="3"/>
  <c r="C778" i="3"/>
  <c r="J778" i="3"/>
  <c r="Q778" i="3" l="1"/>
  <c r="R778" i="3"/>
  <c r="B780" i="3"/>
  <c r="D779" i="3"/>
  <c r="E779" i="3"/>
  <c r="N779" i="3"/>
  <c r="L779" i="3"/>
  <c r="P779" i="3"/>
  <c r="H779" i="3"/>
  <c r="M779" i="3"/>
  <c r="F779" i="3"/>
  <c r="I779" i="3"/>
  <c r="C779" i="3"/>
  <c r="O779" i="3"/>
  <c r="K779" i="3"/>
  <c r="G779" i="3"/>
  <c r="J779" i="3"/>
  <c r="Q779" i="3" l="1"/>
  <c r="R779" i="3"/>
  <c r="B781" i="3"/>
  <c r="G780" i="3"/>
  <c r="C780" i="3"/>
  <c r="K780" i="3"/>
  <c r="L780" i="3"/>
  <c r="P780" i="3"/>
  <c r="D780" i="3"/>
  <c r="E780" i="3"/>
  <c r="F780" i="3"/>
  <c r="M780" i="3"/>
  <c r="O780" i="3"/>
  <c r="H780" i="3"/>
  <c r="J780" i="3"/>
  <c r="I780" i="3"/>
  <c r="N780" i="3"/>
  <c r="Q780" i="3" l="1"/>
  <c r="R780" i="3"/>
  <c r="B782" i="3"/>
  <c r="N781" i="3"/>
  <c r="L781" i="3"/>
  <c r="P781" i="3"/>
  <c r="J781" i="3"/>
  <c r="D781" i="3"/>
  <c r="G781" i="3"/>
  <c r="F781" i="3"/>
  <c r="H781" i="3"/>
  <c r="E781" i="3"/>
  <c r="M781" i="3"/>
  <c r="K781" i="3"/>
  <c r="I781" i="3"/>
  <c r="C781" i="3"/>
  <c r="O781" i="3"/>
  <c r="Q781" i="3" l="1"/>
  <c r="R781" i="3"/>
  <c r="B783" i="3"/>
  <c r="E782" i="3"/>
  <c r="O782" i="3"/>
  <c r="G782" i="3"/>
  <c r="M782" i="3"/>
  <c r="N782" i="3"/>
  <c r="L782" i="3"/>
  <c r="H782" i="3"/>
  <c r="K782" i="3"/>
  <c r="P782" i="3"/>
  <c r="D782" i="3"/>
  <c r="F782" i="3"/>
  <c r="I782" i="3"/>
  <c r="C782" i="3"/>
  <c r="J782" i="3"/>
  <c r="Q782" i="3" l="1"/>
  <c r="R782" i="3"/>
  <c r="B784" i="3"/>
  <c r="I783" i="3"/>
  <c r="O783" i="3"/>
  <c r="G783" i="3"/>
  <c r="M783" i="3"/>
  <c r="F783" i="3"/>
  <c r="N783" i="3"/>
  <c r="E783" i="3"/>
  <c r="C783" i="3"/>
  <c r="K783" i="3"/>
  <c r="J783" i="3"/>
  <c r="H783" i="3"/>
  <c r="P783" i="3"/>
  <c r="L783" i="3"/>
  <c r="D783" i="3"/>
  <c r="Q783" i="3" l="1"/>
  <c r="R783" i="3"/>
  <c r="B785" i="3"/>
  <c r="K784" i="3"/>
  <c r="E784" i="3"/>
  <c r="P784" i="3"/>
  <c r="J784" i="3"/>
  <c r="G784" i="3"/>
  <c r="L784" i="3"/>
  <c r="H784" i="3"/>
  <c r="N784" i="3"/>
  <c r="F784" i="3"/>
  <c r="O784" i="3"/>
  <c r="C784" i="3"/>
  <c r="I784" i="3"/>
  <c r="M784" i="3"/>
  <c r="D784" i="3"/>
  <c r="Q784" i="3" l="1"/>
  <c r="R784" i="3"/>
  <c r="B786" i="3"/>
  <c r="N785" i="3"/>
  <c r="L785" i="3"/>
  <c r="K785" i="3"/>
  <c r="H785" i="3"/>
  <c r="J785" i="3"/>
  <c r="D785" i="3"/>
  <c r="E785" i="3"/>
  <c r="F785" i="3"/>
  <c r="O785" i="3"/>
  <c r="G785" i="3"/>
  <c r="P785" i="3"/>
  <c r="C785" i="3"/>
  <c r="M785" i="3"/>
  <c r="I785" i="3"/>
  <c r="Q785" i="3" l="1"/>
  <c r="R785" i="3"/>
  <c r="B787" i="3"/>
  <c r="L786" i="3"/>
  <c r="N786" i="3"/>
  <c r="G786" i="3"/>
  <c r="K786" i="3"/>
  <c r="P786" i="3"/>
  <c r="D786" i="3"/>
  <c r="M786" i="3"/>
  <c r="O786" i="3"/>
  <c r="E786" i="3"/>
  <c r="I786" i="3"/>
  <c r="J786" i="3"/>
  <c r="H786" i="3"/>
  <c r="C786" i="3"/>
  <c r="F786" i="3"/>
  <c r="Q786" i="3" l="1"/>
  <c r="R786" i="3"/>
  <c r="B788" i="3"/>
  <c r="P787" i="3"/>
  <c r="I787" i="3"/>
  <c r="G787" i="3"/>
  <c r="F787" i="3"/>
  <c r="D787" i="3"/>
  <c r="N787" i="3"/>
  <c r="K787" i="3"/>
  <c r="O787" i="3"/>
  <c r="H787" i="3"/>
  <c r="E787" i="3"/>
  <c r="L787" i="3"/>
  <c r="M787" i="3"/>
  <c r="J787" i="3"/>
  <c r="C787" i="3"/>
  <c r="Q787" i="3" l="1"/>
  <c r="R787" i="3"/>
  <c r="B789" i="3"/>
  <c r="L788" i="3"/>
  <c r="M788" i="3"/>
  <c r="H788" i="3"/>
  <c r="J788" i="3"/>
  <c r="O788" i="3"/>
  <c r="G788" i="3"/>
  <c r="N788" i="3"/>
  <c r="K788" i="3"/>
  <c r="I788" i="3"/>
  <c r="F788" i="3"/>
  <c r="C788" i="3"/>
  <c r="D788" i="3"/>
  <c r="P788" i="3"/>
  <c r="E788" i="3"/>
  <c r="Q788" i="3" l="1"/>
  <c r="R788" i="3"/>
  <c r="B790" i="3"/>
  <c r="F789" i="3"/>
  <c r="M789" i="3"/>
  <c r="C789" i="3"/>
  <c r="I789" i="3"/>
  <c r="E789" i="3"/>
  <c r="K789" i="3"/>
  <c r="D789" i="3"/>
  <c r="N789" i="3"/>
  <c r="J789" i="3"/>
  <c r="L789" i="3"/>
  <c r="H789" i="3"/>
  <c r="O789" i="3"/>
  <c r="G789" i="3"/>
  <c r="P789" i="3"/>
  <c r="Q789" i="3" l="1"/>
  <c r="R789" i="3"/>
  <c r="B791" i="3"/>
  <c r="K790" i="3"/>
  <c r="L790" i="3"/>
  <c r="N790" i="3"/>
  <c r="F790" i="3"/>
  <c r="H790" i="3"/>
  <c r="M790" i="3"/>
  <c r="G790" i="3"/>
  <c r="P790" i="3"/>
  <c r="I790" i="3"/>
  <c r="D790" i="3"/>
  <c r="E790" i="3"/>
  <c r="O790" i="3"/>
  <c r="C790" i="3"/>
  <c r="J790" i="3"/>
  <c r="Q790" i="3" l="1"/>
  <c r="R790" i="3"/>
  <c r="B792" i="3"/>
  <c r="C791" i="3"/>
  <c r="L791" i="3"/>
  <c r="M791" i="3"/>
  <c r="N791" i="3"/>
  <c r="J791" i="3"/>
  <c r="D791" i="3"/>
  <c r="G791" i="3"/>
  <c r="E791" i="3"/>
  <c r="O791" i="3"/>
  <c r="H791" i="3"/>
  <c r="P791" i="3"/>
  <c r="F791" i="3"/>
  <c r="K791" i="3"/>
  <c r="I791" i="3"/>
  <c r="Q791" i="3" l="1"/>
  <c r="R791" i="3"/>
  <c r="B793" i="3"/>
  <c r="I792" i="3"/>
  <c r="G792" i="3"/>
  <c r="D792" i="3"/>
  <c r="L792" i="3"/>
  <c r="K792" i="3"/>
  <c r="M792" i="3"/>
  <c r="O792" i="3"/>
  <c r="H792" i="3"/>
  <c r="J792" i="3"/>
  <c r="C792" i="3"/>
  <c r="F792" i="3"/>
  <c r="P792" i="3"/>
  <c r="E792" i="3"/>
  <c r="N792" i="3"/>
  <c r="Q792" i="3" l="1"/>
  <c r="R792" i="3"/>
  <c r="B794" i="3"/>
  <c r="D793" i="3"/>
  <c r="J793" i="3"/>
  <c r="H793" i="3"/>
  <c r="M793" i="3"/>
  <c r="G793" i="3"/>
  <c r="I793" i="3"/>
  <c r="F793" i="3"/>
  <c r="K793" i="3"/>
  <c r="L793" i="3"/>
  <c r="N793" i="3"/>
  <c r="P793" i="3"/>
  <c r="O793" i="3"/>
  <c r="E793" i="3"/>
  <c r="C793" i="3"/>
  <c r="Q793" i="3" l="1"/>
  <c r="R793" i="3"/>
  <c r="B795" i="3"/>
  <c r="E794" i="3"/>
  <c r="D794" i="3"/>
  <c r="H794" i="3"/>
  <c r="G794" i="3"/>
  <c r="K794" i="3"/>
  <c r="C794" i="3"/>
  <c r="F794" i="3"/>
  <c r="P794" i="3"/>
  <c r="L794" i="3"/>
  <c r="N794" i="3"/>
  <c r="I794" i="3"/>
  <c r="M794" i="3"/>
  <c r="O794" i="3"/>
  <c r="J794" i="3"/>
  <c r="Q794" i="3" l="1"/>
  <c r="R794" i="3"/>
  <c r="B796" i="3"/>
  <c r="P795" i="3"/>
  <c r="G795" i="3"/>
  <c r="O795" i="3"/>
  <c r="C795" i="3"/>
  <c r="N795" i="3"/>
  <c r="K795" i="3"/>
  <c r="D795" i="3"/>
  <c r="F795" i="3"/>
  <c r="E795" i="3"/>
  <c r="H795" i="3"/>
  <c r="M795" i="3"/>
  <c r="I795" i="3"/>
  <c r="L795" i="3"/>
  <c r="J795" i="3"/>
  <c r="Q795" i="3" l="1"/>
  <c r="R795" i="3"/>
  <c r="B797" i="3"/>
  <c r="C796" i="3"/>
  <c r="P796" i="3"/>
  <c r="M796" i="3"/>
  <c r="J796" i="3"/>
  <c r="E796" i="3"/>
  <c r="F796" i="3"/>
  <c r="K796" i="3"/>
  <c r="D796" i="3"/>
  <c r="G796" i="3"/>
  <c r="N796" i="3"/>
  <c r="L796" i="3"/>
  <c r="I796" i="3"/>
  <c r="H796" i="3"/>
  <c r="O796" i="3"/>
  <c r="Q796" i="3" l="1"/>
  <c r="R796" i="3"/>
  <c r="B798" i="3"/>
  <c r="I797" i="3"/>
  <c r="H797" i="3"/>
  <c r="C797" i="3"/>
  <c r="G797" i="3"/>
  <c r="E797" i="3"/>
  <c r="D797" i="3"/>
  <c r="P797" i="3"/>
  <c r="M797" i="3"/>
  <c r="L797" i="3"/>
  <c r="J797" i="3"/>
  <c r="K797" i="3"/>
  <c r="O797" i="3"/>
  <c r="F797" i="3"/>
  <c r="N797" i="3"/>
  <c r="Q797" i="3" l="1"/>
  <c r="R797" i="3"/>
  <c r="B799" i="3"/>
  <c r="F798" i="3"/>
  <c r="N798" i="3"/>
  <c r="D798" i="3"/>
  <c r="I798" i="3"/>
  <c r="E798" i="3"/>
  <c r="O798" i="3"/>
  <c r="L798" i="3"/>
  <c r="H798" i="3"/>
  <c r="M798" i="3"/>
  <c r="K798" i="3"/>
  <c r="C798" i="3"/>
  <c r="J798" i="3"/>
  <c r="G798" i="3"/>
  <c r="P798" i="3"/>
  <c r="Q798" i="3" l="1"/>
  <c r="R798" i="3"/>
  <c r="B800" i="3"/>
  <c r="N799" i="3"/>
  <c r="C799" i="3"/>
  <c r="E799" i="3"/>
  <c r="D799" i="3"/>
  <c r="J799" i="3"/>
  <c r="P799" i="3"/>
  <c r="M799" i="3"/>
  <c r="O799" i="3"/>
  <c r="L799" i="3"/>
  <c r="K799" i="3"/>
  <c r="F799" i="3"/>
  <c r="H799" i="3"/>
  <c r="I799" i="3"/>
  <c r="G799" i="3"/>
  <c r="Q799" i="3" l="1"/>
  <c r="R799" i="3"/>
  <c r="B801" i="3"/>
  <c r="H800" i="3"/>
  <c r="N800" i="3"/>
  <c r="F800" i="3"/>
  <c r="D800" i="3"/>
  <c r="G800" i="3"/>
  <c r="J800" i="3"/>
  <c r="I800" i="3"/>
  <c r="K800" i="3"/>
  <c r="L800" i="3"/>
  <c r="O800" i="3"/>
  <c r="C800" i="3"/>
  <c r="P800" i="3"/>
  <c r="E800" i="3"/>
  <c r="M800" i="3"/>
  <c r="Q800" i="3" l="1"/>
  <c r="R800" i="3"/>
  <c r="B802" i="3"/>
  <c r="I801" i="3"/>
  <c r="J801" i="3"/>
  <c r="P801" i="3"/>
  <c r="D801" i="3"/>
  <c r="O801" i="3"/>
  <c r="C801" i="3"/>
  <c r="G801" i="3"/>
  <c r="N801" i="3"/>
  <c r="F801" i="3"/>
  <c r="K801" i="3"/>
  <c r="M801" i="3"/>
  <c r="E801" i="3"/>
  <c r="H801" i="3"/>
  <c r="L801" i="3"/>
  <c r="Q801" i="3" l="1"/>
  <c r="R801" i="3"/>
  <c r="B803" i="3"/>
  <c r="O802" i="3"/>
  <c r="C802" i="3"/>
  <c r="G802" i="3"/>
  <c r="H802" i="3"/>
  <c r="J802" i="3"/>
  <c r="M802" i="3"/>
  <c r="D802" i="3"/>
  <c r="L802" i="3"/>
  <c r="E802" i="3"/>
  <c r="P802" i="3"/>
  <c r="N802" i="3"/>
  <c r="I802" i="3"/>
  <c r="K802" i="3"/>
  <c r="F802" i="3"/>
  <c r="Q802" i="3" l="1"/>
  <c r="R802" i="3"/>
  <c r="B804" i="3"/>
  <c r="F803" i="3"/>
  <c r="I803" i="3"/>
  <c r="M803" i="3"/>
  <c r="O803" i="3"/>
  <c r="H803" i="3"/>
  <c r="E803" i="3"/>
  <c r="N803" i="3"/>
  <c r="P803" i="3"/>
  <c r="L803" i="3"/>
  <c r="J803" i="3"/>
  <c r="K803" i="3"/>
  <c r="C803" i="3"/>
  <c r="G803" i="3"/>
  <c r="D803" i="3"/>
  <c r="Q803" i="3" l="1"/>
  <c r="R803" i="3"/>
  <c r="B805" i="3"/>
  <c r="C804" i="3"/>
  <c r="M804" i="3"/>
  <c r="D804" i="3"/>
  <c r="J804" i="3"/>
  <c r="P804" i="3"/>
  <c r="N804" i="3"/>
  <c r="F804" i="3"/>
  <c r="G804" i="3"/>
  <c r="I804" i="3"/>
  <c r="E804" i="3"/>
  <c r="H804" i="3"/>
  <c r="K804" i="3"/>
  <c r="O804" i="3"/>
  <c r="L804" i="3"/>
  <c r="Q804" i="3" l="1"/>
  <c r="R804" i="3"/>
  <c r="B806" i="3"/>
  <c r="L805" i="3"/>
  <c r="F805" i="3"/>
  <c r="M805" i="3"/>
  <c r="H805" i="3"/>
  <c r="I805" i="3"/>
  <c r="N805" i="3"/>
  <c r="E805" i="3"/>
  <c r="K805" i="3"/>
  <c r="G805" i="3"/>
  <c r="D805" i="3"/>
  <c r="P805" i="3"/>
  <c r="C805" i="3"/>
  <c r="O805" i="3"/>
  <c r="J805" i="3"/>
  <c r="Q805" i="3" l="1"/>
  <c r="R805" i="3"/>
  <c r="B807" i="3"/>
  <c r="I806" i="3"/>
  <c r="G806" i="3"/>
  <c r="C806" i="3"/>
  <c r="F806" i="3"/>
  <c r="K806" i="3"/>
  <c r="L806" i="3"/>
  <c r="M806" i="3"/>
  <c r="J806" i="3"/>
  <c r="P806" i="3"/>
  <c r="D806" i="3"/>
  <c r="H806" i="3"/>
  <c r="O806" i="3"/>
  <c r="N806" i="3"/>
  <c r="E806" i="3"/>
  <c r="Q806" i="3" l="1"/>
  <c r="R806" i="3"/>
  <c r="B808" i="3"/>
  <c r="N807" i="3"/>
  <c r="J807" i="3"/>
  <c r="H807" i="3"/>
  <c r="O807" i="3"/>
  <c r="G807" i="3"/>
  <c r="L807" i="3"/>
  <c r="F807" i="3"/>
  <c r="M807" i="3"/>
  <c r="D807" i="3"/>
  <c r="I807" i="3"/>
  <c r="P807" i="3"/>
  <c r="C807" i="3"/>
  <c r="K807" i="3"/>
  <c r="E807" i="3"/>
  <c r="Q807" i="3" l="1"/>
  <c r="R807" i="3"/>
  <c r="B809" i="3"/>
  <c r="I808" i="3"/>
  <c r="L808" i="3"/>
  <c r="G808" i="3"/>
  <c r="P808" i="3"/>
  <c r="E808" i="3"/>
  <c r="F808" i="3"/>
  <c r="K808" i="3"/>
  <c r="H808" i="3"/>
  <c r="C808" i="3"/>
  <c r="O808" i="3"/>
  <c r="J808" i="3"/>
  <c r="M808" i="3"/>
  <c r="N808" i="3"/>
  <c r="D808" i="3"/>
  <c r="Q808" i="3" l="1"/>
  <c r="R808" i="3"/>
  <c r="B810" i="3"/>
  <c r="K809" i="3"/>
  <c r="D809" i="3"/>
  <c r="O809" i="3"/>
  <c r="C809" i="3"/>
  <c r="F809" i="3"/>
  <c r="G809" i="3"/>
  <c r="I809" i="3"/>
  <c r="M809" i="3"/>
  <c r="P809" i="3"/>
  <c r="L809" i="3"/>
  <c r="N809" i="3"/>
  <c r="E809" i="3"/>
  <c r="H809" i="3"/>
  <c r="J809" i="3"/>
  <c r="Q809" i="3" l="1"/>
  <c r="R809" i="3"/>
  <c r="B811" i="3"/>
  <c r="K810" i="3"/>
  <c r="M810" i="3"/>
  <c r="C810" i="3"/>
  <c r="P810" i="3"/>
  <c r="N810" i="3"/>
  <c r="O810" i="3"/>
  <c r="L810" i="3"/>
  <c r="J810" i="3"/>
  <c r="I810" i="3"/>
  <c r="E810" i="3"/>
  <c r="F810" i="3"/>
  <c r="G810" i="3"/>
  <c r="H810" i="3"/>
  <c r="D810" i="3"/>
  <c r="Q810" i="3" l="1"/>
  <c r="R810" i="3"/>
  <c r="B812" i="3"/>
  <c r="J811" i="3"/>
  <c r="H811" i="3"/>
  <c r="M811" i="3"/>
  <c r="F811" i="3"/>
  <c r="L811" i="3"/>
  <c r="G811" i="3"/>
  <c r="N811" i="3"/>
  <c r="K811" i="3"/>
  <c r="O811" i="3"/>
  <c r="I811" i="3"/>
  <c r="P811" i="3"/>
  <c r="D811" i="3"/>
  <c r="C811" i="3"/>
  <c r="E811" i="3"/>
  <c r="Q811" i="3" l="1"/>
  <c r="R811" i="3"/>
  <c r="B813" i="3"/>
  <c r="G812" i="3"/>
  <c r="D812" i="3"/>
  <c r="P812" i="3"/>
  <c r="E812" i="3"/>
  <c r="K812" i="3"/>
  <c r="C812" i="3"/>
  <c r="H812" i="3"/>
  <c r="I812" i="3"/>
  <c r="F812" i="3"/>
  <c r="N812" i="3"/>
  <c r="M812" i="3"/>
  <c r="L812" i="3"/>
  <c r="O812" i="3"/>
  <c r="J812" i="3"/>
  <c r="Q812" i="3" l="1"/>
  <c r="R812" i="3"/>
  <c r="B814" i="3"/>
  <c r="N813" i="3"/>
  <c r="I813" i="3"/>
  <c r="H813" i="3"/>
  <c r="K813" i="3"/>
  <c r="J813" i="3"/>
  <c r="O813" i="3"/>
  <c r="L813" i="3"/>
  <c r="P813" i="3"/>
  <c r="D813" i="3"/>
  <c r="F813" i="3"/>
  <c r="E813" i="3"/>
  <c r="M813" i="3"/>
  <c r="C813" i="3"/>
  <c r="G813" i="3"/>
  <c r="Q813" i="3" l="1"/>
  <c r="R813" i="3"/>
  <c r="B815" i="3"/>
  <c r="I814" i="3"/>
  <c r="G814" i="3"/>
  <c r="M814" i="3"/>
  <c r="E814" i="3"/>
  <c r="C814" i="3"/>
  <c r="P814" i="3"/>
  <c r="L814" i="3"/>
  <c r="H814" i="3"/>
  <c r="O814" i="3"/>
  <c r="F814" i="3"/>
  <c r="D814" i="3"/>
  <c r="K814" i="3"/>
  <c r="J814" i="3"/>
  <c r="N814" i="3"/>
  <c r="Q814" i="3" l="1"/>
  <c r="R814" i="3"/>
  <c r="B816" i="3"/>
  <c r="D815" i="3"/>
  <c r="P815" i="3"/>
  <c r="N815" i="3"/>
  <c r="I815" i="3"/>
  <c r="H815" i="3"/>
  <c r="L815" i="3"/>
  <c r="J815" i="3"/>
  <c r="E815" i="3"/>
  <c r="F815" i="3"/>
  <c r="G815" i="3"/>
  <c r="O815" i="3"/>
  <c r="C815" i="3"/>
  <c r="K815" i="3"/>
  <c r="M815" i="3"/>
  <c r="Q815" i="3" l="1"/>
  <c r="R815" i="3"/>
  <c r="B817" i="3"/>
  <c r="I816" i="3"/>
  <c r="G816" i="3"/>
  <c r="F816" i="3"/>
  <c r="H816" i="3"/>
  <c r="J816" i="3"/>
  <c r="L816" i="3"/>
  <c r="K816" i="3"/>
  <c r="P816" i="3"/>
  <c r="D816" i="3"/>
  <c r="C816" i="3"/>
  <c r="N816" i="3"/>
  <c r="O816" i="3"/>
  <c r="E816" i="3"/>
  <c r="M816" i="3"/>
  <c r="Q816" i="3" l="1"/>
  <c r="R816" i="3"/>
  <c r="B818" i="3"/>
  <c r="K817" i="3"/>
  <c r="G817" i="3"/>
  <c r="D817" i="3"/>
  <c r="O817" i="3"/>
  <c r="F817" i="3"/>
  <c r="J817" i="3"/>
  <c r="E817" i="3"/>
  <c r="H817" i="3"/>
  <c r="L817" i="3"/>
  <c r="N817" i="3"/>
  <c r="M817" i="3"/>
  <c r="C817" i="3"/>
  <c r="P817" i="3"/>
  <c r="I817" i="3"/>
  <c r="Q817" i="3" l="1"/>
  <c r="R817" i="3"/>
  <c r="B819" i="3"/>
  <c r="P818" i="3"/>
  <c r="N818" i="3"/>
  <c r="H818" i="3"/>
  <c r="C818" i="3"/>
  <c r="I818" i="3"/>
  <c r="M818" i="3"/>
  <c r="F818" i="3"/>
  <c r="K818" i="3"/>
  <c r="O818" i="3"/>
  <c r="J818" i="3"/>
  <c r="D818" i="3"/>
  <c r="L818" i="3"/>
  <c r="E818" i="3"/>
  <c r="G818" i="3"/>
  <c r="Q818" i="3" l="1"/>
  <c r="R818" i="3"/>
  <c r="B820" i="3"/>
  <c r="M819" i="3"/>
  <c r="P819" i="3"/>
  <c r="D819" i="3"/>
  <c r="C819" i="3"/>
  <c r="G819" i="3"/>
  <c r="I819" i="3"/>
  <c r="N819" i="3"/>
  <c r="H819" i="3"/>
  <c r="J819" i="3"/>
  <c r="F819" i="3"/>
  <c r="O819" i="3"/>
  <c r="L819" i="3"/>
  <c r="E819" i="3"/>
  <c r="K819" i="3"/>
  <c r="Q819" i="3" l="1"/>
  <c r="R819" i="3"/>
  <c r="B821" i="3"/>
  <c r="N820" i="3"/>
  <c r="O820" i="3"/>
  <c r="P820" i="3"/>
  <c r="C820" i="3"/>
  <c r="E820" i="3"/>
  <c r="M820" i="3"/>
  <c r="L820" i="3"/>
  <c r="F820" i="3"/>
  <c r="H820" i="3"/>
  <c r="I820" i="3"/>
  <c r="D820" i="3"/>
  <c r="J820" i="3"/>
  <c r="G820" i="3"/>
  <c r="K820" i="3"/>
  <c r="Q820" i="3" l="1"/>
  <c r="R820" i="3"/>
  <c r="B822" i="3"/>
  <c r="O821" i="3"/>
  <c r="P821" i="3"/>
  <c r="F821" i="3"/>
  <c r="I821" i="3"/>
  <c r="N821" i="3"/>
  <c r="E821" i="3"/>
  <c r="H821" i="3"/>
  <c r="G821" i="3"/>
  <c r="J821" i="3"/>
  <c r="C821" i="3"/>
  <c r="L821" i="3"/>
  <c r="D821" i="3"/>
  <c r="M821" i="3"/>
  <c r="K821" i="3"/>
  <c r="Q821" i="3" l="1"/>
  <c r="R821" i="3"/>
  <c r="B823" i="3"/>
  <c r="D822" i="3"/>
  <c r="N822" i="3"/>
  <c r="O822" i="3"/>
  <c r="L822" i="3"/>
  <c r="K822" i="3"/>
  <c r="M822" i="3"/>
  <c r="C822" i="3"/>
  <c r="I822" i="3"/>
  <c r="H822" i="3"/>
  <c r="F822" i="3"/>
  <c r="G822" i="3"/>
  <c r="P822" i="3"/>
  <c r="E822" i="3"/>
  <c r="J822" i="3"/>
  <c r="Q822" i="3" l="1"/>
  <c r="R822" i="3"/>
  <c r="B824" i="3"/>
  <c r="E823" i="3"/>
  <c r="H823" i="3"/>
  <c r="O823" i="3"/>
  <c r="K823" i="3"/>
  <c r="M823" i="3"/>
  <c r="F823" i="3"/>
  <c r="L823" i="3"/>
  <c r="N823" i="3"/>
  <c r="J823" i="3"/>
  <c r="D823" i="3"/>
  <c r="C823" i="3"/>
  <c r="P823" i="3"/>
  <c r="G823" i="3"/>
  <c r="I823" i="3"/>
  <c r="Q823" i="3" l="1"/>
  <c r="R823" i="3"/>
  <c r="B825" i="3"/>
  <c r="C824" i="3"/>
  <c r="D824" i="3"/>
  <c r="G824" i="3"/>
  <c r="O824" i="3"/>
  <c r="H824" i="3"/>
  <c r="P824" i="3"/>
  <c r="I824" i="3"/>
  <c r="K824" i="3"/>
  <c r="M824" i="3"/>
  <c r="J824" i="3"/>
  <c r="F824" i="3"/>
  <c r="N824" i="3"/>
  <c r="E824" i="3"/>
  <c r="L824" i="3"/>
  <c r="Q824" i="3" l="1"/>
  <c r="R824" i="3"/>
  <c r="B826" i="3"/>
  <c r="I825" i="3"/>
  <c r="K825" i="3"/>
  <c r="O825" i="3"/>
  <c r="H825" i="3"/>
  <c r="P825" i="3"/>
  <c r="E825" i="3"/>
  <c r="J825" i="3"/>
  <c r="L825" i="3"/>
  <c r="D825" i="3"/>
  <c r="G825" i="3"/>
  <c r="F825" i="3"/>
  <c r="C825" i="3"/>
  <c r="M825" i="3"/>
  <c r="N825" i="3"/>
  <c r="Q825" i="3" l="1"/>
  <c r="R825" i="3"/>
  <c r="B827" i="3"/>
  <c r="E826" i="3"/>
  <c r="H826" i="3"/>
  <c r="I826" i="3"/>
  <c r="N826" i="3"/>
  <c r="P826" i="3"/>
  <c r="C826" i="3"/>
  <c r="G826" i="3"/>
  <c r="O826" i="3"/>
  <c r="M826" i="3"/>
  <c r="K826" i="3"/>
  <c r="L826" i="3"/>
  <c r="J826" i="3"/>
  <c r="D826" i="3"/>
  <c r="F826" i="3"/>
  <c r="Q826" i="3" l="1"/>
  <c r="R826" i="3"/>
  <c r="B828" i="3"/>
  <c r="K827" i="3"/>
  <c r="P827" i="3"/>
  <c r="L827" i="3"/>
  <c r="E827" i="3"/>
  <c r="O827" i="3"/>
  <c r="D827" i="3"/>
  <c r="N827" i="3"/>
  <c r="M827" i="3"/>
  <c r="I827" i="3"/>
  <c r="C827" i="3"/>
  <c r="J827" i="3"/>
  <c r="H827" i="3"/>
  <c r="G827" i="3"/>
  <c r="F827" i="3"/>
  <c r="Q827" i="3" l="1"/>
  <c r="R827" i="3"/>
  <c r="B829" i="3"/>
  <c r="I828" i="3"/>
  <c r="M828" i="3"/>
  <c r="D828" i="3"/>
  <c r="O828" i="3"/>
  <c r="L828" i="3"/>
  <c r="K828" i="3"/>
  <c r="E828" i="3"/>
  <c r="G828" i="3"/>
  <c r="N828" i="3"/>
  <c r="H828" i="3"/>
  <c r="F828" i="3"/>
  <c r="P828" i="3"/>
  <c r="C828" i="3"/>
  <c r="J828" i="3"/>
  <c r="Q828" i="3" l="1"/>
  <c r="R828" i="3"/>
  <c r="B830" i="3"/>
  <c r="H829" i="3"/>
  <c r="I829" i="3"/>
  <c r="M829" i="3"/>
  <c r="F829" i="3"/>
  <c r="K829" i="3"/>
  <c r="N829" i="3"/>
  <c r="P829" i="3"/>
  <c r="O829" i="3"/>
  <c r="L829" i="3"/>
  <c r="C829" i="3"/>
  <c r="E829" i="3"/>
  <c r="J829" i="3"/>
  <c r="G829" i="3"/>
  <c r="D829" i="3"/>
  <c r="Q829" i="3" l="1"/>
  <c r="R829" i="3"/>
  <c r="B831" i="3"/>
  <c r="C830" i="3"/>
  <c r="D830" i="3"/>
  <c r="N830" i="3"/>
  <c r="I830" i="3"/>
  <c r="L830" i="3"/>
  <c r="J830" i="3"/>
  <c r="H830" i="3"/>
  <c r="E830" i="3"/>
  <c r="M830" i="3"/>
  <c r="F830" i="3"/>
  <c r="P830" i="3"/>
  <c r="G830" i="3"/>
  <c r="K830" i="3"/>
  <c r="O830" i="3"/>
  <c r="Q830" i="3" l="1"/>
  <c r="R830" i="3"/>
  <c r="B832" i="3"/>
  <c r="G831" i="3"/>
  <c r="F831" i="3"/>
  <c r="C831" i="3"/>
  <c r="H831" i="3"/>
  <c r="N831" i="3"/>
  <c r="O831" i="3"/>
  <c r="M831" i="3"/>
  <c r="J831" i="3"/>
  <c r="K831" i="3"/>
  <c r="E831" i="3"/>
  <c r="P831" i="3"/>
  <c r="D831" i="3"/>
  <c r="I831" i="3"/>
  <c r="L831" i="3"/>
  <c r="Q831" i="3" l="1"/>
  <c r="R831" i="3"/>
  <c r="B833" i="3"/>
  <c r="C832" i="3"/>
  <c r="J832" i="3"/>
  <c r="I832" i="3"/>
  <c r="N832" i="3"/>
  <c r="F832" i="3"/>
  <c r="M832" i="3"/>
  <c r="H832" i="3"/>
  <c r="L832" i="3"/>
  <c r="K832" i="3"/>
  <c r="E832" i="3"/>
  <c r="P832" i="3"/>
  <c r="G832" i="3"/>
  <c r="D832" i="3"/>
  <c r="O832" i="3"/>
  <c r="Q832" i="3" l="1"/>
  <c r="R832" i="3"/>
  <c r="B834" i="3"/>
  <c r="N833" i="3"/>
  <c r="F833" i="3"/>
  <c r="I833" i="3"/>
  <c r="H833" i="3"/>
  <c r="M833" i="3"/>
  <c r="D833" i="3"/>
  <c r="C833" i="3"/>
  <c r="P833" i="3"/>
  <c r="K833" i="3"/>
  <c r="J833" i="3"/>
  <c r="G833" i="3"/>
  <c r="L833" i="3"/>
  <c r="O833" i="3"/>
  <c r="E833" i="3"/>
  <c r="Q833" i="3" l="1"/>
  <c r="R833" i="3"/>
  <c r="B835" i="3"/>
  <c r="J834" i="3"/>
  <c r="G834" i="3"/>
  <c r="E834" i="3"/>
  <c r="N834" i="3"/>
  <c r="O834" i="3"/>
  <c r="C834" i="3"/>
  <c r="D834" i="3"/>
  <c r="M834" i="3"/>
  <c r="H834" i="3"/>
  <c r="F834" i="3"/>
  <c r="I834" i="3"/>
  <c r="P834" i="3"/>
  <c r="K834" i="3"/>
  <c r="L834" i="3"/>
  <c r="Q834" i="3" l="1"/>
  <c r="R834" i="3"/>
  <c r="B836" i="3"/>
  <c r="D835" i="3"/>
  <c r="I835" i="3"/>
  <c r="G835" i="3"/>
  <c r="C835" i="3"/>
  <c r="E835" i="3"/>
  <c r="K835" i="3"/>
  <c r="N835" i="3"/>
  <c r="J835" i="3"/>
  <c r="O835" i="3"/>
  <c r="F835" i="3"/>
  <c r="P835" i="3"/>
  <c r="H835" i="3"/>
  <c r="M835" i="3"/>
  <c r="L835" i="3"/>
  <c r="Q835" i="3" l="1"/>
  <c r="R835" i="3"/>
  <c r="B837" i="3"/>
  <c r="H836" i="3"/>
  <c r="J836" i="3"/>
  <c r="F836" i="3"/>
  <c r="L836" i="3"/>
  <c r="I836" i="3"/>
  <c r="G836" i="3"/>
  <c r="M836" i="3"/>
  <c r="P836" i="3"/>
  <c r="C836" i="3"/>
  <c r="D836" i="3"/>
  <c r="E836" i="3"/>
  <c r="N836" i="3"/>
  <c r="O836" i="3"/>
  <c r="K836" i="3"/>
  <c r="Q836" i="3" l="1"/>
  <c r="R836" i="3"/>
  <c r="B838" i="3"/>
  <c r="F837" i="3"/>
  <c r="P837" i="3"/>
  <c r="O837" i="3"/>
  <c r="G837" i="3"/>
  <c r="K837" i="3"/>
  <c r="D837" i="3"/>
  <c r="E837" i="3"/>
  <c r="J837" i="3"/>
  <c r="H837" i="3"/>
  <c r="N837" i="3"/>
  <c r="L837" i="3"/>
  <c r="C837" i="3"/>
  <c r="I837" i="3"/>
  <c r="M837" i="3"/>
  <c r="Q837" i="3" l="1"/>
  <c r="R837" i="3"/>
  <c r="B839" i="3"/>
  <c r="I838" i="3"/>
  <c r="P838" i="3"/>
  <c r="K838" i="3"/>
  <c r="G838" i="3"/>
  <c r="L838" i="3"/>
  <c r="J838" i="3"/>
  <c r="E838" i="3"/>
  <c r="O838" i="3"/>
  <c r="D838" i="3"/>
  <c r="N838" i="3"/>
  <c r="C838" i="3"/>
  <c r="M838" i="3"/>
  <c r="F838" i="3"/>
  <c r="H838" i="3"/>
  <c r="Q838" i="3" l="1"/>
  <c r="R838" i="3"/>
  <c r="B840" i="3"/>
  <c r="L839" i="3"/>
  <c r="H839" i="3"/>
  <c r="P839" i="3"/>
  <c r="J839" i="3"/>
  <c r="O839" i="3"/>
  <c r="N839" i="3"/>
  <c r="M839" i="3"/>
  <c r="K839" i="3"/>
  <c r="F839" i="3"/>
  <c r="G839" i="3"/>
  <c r="E839" i="3"/>
  <c r="I839" i="3"/>
  <c r="C839" i="3"/>
  <c r="D839" i="3"/>
  <c r="Q839" i="3" l="1"/>
  <c r="R839" i="3"/>
  <c r="B841" i="3"/>
  <c r="I840" i="3"/>
  <c r="M840" i="3"/>
  <c r="K840" i="3"/>
  <c r="C840" i="3"/>
  <c r="D840" i="3"/>
  <c r="E840" i="3"/>
  <c r="J840" i="3"/>
  <c r="N840" i="3"/>
  <c r="P840" i="3"/>
  <c r="F840" i="3"/>
  <c r="O840" i="3"/>
  <c r="L840" i="3"/>
  <c r="G840" i="3"/>
  <c r="H840" i="3"/>
  <c r="Q840" i="3" l="1"/>
  <c r="R840" i="3"/>
  <c r="B842" i="3"/>
  <c r="D841" i="3"/>
  <c r="F841" i="3"/>
  <c r="G841" i="3"/>
  <c r="E841" i="3"/>
  <c r="L841" i="3"/>
  <c r="I841" i="3"/>
  <c r="P841" i="3"/>
  <c r="K841" i="3"/>
  <c r="C841" i="3"/>
  <c r="O841" i="3"/>
  <c r="M841" i="3"/>
  <c r="J841" i="3"/>
  <c r="H841" i="3"/>
  <c r="N841" i="3"/>
  <c r="Q841" i="3" l="1"/>
  <c r="R841" i="3"/>
  <c r="B843" i="3"/>
  <c r="L842" i="3"/>
  <c r="F842" i="3"/>
  <c r="O842" i="3"/>
  <c r="I842" i="3"/>
  <c r="H842" i="3"/>
  <c r="P842" i="3"/>
  <c r="C842" i="3"/>
  <c r="G842" i="3"/>
  <c r="E842" i="3"/>
  <c r="N842" i="3"/>
  <c r="J842" i="3"/>
  <c r="M842" i="3"/>
  <c r="K842" i="3"/>
  <c r="D842" i="3"/>
  <c r="Q842" i="3" l="1"/>
  <c r="R842" i="3"/>
  <c r="B844" i="3"/>
  <c r="C843" i="3"/>
  <c r="K843" i="3"/>
  <c r="E843" i="3"/>
  <c r="M843" i="3"/>
  <c r="G843" i="3"/>
  <c r="I843" i="3"/>
  <c r="H843" i="3"/>
  <c r="N843" i="3"/>
  <c r="L843" i="3"/>
  <c r="D843" i="3"/>
  <c r="O843" i="3"/>
  <c r="F843" i="3"/>
  <c r="J843" i="3"/>
  <c r="P843" i="3"/>
  <c r="Q843" i="3" l="1"/>
  <c r="R843" i="3"/>
  <c r="B845" i="3"/>
  <c r="I844" i="3"/>
  <c r="K844" i="3"/>
  <c r="N844" i="3"/>
  <c r="C844" i="3"/>
  <c r="P844" i="3"/>
  <c r="G844" i="3"/>
  <c r="E844" i="3"/>
  <c r="D844" i="3"/>
  <c r="H844" i="3"/>
  <c r="M844" i="3"/>
  <c r="O844" i="3"/>
  <c r="F844" i="3"/>
  <c r="L844" i="3"/>
  <c r="J844" i="3"/>
  <c r="Q844" i="3" l="1"/>
  <c r="R844" i="3"/>
  <c r="B846" i="3"/>
  <c r="D845" i="3"/>
  <c r="L845" i="3"/>
  <c r="P845" i="3"/>
  <c r="E845" i="3"/>
  <c r="J845" i="3"/>
  <c r="G845" i="3"/>
  <c r="I845" i="3"/>
  <c r="C845" i="3"/>
  <c r="N845" i="3"/>
  <c r="O845" i="3"/>
  <c r="F845" i="3"/>
  <c r="K845" i="3"/>
  <c r="H845" i="3"/>
  <c r="M845" i="3"/>
  <c r="Q845" i="3" l="1"/>
  <c r="R845" i="3"/>
  <c r="B847" i="3"/>
  <c r="D846" i="3"/>
  <c r="H846" i="3"/>
  <c r="C846" i="3"/>
  <c r="P846" i="3"/>
  <c r="J846" i="3"/>
  <c r="E846" i="3"/>
  <c r="O846" i="3"/>
  <c r="M846" i="3"/>
  <c r="N846" i="3"/>
  <c r="I846" i="3"/>
  <c r="L846" i="3"/>
  <c r="K846" i="3"/>
  <c r="G846" i="3"/>
  <c r="F846" i="3"/>
  <c r="Q846" i="3" l="1"/>
  <c r="R846" i="3"/>
  <c r="B848" i="3"/>
  <c r="C847" i="3"/>
  <c r="J847" i="3"/>
  <c r="K847" i="3"/>
  <c r="N847" i="3"/>
  <c r="M847" i="3"/>
  <c r="E847" i="3"/>
  <c r="H847" i="3"/>
  <c r="I847" i="3"/>
  <c r="G847" i="3"/>
  <c r="D847" i="3"/>
  <c r="P847" i="3"/>
  <c r="L847" i="3"/>
  <c r="O847" i="3"/>
  <c r="F847" i="3"/>
  <c r="Q847" i="3" l="1"/>
  <c r="R847" i="3"/>
  <c r="B849" i="3"/>
  <c r="H848" i="3"/>
  <c r="M848" i="3"/>
  <c r="E848" i="3"/>
  <c r="N848" i="3"/>
  <c r="J848" i="3"/>
  <c r="F848" i="3"/>
  <c r="C848" i="3"/>
  <c r="P848" i="3"/>
  <c r="K848" i="3"/>
  <c r="I848" i="3"/>
  <c r="O848" i="3"/>
  <c r="D848" i="3"/>
  <c r="L848" i="3"/>
  <c r="G848" i="3"/>
  <c r="Q848" i="3" l="1"/>
  <c r="R848" i="3"/>
  <c r="B850" i="3"/>
  <c r="N849" i="3"/>
  <c r="H849" i="3"/>
  <c r="L849" i="3"/>
  <c r="O849" i="3"/>
  <c r="E849" i="3"/>
  <c r="P849" i="3"/>
  <c r="C849" i="3"/>
  <c r="D849" i="3"/>
  <c r="J849" i="3"/>
  <c r="M849" i="3"/>
  <c r="I849" i="3"/>
  <c r="K849" i="3"/>
  <c r="F849" i="3"/>
  <c r="G849" i="3"/>
  <c r="Q849" i="3" l="1"/>
  <c r="R849" i="3"/>
  <c r="B851" i="3"/>
  <c r="O850" i="3"/>
  <c r="C850" i="3"/>
  <c r="N850" i="3"/>
  <c r="D850" i="3"/>
  <c r="F850" i="3"/>
  <c r="K850" i="3"/>
  <c r="J850" i="3"/>
  <c r="P850" i="3"/>
  <c r="M850" i="3"/>
  <c r="G850" i="3"/>
  <c r="H850" i="3"/>
  <c r="E850" i="3"/>
  <c r="L850" i="3"/>
  <c r="I850" i="3"/>
  <c r="Q850" i="3" l="1"/>
  <c r="R850" i="3"/>
  <c r="B852" i="3"/>
  <c r="O851" i="3"/>
  <c r="D851" i="3"/>
  <c r="M851" i="3"/>
  <c r="J851" i="3"/>
  <c r="P851" i="3"/>
  <c r="L851" i="3"/>
  <c r="N851" i="3"/>
  <c r="C851" i="3"/>
  <c r="F851" i="3"/>
  <c r="H851" i="3"/>
  <c r="E851" i="3"/>
  <c r="G851" i="3"/>
  <c r="I851" i="3"/>
  <c r="K851" i="3"/>
  <c r="Q851" i="3" l="1"/>
  <c r="R851" i="3"/>
  <c r="B853" i="3"/>
  <c r="G852" i="3"/>
  <c r="O852" i="3"/>
  <c r="M852" i="3"/>
  <c r="E852" i="3"/>
  <c r="I852" i="3"/>
  <c r="K852" i="3"/>
  <c r="N852" i="3"/>
  <c r="J852" i="3"/>
  <c r="P852" i="3"/>
  <c r="L852" i="3"/>
  <c r="H852" i="3"/>
  <c r="D852" i="3"/>
  <c r="F852" i="3"/>
  <c r="C852" i="3"/>
  <c r="Q852" i="3" l="1"/>
  <c r="R852" i="3"/>
  <c r="B854" i="3"/>
  <c r="J853" i="3"/>
  <c r="K853" i="3"/>
  <c r="E853" i="3"/>
  <c r="M853" i="3"/>
  <c r="O853" i="3"/>
  <c r="C853" i="3"/>
  <c r="H853" i="3"/>
  <c r="D853" i="3"/>
  <c r="F853" i="3"/>
  <c r="G853" i="3"/>
  <c r="N853" i="3"/>
  <c r="P853" i="3"/>
  <c r="I853" i="3"/>
  <c r="L853" i="3"/>
  <c r="Q853" i="3" l="1"/>
  <c r="R853" i="3"/>
  <c r="B855" i="3"/>
  <c r="O854" i="3"/>
  <c r="J854" i="3"/>
  <c r="G854" i="3"/>
  <c r="C854" i="3"/>
  <c r="K854" i="3"/>
  <c r="L854" i="3"/>
  <c r="D854" i="3"/>
  <c r="H854" i="3"/>
  <c r="P854" i="3"/>
  <c r="M854" i="3"/>
  <c r="F854" i="3"/>
  <c r="E854" i="3"/>
  <c r="I854" i="3"/>
  <c r="N854" i="3"/>
  <c r="Q854" i="3" l="1"/>
  <c r="R854" i="3"/>
  <c r="B856" i="3"/>
  <c r="O855" i="3"/>
  <c r="G855" i="3"/>
  <c r="N855" i="3"/>
  <c r="M855" i="3"/>
  <c r="L855" i="3"/>
  <c r="F855" i="3"/>
  <c r="P855" i="3"/>
  <c r="D855" i="3"/>
  <c r="K855" i="3"/>
  <c r="J855" i="3"/>
  <c r="E855" i="3"/>
  <c r="C855" i="3"/>
  <c r="I855" i="3"/>
  <c r="H855" i="3"/>
  <c r="Q855" i="3" l="1"/>
  <c r="R855" i="3"/>
  <c r="B857" i="3"/>
  <c r="N856" i="3"/>
  <c r="G856" i="3"/>
  <c r="K856" i="3"/>
  <c r="E856" i="3"/>
  <c r="M856" i="3"/>
  <c r="D856" i="3"/>
  <c r="F856" i="3"/>
  <c r="O856" i="3"/>
  <c r="I856" i="3"/>
  <c r="L856" i="3"/>
  <c r="J856" i="3"/>
  <c r="C856" i="3"/>
  <c r="P856" i="3"/>
  <c r="H856" i="3"/>
  <c r="Q856" i="3" l="1"/>
  <c r="R856" i="3"/>
  <c r="B858" i="3"/>
  <c r="E857" i="3"/>
  <c r="H857" i="3"/>
  <c r="K857" i="3"/>
  <c r="N857" i="3"/>
  <c r="G857" i="3"/>
  <c r="J857" i="3"/>
  <c r="P857" i="3"/>
  <c r="I857" i="3"/>
  <c r="F857" i="3"/>
  <c r="C857" i="3"/>
  <c r="L857" i="3"/>
  <c r="D857" i="3"/>
  <c r="O857" i="3"/>
  <c r="M857" i="3"/>
  <c r="Q857" i="3" l="1"/>
  <c r="R857" i="3"/>
  <c r="B859" i="3"/>
  <c r="G858" i="3"/>
  <c r="N858" i="3"/>
  <c r="C858" i="3"/>
  <c r="F858" i="3"/>
  <c r="P858" i="3"/>
  <c r="L858" i="3"/>
  <c r="M858" i="3"/>
  <c r="I858" i="3"/>
  <c r="D858" i="3"/>
  <c r="K858" i="3"/>
  <c r="H858" i="3"/>
  <c r="J858" i="3"/>
  <c r="E858" i="3"/>
  <c r="O858" i="3"/>
  <c r="Q858" i="3" l="1"/>
  <c r="R858" i="3"/>
  <c r="B860" i="3"/>
  <c r="J859" i="3"/>
  <c r="H859" i="3"/>
  <c r="E859" i="3"/>
  <c r="O859" i="3"/>
  <c r="F859" i="3"/>
  <c r="M859" i="3"/>
  <c r="P859" i="3"/>
  <c r="C859" i="3"/>
  <c r="K859" i="3"/>
  <c r="L859" i="3"/>
  <c r="N859" i="3"/>
  <c r="I859" i="3"/>
  <c r="D859" i="3"/>
  <c r="G859" i="3"/>
  <c r="Q859" i="3" l="1"/>
  <c r="R859" i="3"/>
  <c r="B861" i="3"/>
  <c r="G860" i="3"/>
  <c r="F860" i="3"/>
  <c r="H860" i="3"/>
  <c r="K860" i="3"/>
  <c r="C860" i="3"/>
  <c r="E860" i="3"/>
  <c r="O860" i="3"/>
  <c r="N860" i="3"/>
  <c r="D860" i="3"/>
  <c r="M860" i="3"/>
  <c r="I860" i="3"/>
  <c r="P860" i="3"/>
  <c r="L860" i="3"/>
  <c r="J860" i="3"/>
  <c r="Q860" i="3" l="1"/>
  <c r="R860" i="3"/>
  <c r="B862" i="3"/>
  <c r="I861" i="3"/>
  <c r="G861" i="3"/>
  <c r="H861" i="3"/>
  <c r="D861" i="3"/>
  <c r="O861" i="3"/>
  <c r="P861" i="3"/>
  <c r="L861" i="3"/>
  <c r="F861" i="3"/>
  <c r="C861" i="3"/>
  <c r="M861" i="3"/>
  <c r="K861" i="3"/>
  <c r="E861" i="3"/>
  <c r="J861" i="3"/>
  <c r="N861" i="3"/>
  <c r="Q861" i="3" l="1"/>
  <c r="R861" i="3"/>
  <c r="B863" i="3"/>
  <c r="F862" i="3"/>
  <c r="G862" i="3"/>
  <c r="P862" i="3"/>
  <c r="M862" i="3"/>
  <c r="I862" i="3"/>
  <c r="J862" i="3"/>
  <c r="H862" i="3"/>
  <c r="C862" i="3"/>
  <c r="E862" i="3"/>
  <c r="L862" i="3"/>
  <c r="N862" i="3"/>
  <c r="O862" i="3"/>
  <c r="D862" i="3"/>
  <c r="K862" i="3"/>
  <c r="Q862" i="3" l="1"/>
  <c r="R862" i="3"/>
  <c r="B864" i="3"/>
  <c r="H863" i="3"/>
  <c r="E863" i="3"/>
  <c r="N863" i="3"/>
  <c r="D863" i="3"/>
  <c r="F863" i="3"/>
  <c r="C863" i="3"/>
  <c r="L863" i="3"/>
  <c r="M863" i="3"/>
  <c r="G863" i="3"/>
  <c r="P863" i="3"/>
  <c r="I863" i="3"/>
  <c r="J863" i="3"/>
  <c r="K863" i="3"/>
  <c r="O863" i="3"/>
  <c r="Q863" i="3" l="1"/>
  <c r="R863" i="3"/>
  <c r="B865" i="3"/>
  <c r="N864" i="3"/>
  <c r="P864" i="3"/>
  <c r="M864" i="3"/>
  <c r="E864" i="3"/>
  <c r="H864" i="3"/>
  <c r="G864" i="3"/>
  <c r="D864" i="3"/>
  <c r="I864" i="3"/>
  <c r="C864" i="3"/>
  <c r="L864" i="3"/>
  <c r="F864" i="3"/>
  <c r="O864" i="3"/>
  <c r="K864" i="3"/>
  <c r="J864" i="3"/>
  <c r="Q864" i="3" l="1"/>
  <c r="R864" i="3"/>
  <c r="B866" i="3"/>
  <c r="M865" i="3"/>
  <c r="L865" i="3"/>
  <c r="H865" i="3"/>
  <c r="I865" i="3"/>
  <c r="O865" i="3"/>
  <c r="C865" i="3"/>
  <c r="E865" i="3"/>
  <c r="P865" i="3"/>
  <c r="K865" i="3"/>
  <c r="G865" i="3"/>
  <c r="D865" i="3"/>
  <c r="N865" i="3"/>
  <c r="J865" i="3"/>
  <c r="F865" i="3"/>
  <c r="Q865" i="3" l="1"/>
  <c r="R865" i="3"/>
  <c r="B867" i="3"/>
  <c r="N866" i="3"/>
  <c r="H866" i="3"/>
  <c r="D866" i="3"/>
  <c r="I866" i="3"/>
  <c r="G866" i="3"/>
  <c r="O866" i="3"/>
  <c r="E866" i="3"/>
  <c r="P866" i="3"/>
  <c r="J866" i="3"/>
  <c r="M866" i="3"/>
  <c r="K866" i="3"/>
  <c r="F866" i="3"/>
  <c r="C866" i="3"/>
  <c r="L866" i="3"/>
  <c r="Q866" i="3" l="1"/>
  <c r="R866" i="3"/>
  <c r="B868" i="3"/>
  <c r="D867" i="3"/>
  <c r="J867" i="3"/>
  <c r="F867" i="3"/>
  <c r="G867" i="3"/>
  <c r="L867" i="3"/>
  <c r="M867" i="3"/>
  <c r="K867" i="3"/>
  <c r="H867" i="3"/>
  <c r="P867" i="3"/>
  <c r="N867" i="3"/>
  <c r="O867" i="3"/>
  <c r="I867" i="3"/>
  <c r="E867" i="3"/>
  <c r="C867" i="3"/>
  <c r="Q867" i="3" l="1"/>
  <c r="R867" i="3"/>
  <c r="B869" i="3"/>
  <c r="P868" i="3"/>
  <c r="J868" i="3"/>
  <c r="D868" i="3"/>
  <c r="C868" i="3"/>
  <c r="M868" i="3"/>
  <c r="K868" i="3"/>
  <c r="H868" i="3"/>
  <c r="G868" i="3"/>
  <c r="I868" i="3"/>
  <c r="L868" i="3"/>
  <c r="F868" i="3"/>
  <c r="O868" i="3"/>
  <c r="N868" i="3"/>
  <c r="E868" i="3"/>
  <c r="Q868" i="3" l="1"/>
  <c r="R868" i="3"/>
  <c r="B870" i="3"/>
  <c r="D869" i="3"/>
  <c r="J869" i="3"/>
  <c r="P869" i="3"/>
  <c r="F869" i="3"/>
  <c r="N869" i="3"/>
  <c r="G869" i="3"/>
  <c r="H869" i="3"/>
  <c r="M869" i="3"/>
  <c r="K869" i="3"/>
  <c r="C869" i="3"/>
  <c r="O869" i="3"/>
  <c r="I869" i="3"/>
  <c r="L869" i="3"/>
  <c r="E869" i="3"/>
  <c r="Q869" i="3" l="1"/>
  <c r="R869" i="3"/>
  <c r="B871" i="3"/>
  <c r="G870" i="3"/>
  <c r="D870" i="3"/>
  <c r="H870" i="3"/>
  <c r="P870" i="3"/>
  <c r="O870" i="3"/>
  <c r="N870" i="3"/>
  <c r="L870" i="3"/>
  <c r="E870" i="3"/>
  <c r="K870" i="3"/>
  <c r="I870" i="3"/>
  <c r="J870" i="3"/>
  <c r="F870" i="3"/>
  <c r="C870" i="3"/>
  <c r="M870" i="3"/>
  <c r="Q870" i="3" l="1"/>
  <c r="R870" i="3"/>
  <c r="B872" i="3"/>
  <c r="O871" i="3"/>
  <c r="D871" i="3"/>
  <c r="J871" i="3"/>
  <c r="K871" i="3"/>
  <c r="F871" i="3"/>
  <c r="M871" i="3"/>
  <c r="L871" i="3"/>
  <c r="G871" i="3"/>
  <c r="C871" i="3"/>
  <c r="H871" i="3"/>
  <c r="N871" i="3"/>
  <c r="P871" i="3"/>
  <c r="E871" i="3"/>
  <c r="I871" i="3"/>
  <c r="Q871" i="3" l="1"/>
  <c r="R871" i="3"/>
  <c r="B873" i="3"/>
  <c r="K872" i="3"/>
  <c r="O872" i="3"/>
  <c r="F872" i="3"/>
  <c r="J872" i="3"/>
  <c r="D872" i="3"/>
  <c r="H872" i="3"/>
  <c r="N872" i="3"/>
  <c r="M872" i="3"/>
  <c r="C872" i="3"/>
  <c r="P872" i="3"/>
  <c r="E872" i="3"/>
  <c r="I872" i="3"/>
  <c r="L872" i="3"/>
  <c r="G872" i="3"/>
  <c r="Q872" i="3" l="1"/>
  <c r="R872" i="3"/>
  <c r="B874" i="3"/>
  <c r="C873" i="3"/>
  <c r="N873" i="3"/>
  <c r="K873" i="3"/>
  <c r="F873" i="3"/>
  <c r="H873" i="3"/>
  <c r="M873" i="3"/>
  <c r="O873" i="3"/>
  <c r="D873" i="3"/>
  <c r="I873" i="3"/>
  <c r="J873" i="3"/>
  <c r="P873" i="3"/>
  <c r="G873" i="3"/>
  <c r="E873" i="3"/>
  <c r="L873" i="3"/>
  <c r="Q873" i="3" l="1"/>
  <c r="R873" i="3"/>
  <c r="B875" i="3"/>
  <c r="M874" i="3"/>
  <c r="C874" i="3"/>
  <c r="D874" i="3"/>
  <c r="G874" i="3"/>
  <c r="P874" i="3"/>
  <c r="N874" i="3"/>
  <c r="E874" i="3"/>
  <c r="J874" i="3"/>
  <c r="H874" i="3"/>
  <c r="L874" i="3"/>
  <c r="F874" i="3"/>
  <c r="K874" i="3"/>
  <c r="I874" i="3"/>
  <c r="O874" i="3"/>
  <c r="Q874" i="3" l="1"/>
  <c r="R874" i="3"/>
  <c r="B876" i="3"/>
  <c r="H875" i="3"/>
  <c r="E875" i="3"/>
  <c r="I875" i="3"/>
  <c r="G875" i="3"/>
  <c r="J875" i="3"/>
  <c r="M875" i="3"/>
  <c r="O875" i="3"/>
  <c r="L875" i="3"/>
  <c r="D875" i="3"/>
  <c r="P875" i="3"/>
  <c r="C875" i="3"/>
  <c r="K875" i="3"/>
  <c r="F875" i="3"/>
  <c r="N875" i="3"/>
  <c r="Q875" i="3" l="1"/>
  <c r="R875" i="3"/>
  <c r="B877" i="3"/>
  <c r="C876" i="3"/>
  <c r="N876" i="3"/>
  <c r="P876" i="3"/>
  <c r="M876" i="3"/>
  <c r="I876" i="3"/>
  <c r="D876" i="3"/>
  <c r="L876" i="3"/>
  <c r="F876" i="3"/>
  <c r="J876" i="3"/>
  <c r="G876" i="3"/>
  <c r="O876" i="3"/>
  <c r="K876" i="3"/>
  <c r="H876" i="3"/>
  <c r="E876" i="3"/>
  <c r="Q876" i="3" l="1"/>
  <c r="R876" i="3"/>
  <c r="B878" i="3"/>
  <c r="H877" i="3"/>
  <c r="F877" i="3"/>
  <c r="K877" i="3"/>
  <c r="J877" i="3"/>
  <c r="O877" i="3"/>
  <c r="G877" i="3"/>
  <c r="C877" i="3"/>
  <c r="L877" i="3"/>
  <c r="N877" i="3"/>
  <c r="D877" i="3"/>
  <c r="I877" i="3"/>
  <c r="P877" i="3"/>
  <c r="M877" i="3"/>
  <c r="E877" i="3"/>
  <c r="Q877" i="3" l="1"/>
  <c r="R877" i="3"/>
  <c r="B879" i="3"/>
  <c r="M878" i="3"/>
  <c r="F878" i="3"/>
  <c r="J878" i="3"/>
  <c r="O878" i="3"/>
  <c r="G878" i="3"/>
  <c r="D878" i="3"/>
  <c r="P878" i="3"/>
  <c r="L878" i="3"/>
  <c r="K878" i="3"/>
  <c r="C878" i="3"/>
  <c r="E878" i="3"/>
  <c r="H878" i="3"/>
  <c r="I878" i="3"/>
  <c r="N878" i="3"/>
  <c r="Q878" i="3" l="1"/>
  <c r="R878" i="3"/>
  <c r="B880" i="3"/>
  <c r="M879" i="3"/>
  <c r="G879" i="3"/>
  <c r="O879" i="3"/>
  <c r="P879" i="3"/>
  <c r="I879" i="3"/>
  <c r="H879" i="3"/>
  <c r="F879" i="3"/>
  <c r="C879" i="3"/>
  <c r="K879" i="3"/>
  <c r="D879" i="3"/>
  <c r="E879" i="3"/>
  <c r="L879" i="3"/>
  <c r="J879" i="3"/>
  <c r="N879" i="3"/>
  <c r="Q879" i="3" l="1"/>
  <c r="R879" i="3"/>
  <c r="B881" i="3"/>
  <c r="E880" i="3"/>
  <c r="G880" i="3"/>
  <c r="J880" i="3"/>
  <c r="D880" i="3"/>
  <c r="N880" i="3"/>
  <c r="P880" i="3"/>
  <c r="L880" i="3"/>
  <c r="H880" i="3"/>
  <c r="F880" i="3"/>
  <c r="C880" i="3"/>
  <c r="M880" i="3"/>
  <c r="I880" i="3"/>
  <c r="O880" i="3"/>
  <c r="K880" i="3"/>
  <c r="Q880" i="3" l="1"/>
  <c r="R880" i="3"/>
  <c r="B882" i="3"/>
  <c r="G881" i="3"/>
  <c r="F881" i="3"/>
  <c r="D881" i="3"/>
  <c r="N881" i="3"/>
  <c r="P881" i="3"/>
  <c r="O881" i="3"/>
  <c r="H881" i="3"/>
  <c r="L881" i="3"/>
  <c r="C881" i="3"/>
  <c r="E881" i="3"/>
  <c r="M881" i="3"/>
  <c r="J881" i="3"/>
  <c r="K881" i="3"/>
  <c r="I881" i="3"/>
  <c r="Q881" i="3" l="1"/>
  <c r="R881" i="3"/>
  <c r="B883" i="3"/>
  <c r="O882" i="3"/>
  <c r="I882" i="3"/>
  <c r="G882" i="3"/>
  <c r="P882" i="3"/>
  <c r="F882" i="3"/>
  <c r="E882" i="3"/>
  <c r="D882" i="3"/>
  <c r="N882" i="3"/>
  <c r="L882" i="3"/>
  <c r="K882" i="3"/>
  <c r="J882" i="3"/>
  <c r="M882" i="3"/>
  <c r="H882" i="3"/>
  <c r="C882" i="3"/>
  <c r="Q882" i="3" l="1"/>
  <c r="R882" i="3"/>
  <c r="B884" i="3"/>
  <c r="F883" i="3"/>
  <c r="J883" i="3"/>
  <c r="I883" i="3"/>
  <c r="C883" i="3"/>
  <c r="K883" i="3"/>
  <c r="D883" i="3"/>
  <c r="E883" i="3"/>
  <c r="P883" i="3"/>
  <c r="H883" i="3"/>
  <c r="O883" i="3"/>
  <c r="G883" i="3"/>
  <c r="N883" i="3"/>
  <c r="L883" i="3"/>
  <c r="M883" i="3"/>
  <c r="Q883" i="3" l="1"/>
  <c r="R883" i="3"/>
  <c r="B885" i="3"/>
  <c r="N884" i="3"/>
  <c r="P884" i="3"/>
  <c r="F884" i="3"/>
  <c r="K884" i="3"/>
  <c r="H884" i="3"/>
  <c r="G884" i="3"/>
  <c r="O884" i="3"/>
  <c r="E884" i="3"/>
  <c r="M884" i="3"/>
  <c r="C884" i="3"/>
  <c r="D884" i="3"/>
  <c r="I884" i="3"/>
  <c r="L884" i="3"/>
  <c r="J884" i="3"/>
  <c r="Q884" i="3" l="1"/>
  <c r="R884" i="3"/>
  <c r="B886" i="3"/>
  <c r="N885" i="3"/>
  <c r="I885" i="3"/>
  <c r="D885" i="3"/>
  <c r="O885" i="3"/>
  <c r="C885" i="3"/>
  <c r="M885" i="3"/>
  <c r="L885" i="3"/>
  <c r="F885" i="3"/>
  <c r="P885" i="3"/>
  <c r="G885" i="3"/>
  <c r="E885" i="3"/>
  <c r="J885" i="3"/>
  <c r="K885" i="3"/>
  <c r="H885" i="3"/>
  <c r="Q885" i="3" l="1"/>
  <c r="R885" i="3"/>
  <c r="B887" i="3"/>
  <c r="P886" i="3"/>
  <c r="D886" i="3"/>
  <c r="N886" i="3"/>
  <c r="L886" i="3"/>
  <c r="M886" i="3"/>
  <c r="K886" i="3"/>
  <c r="H886" i="3"/>
  <c r="G886" i="3"/>
  <c r="C886" i="3"/>
  <c r="I886" i="3"/>
  <c r="E886" i="3"/>
  <c r="O886" i="3"/>
  <c r="F886" i="3"/>
  <c r="J886" i="3"/>
  <c r="Q886" i="3" l="1"/>
  <c r="R886" i="3"/>
  <c r="B888" i="3"/>
  <c r="G887" i="3"/>
  <c r="L887" i="3"/>
  <c r="J887" i="3"/>
  <c r="D887" i="3"/>
  <c r="N887" i="3"/>
  <c r="I887" i="3"/>
  <c r="E887" i="3"/>
  <c r="H887" i="3"/>
  <c r="F887" i="3"/>
  <c r="O887" i="3"/>
  <c r="C887" i="3"/>
  <c r="M887" i="3"/>
  <c r="P887" i="3"/>
  <c r="K887" i="3"/>
  <c r="Q887" i="3" l="1"/>
  <c r="R887" i="3"/>
  <c r="B889" i="3"/>
  <c r="G888" i="3"/>
  <c r="I888" i="3"/>
  <c r="F888" i="3"/>
  <c r="M888" i="3"/>
  <c r="E888" i="3"/>
  <c r="P888" i="3"/>
  <c r="K888" i="3"/>
  <c r="D888" i="3"/>
  <c r="H888" i="3"/>
  <c r="N888" i="3"/>
  <c r="C888" i="3"/>
  <c r="L888" i="3"/>
  <c r="O888" i="3"/>
  <c r="J888" i="3"/>
  <c r="Q888" i="3" l="1"/>
  <c r="R888" i="3"/>
  <c r="B890" i="3"/>
  <c r="K889" i="3"/>
  <c r="C889" i="3"/>
  <c r="F889" i="3"/>
  <c r="G889" i="3"/>
  <c r="P889" i="3"/>
  <c r="N889" i="3"/>
  <c r="I889" i="3"/>
  <c r="O889" i="3"/>
  <c r="H889" i="3"/>
  <c r="L889" i="3"/>
  <c r="E889" i="3"/>
  <c r="J889" i="3"/>
  <c r="M889" i="3"/>
  <c r="D889" i="3"/>
  <c r="Q889" i="3" l="1"/>
  <c r="R889" i="3"/>
  <c r="B891" i="3"/>
  <c r="F890" i="3"/>
  <c r="N890" i="3"/>
  <c r="J890" i="3"/>
  <c r="H890" i="3"/>
  <c r="M890" i="3"/>
  <c r="P890" i="3"/>
  <c r="D890" i="3"/>
  <c r="K890" i="3"/>
  <c r="L890" i="3"/>
  <c r="O890" i="3"/>
  <c r="G890" i="3"/>
  <c r="E890" i="3"/>
  <c r="C890" i="3"/>
  <c r="I890" i="3"/>
  <c r="Q890" i="3" l="1"/>
  <c r="R890" i="3"/>
  <c r="B892" i="3"/>
  <c r="I891" i="3"/>
  <c r="O891" i="3"/>
  <c r="D891" i="3"/>
  <c r="J891" i="3"/>
  <c r="H891" i="3"/>
  <c r="K891" i="3"/>
  <c r="F891" i="3"/>
  <c r="M891" i="3"/>
  <c r="P891" i="3"/>
  <c r="C891" i="3"/>
  <c r="E891" i="3"/>
  <c r="G891" i="3"/>
  <c r="N891" i="3"/>
  <c r="L891" i="3"/>
  <c r="Q891" i="3" l="1"/>
  <c r="R891" i="3"/>
  <c r="B893" i="3"/>
  <c r="H892" i="3"/>
  <c r="F892" i="3"/>
  <c r="N892" i="3"/>
  <c r="D892" i="3"/>
  <c r="G892" i="3"/>
  <c r="I892" i="3"/>
  <c r="L892" i="3"/>
  <c r="M892" i="3"/>
  <c r="O892" i="3"/>
  <c r="J892" i="3"/>
  <c r="P892" i="3"/>
  <c r="E892" i="3"/>
  <c r="K892" i="3"/>
  <c r="C892" i="3"/>
  <c r="Q892" i="3" l="1"/>
  <c r="R892" i="3"/>
  <c r="B894" i="3"/>
  <c r="H893" i="3"/>
  <c r="D893" i="3"/>
  <c r="J893" i="3"/>
  <c r="E893" i="3"/>
  <c r="K893" i="3"/>
  <c r="F893" i="3"/>
  <c r="P893" i="3"/>
  <c r="M893" i="3"/>
  <c r="G893" i="3"/>
  <c r="N893" i="3"/>
  <c r="L893" i="3"/>
  <c r="I893" i="3"/>
  <c r="C893" i="3"/>
  <c r="O893" i="3"/>
  <c r="Q893" i="3" l="1"/>
  <c r="R893" i="3"/>
  <c r="B895" i="3"/>
  <c r="N894" i="3"/>
  <c r="I894" i="3"/>
  <c r="F894" i="3"/>
  <c r="D894" i="3"/>
  <c r="P894" i="3"/>
  <c r="E894" i="3"/>
  <c r="K894" i="3"/>
  <c r="G894" i="3"/>
  <c r="L894" i="3"/>
  <c r="C894" i="3"/>
  <c r="O894" i="3"/>
  <c r="J894" i="3"/>
  <c r="H894" i="3"/>
  <c r="M894" i="3"/>
  <c r="Q894" i="3" l="1"/>
  <c r="R894" i="3"/>
  <c r="B896" i="3"/>
  <c r="F895" i="3"/>
  <c r="M895" i="3"/>
  <c r="N895" i="3"/>
  <c r="J895" i="3"/>
  <c r="O895" i="3"/>
  <c r="I895" i="3"/>
  <c r="G895" i="3"/>
  <c r="C895" i="3"/>
  <c r="D895" i="3"/>
  <c r="K895" i="3"/>
  <c r="E895" i="3"/>
  <c r="P895" i="3"/>
  <c r="L895" i="3"/>
  <c r="H895" i="3"/>
  <c r="Q895" i="3" l="1"/>
  <c r="R895" i="3"/>
  <c r="B897" i="3"/>
  <c r="K896" i="3"/>
  <c r="P896" i="3"/>
  <c r="M896" i="3"/>
  <c r="C896" i="3"/>
  <c r="O896" i="3"/>
  <c r="E896" i="3"/>
  <c r="J896" i="3"/>
  <c r="H896" i="3"/>
  <c r="I896" i="3"/>
  <c r="N896" i="3"/>
  <c r="F896" i="3"/>
  <c r="D896" i="3"/>
  <c r="L896" i="3"/>
  <c r="G896" i="3"/>
  <c r="Q896" i="3" l="1"/>
  <c r="R896" i="3"/>
  <c r="B898" i="3"/>
  <c r="G897" i="3"/>
  <c r="D897" i="3"/>
  <c r="K897" i="3"/>
  <c r="I897" i="3"/>
  <c r="N897" i="3"/>
  <c r="P897" i="3"/>
  <c r="H897" i="3"/>
  <c r="L897" i="3"/>
  <c r="F897" i="3"/>
  <c r="J897" i="3"/>
  <c r="O897" i="3"/>
  <c r="C897" i="3"/>
  <c r="M897" i="3"/>
  <c r="E897" i="3"/>
  <c r="Q897" i="3" l="1"/>
  <c r="R897" i="3"/>
  <c r="B899" i="3"/>
  <c r="E898" i="3"/>
  <c r="O898" i="3"/>
  <c r="F898" i="3"/>
  <c r="N898" i="3"/>
  <c r="M898" i="3"/>
  <c r="J898" i="3"/>
  <c r="I898" i="3"/>
  <c r="L898" i="3"/>
  <c r="H898" i="3"/>
  <c r="P898" i="3"/>
  <c r="K898" i="3"/>
  <c r="C898" i="3"/>
  <c r="D898" i="3"/>
  <c r="G898" i="3"/>
  <c r="Q898" i="3" l="1"/>
  <c r="R898" i="3"/>
  <c r="B900" i="3"/>
  <c r="N899" i="3"/>
  <c r="E899" i="3"/>
  <c r="K899" i="3"/>
  <c r="C899" i="3"/>
  <c r="J899" i="3"/>
  <c r="D899" i="3"/>
  <c r="H899" i="3"/>
  <c r="M899" i="3"/>
  <c r="G899" i="3"/>
  <c r="F899" i="3"/>
  <c r="I899" i="3"/>
  <c r="L899" i="3"/>
  <c r="O899" i="3"/>
  <c r="P899" i="3"/>
  <c r="Q899" i="3" l="1"/>
  <c r="R899" i="3"/>
  <c r="B901" i="3"/>
  <c r="H900" i="3"/>
  <c r="K900" i="3"/>
  <c r="L900" i="3"/>
  <c r="E900" i="3"/>
  <c r="O900" i="3"/>
  <c r="I900" i="3"/>
  <c r="N900" i="3"/>
  <c r="F900" i="3"/>
  <c r="J900" i="3"/>
  <c r="P900" i="3"/>
  <c r="G900" i="3"/>
  <c r="C900" i="3"/>
  <c r="D900" i="3"/>
  <c r="M900" i="3"/>
  <c r="Q900" i="3" l="1"/>
  <c r="R900" i="3"/>
  <c r="B902" i="3"/>
  <c r="F901" i="3"/>
  <c r="M901" i="3"/>
  <c r="P901" i="3"/>
  <c r="E901" i="3"/>
  <c r="H901" i="3"/>
  <c r="C901" i="3"/>
  <c r="N901" i="3"/>
  <c r="J901" i="3"/>
  <c r="G901" i="3"/>
  <c r="O901" i="3"/>
  <c r="L901" i="3"/>
  <c r="K901" i="3"/>
  <c r="I901" i="3"/>
  <c r="D901" i="3"/>
  <c r="Q901" i="3" l="1"/>
  <c r="R901" i="3"/>
  <c r="B903" i="3"/>
  <c r="O902" i="3"/>
  <c r="I902" i="3"/>
  <c r="H902" i="3"/>
  <c r="D902" i="3"/>
  <c r="K902" i="3"/>
  <c r="N902" i="3"/>
  <c r="G902" i="3"/>
  <c r="L902" i="3"/>
  <c r="P902" i="3"/>
  <c r="F902" i="3"/>
  <c r="C902" i="3"/>
  <c r="E902" i="3"/>
  <c r="J902" i="3"/>
  <c r="M902" i="3"/>
  <c r="Q902" i="3" l="1"/>
  <c r="R902" i="3"/>
  <c r="B904" i="3"/>
  <c r="L903" i="3"/>
  <c r="D903" i="3"/>
  <c r="M903" i="3"/>
  <c r="J903" i="3"/>
  <c r="E903" i="3"/>
  <c r="O903" i="3"/>
  <c r="P903" i="3"/>
  <c r="K903" i="3"/>
  <c r="F903" i="3"/>
  <c r="H903" i="3"/>
  <c r="I903" i="3"/>
  <c r="G903" i="3"/>
  <c r="C903" i="3"/>
  <c r="N903" i="3"/>
  <c r="Q903" i="3" l="1"/>
  <c r="R903" i="3"/>
  <c r="B905" i="3"/>
  <c r="P904" i="3"/>
  <c r="O904" i="3"/>
  <c r="K904" i="3"/>
  <c r="H904" i="3"/>
  <c r="N904" i="3"/>
  <c r="F904" i="3"/>
  <c r="L904" i="3"/>
  <c r="I904" i="3"/>
  <c r="J904" i="3"/>
  <c r="D904" i="3"/>
  <c r="E904" i="3"/>
  <c r="C904" i="3"/>
  <c r="M904" i="3"/>
  <c r="G904" i="3"/>
  <c r="Q904" i="3" l="1"/>
  <c r="R904" i="3"/>
  <c r="B906" i="3"/>
  <c r="L905" i="3"/>
  <c r="D905" i="3"/>
  <c r="O905" i="3"/>
  <c r="C905" i="3"/>
  <c r="E905" i="3"/>
  <c r="M905" i="3"/>
  <c r="J905" i="3"/>
  <c r="I905" i="3"/>
  <c r="H905" i="3"/>
  <c r="K905" i="3"/>
  <c r="F905" i="3"/>
  <c r="N905" i="3"/>
  <c r="G905" i="3"/>
  <c r="P905" i="3"/>
  <c r="Q905" i="3" l="1"/>
  <c r="R905" i="3"/>
  <c r="B907" i="3"/>
  <c r="O906" i="3"/>
  <c r="J906" i="3"/>
  <c r="E906" i="3"/>
  <c r="H906" i="3"/>
  <c r="D906" i="3"/>
  <c r="I906" i="3"/>
  <c r="G906" i="3"/>
  <c r="P906" i="3"/>
  <c r="F906" i="3"/>
  <c r="L906" i="3"/>
  <c r="M906" i="3"/>
  <c r="K906" i="3"/>
  <c r="N906" i="3"/>
  <c r="C906" i="3"/>
  <c r="Q906" i="3" l="1"/>
  <c r="R906" i="3"/>
  <c r="B908" i="3"/>
  <c r="G907" i="3"/>
  <c r="O907" i="3"/>
  <c r="P907" i="3"/>
  <c r="J907" i="3"/>
  <c r="H907" i="3"/>
  <c r="F907" i="3"/>
  <c r="E907" i="3"/>
  <c r="M907" i="3"/>
  <c r="I907" i="3"/>
  <c r="D907" i="3"/>
  <c r="C907" i="3"/>
  <c r="K907" i="3"/>
  <c r="N907" i="3"/>
  <c r="L907" i="3"/>
  <c r="Q907" i="3" l="1"/>
  <c r="R907" i="3"/>
  <c r="B909" i="3"/>
  <c r="J908" i="3"/>
  <c r="I908" i="3"/>
  <c r="L908" i="3"/>
  <c r="G908" i="3"/>
  <c r="C908" i="3"/>
  <c r="D908" i="3"/>
  <c r="M908" i="3"/>
  <c r="P908" i="3"/>
  <c r="O908" i="3"/>
  <c r="K908" i="3"/>
  <c r="N908" i="3"/>
  <c r="E908" i="3"/>
  <c r="F908" i="3"/>
  <c r="H908" i="3"/>
  <c r="Q908" i="3" l="1"/>
  <c r="R908" i="3"/>
  <c r="B910" i="3"/>
  <c r="C909" i="3"/>
  <c r="F909" i="3"/>
  <c r="H909" i="3"/>
  <c r="I909" i="3"/>
  <c r="P909" i="3"/>
  <c r="J909" i="3"/>
  <c r="L909" i="3"/>
  <c r="N909" i="3"/>
  <c r="M909" i="3"/>
  <c r="K909" i="3"/>
  <c r="D909" i="3"/>
  <c r="O909" i="3"/>
  <c r="G909" i="3"/>
  <c r="E909" i="3"/>
  <c r="Q909" i="3" l="1"/>
  <c r="R909" i="3"/>
  <c r="B911" i="3"/>
  <c r="J910" i="3"/>
  <c r="N910" i="3"/>
  <c r="C910" i="3"/>
  <c r="D910" i="3"/>
  <c r="L910" i="3"/>
  <c r="F910" i="3"/>
  <c r="O910" i="3"/>
  <c r="G910" i="3"/>
  <c r="E910" i="3"/>
  <c r="K910" i="3"/>
  <c r="P910" i="3"/>
  <c r="H910" i="3"/>
  <c r="I910" i="3"/>
  <c r="M910" i="3"/>
  <c r="Q910" i="3" l="1"/>
  <c r="R910" i="3"/>
  <c r="B912" i="3"/>
  <c r="K911" i="3"/>
  <c r="M911" i="3"/>
  <c r="C911" i="3"/>
  <c r="F911" i="3"/>
  <c r="I911" i="3"/>
  <c r="D911" i="3"/>
  <c r="G911" i="3"/>
  <c r="N911" i="3"/>
  <c r="E911" i="3"/>
  <c r="O911" i="3"/>
  <c r="P911" i="3"/>
  <c r="H911" i="3"/>
  <c r="L911" i="3"/>
  <c r="J911" i="3"/>
  <c r="Q911" i="3" l="1"/>
  <c r="R911" i="3"/>
  <c r="B913" i="3"/>
  <c r="K912" i="3"/>
  <c r="J912" i="3"/>
  <c r="E912" i="3"/>
  <c r="N912" i="3"/>
  <c r="D912" i="3"/>
  <c r="C912" i="3"/>
  <c r="I912" i="3"/>
  <c r="F912" i="3"/>
  <c r="G912" i="3"/>
  <c r="M912" i="3"/>
  <c r="H912" i="3"/>
  <c r="O912" i="3"/>
  <c r="L912" i="3"/>
  <c r="P912" i="3"/>
  <c r="Q912" i="3" l="1"/>
  <c r="R912" i="3"/>
  <c r="B914" i="3"/>
  <c r="N913" i="3"/>
  <c r="P913" i="3"/>
  <c r="O913" i="3"/>
  <c r="G913" i="3"/>
  <c r="C913" i="3"/>
  <c r="E913" i="3"/>
  <c r="J913" i="3"/>
  <c r="D913" i="3"/>
  <c r="H913" i="3"/>
  <c r="K913" i="3"/>
  <c r="F913" i="3"/>
  <c r="L913" i="3"/>
  <c r="I913" i="3"/>
  <c r="M913" i="3"/>
  <c r="Q913" i="3" l="1"/>
  <c r="R913" i="3"/>
  <c r="B915" i="3"/>
  <c r="K914" i="3"/>
  <c r="E914" i="3"/>
  <c r="H914" i="3"/>
  <c r="J914" i="3"/>
  <c r="I914" i="3"/>
  <c r="M914" i="3"/>
  <c r="G914" i="3"/>
  <c r="P914" i="3"/>
  <c r="F914" i="3"/>
  <c r="N914" i="3"/>
  <c r="O914" i="3"/>
  <c r="C914" i="3"/>
  <c r="D914" i="3"/>
  <c r="L914" i="3"/>
  <c r="Q914" i="3" l="1"/>
  <c r="R914" i="3"/>
  <c r="B916" i="3"/>
  <c r="J915" i="3"/>
  <c r="N915" i="3"/>
  <c r="I915" i="3"/>
  <c r="P915" i="3"/>
  <c r="K915" i="3"/>
  <c r="C915" i="3"/>
  <c r="M915" i="3"/>
  <c r="F915" i="3"/>
  <c r="H915" i="3"/>
  <c r="D915" i="3"/>
  <c r="O915" i="3"/>
  <c r="L915" i="3"/>
  <c r="E915" i="3"/>
  <c r="G915" i="3"/>
  <c r="Q915" i="3" l="1"/>
  <c r="R915" i="3"/>
  <c r="B917" i="3"/>
  <c r="N916" i="3"/>
  <c r="P916" i="3"/>
  <c r="O916" i="3"/>
  <c r="D916" i="3"/>
  <c r="M916" i="3"/>
  <c r="I916" i="3"/>
  <c r="E916" i="3"/>
  <c r="L916" i="3"/>
  <c r="K916" i="3"/>
  <c r="H916" i="3"/>
  <c r="J916" i="3"/>
  <c r="F916" i="3"/>
  <c r="G916" i="3"/>
  <c r="C916" i="3"/>
  <c r="Q916" i="3" l="1"/>
  <c r="R916" i="3"/>
  <c r="B918" i="3"/>
  <c r="E917" i="3"/>
  <c r="N917" i="3"/>
  <c r="D917" i="3"/>
  <c r="P917" i="3"/>
  <c r="F917" i="3"/>
  <c r="H917" i="3"/>
  <c r="J917" i="3"/>
  <c r="K917" i="3"/>
  <c r="O917" i="3"/>
  <c r="I917" i="3"/>
  <c r="M917" i="3"/>
  <c r="G917" i="3"/>
  <c r="L917" i="3"/>
  <c r="C917" i="3"/>
  <c r="Q917" i="3" l="1"/>
  <c r="R917" i="3"/>
  <c r="B919" i="3"/>
  <c r="C918" i="3"/>
  <c r="P918" i="3"/>
  <c r="J918" i="3"/>
  <c r="O918" i="3"/>
  <c r="G918" i="3"/>
  <c r="E918" i="3"/>
  <c r="F918" i="3"/>
  <c r="M918" i="3"/>
  <c r="I918" i="3"/>
  <c r="N918" i="3"/>
  <c r="D918" i="3"/>
  <c r="L918" i="3"/>
  <c r="K918" i="3"/>
  <c r="H918" i="3"/>
  <c r="Q918" i="3" l="1"/>
  <c r="R918" i="3"/>
  <c r="B920" i="3"/>
  <c r="C919" i="3"/>
  <c r="G919" i="3"/>
  <c r="P919" i="3"/>
  <c r="F919" i="3"/>
  <c r="L919" i="3"/>
  <c r="H919" i="3"/>
  <c r="E919" i="3"/>
  <c r="K919" i="3"/>
  <c r="N919" i="3"/>
  <c r="I919" i="3"/>
  <c r="M919" i="3"/>
  <c r="J919" i="3"/>
  <c r="D919" i="3"/>
  <c r="O919" i="3"/>
  <c r="Q919" i="3" l="1"/>
  <c r="R919" i="3"/>
  <c r="B921" i="3"/>
  <c r="L920" i="3"/>
  <c r="C920" i="3"/>
  <c r="J920" i="3"/>
  <c r="K920" i="3"/>
  <c r="H920" i="3"/>
  <c r="G920" i="3"/>
  <c r="I920" i="3"/>
  <c r="M920" i="3"/>
  <c r="F920" i="3"/>
  <c r="N920" i="3"/>
  <c r="E920" i="3"/>
  <c r="D920" i="3"/>
  <c r="P920" i="3"/>
  <c r="O920" i="3"/>
  <c r="Q920" i="3" l="1"/>
  <c r="R920" i="3"/>
  <c r="B922" i="3"/>
  <c r="M921" i="3"/>
  <c r="D921" i="3"/>
  <c r="O921" i="3"/>
  <c r="H921" i="3"/>
  <c r="P921" i="3"/>
  <c r="J921" i="3"/>
  <c r="C921" i="3"/>
  <c r="G921" i="3"/>
  <c r="F921" i="3"/>
  <c r="K921" i="3"/>
  <c r="N921" i="3"/>
  <c r="L921" i="3"/>
  <c r="I921" i="3"/>
  <c r="E921" i="3"/>
  <c r="Q921" i="3" l="1"/>
  <c r="R921" i="3"/>
  <c r="B923" i="3"/>
  <c r="N922" i="3"/>
  <c r="J922" i="3"/>
  <c r="L922" i="3"/>
  <c r="I922" i="3"/>
  <c r="O922" i="3"/>
  <c r="P922" i="3"/>
  <c r="M922" i="3"/>
  <c r="E922" i="3"/>
  <c r="D922" i="3"/>
  <c r="G922" i="3"/>
  <c r="K922" i="3"/>
  <c r="F922" i="3"/>
  <c r="C922" i="3"/>
  <c r="H922" i="3"/>
  <c r="Q922" i="3" l="1"/>
  <c r="R922" i="3"/>
  <c r="B924" i="3"/>
  <c r="L923" i="3"/>
  <c r="G923" i="3"/>
  <c r="F923" i="3"/>
  <c r="C923" i="3"/>
  <c r="E923" i="3"/>
  <c r="P923" i="3"/>
  <c r="J923" i="3"/>
  <c r="M923" i="3"/>
  <c r="N923" i="3"/>
  <c r="I923" i="3"/>
  <c r="K923" i="3"/>
  <c r="D923" i="3"/>
  <c r="O923" i="3"/>
  <c r="H923" i="3"/>
  <c r="Q923" i="3" l="1"/>
  <c r="R923" i="3"/>
  <c r="B925" i="3"/>
  <c r="P924" i="3"/>
  <c r="K924" i="3"/>
  <c r="N924" i="3"/>
  <c r="O924" i="3"/>
  <c r="C924" i="3"/>
  <c r="D924" i="3"/>
  <c r="J924" i="3"/>
  <c r="M924" i="3"/>
  <c r="L924" i="3"/>
  <c r="E924" i="3"/>
  <c r="H924" i="3"/>
  <c r="G924" i="3"/>
  <c r="I924" i="3"/>
  <c r="F924" i="3"/>
  <c r="Q924" i="3" l="1"/>
  <c r="R924" i="3"/>
  <c r="B926" i="3"/>
  <c r="M925" i="3"/>
  <c r="N925" i="3"/>
  <c r="C925" i="3"/>
  <c r="L925" i="3"/>
  <c r="D925" i="3"/>
  <c r="I925" i="3"/>
  <c r="H925" i="3"/>
  <c r="J925" i="3"/>
  <c r="E925" i="3"/>
  <c r="F925" i="3"/>
  <c r="P925" i="3"/>
  <c r="K925" i="3"/>
  <c r="G925" i="3"/>
  <c r="O925" i="3"/>
  <c r="Q925" i="3" l="1"/>
  <c r="R925" i="3"/>
  <c r="B927" i="3"/>
  <c r="K926" i="3"/>
  <c r="P926" i="3"/>
  <c r="O926" i="3"/>
  <c r="N926" i="3"/>
  <c r="F926" i="3"/>
  <c r="E926" i="3"/>
  <c r="C926" i="3"/>
  <c r="L926" i="3"/>
  <c r="G926" i="3"/>
  <c r="H926" i="3"/>
  <c r="J926" i="3"/>
  <c r="D926" i="3"/>
  <c r="I926" i="3"/>
  <c r="M926" i="3"/>
  <c r="Q926" i="3" l="1"/>
  <c r="R926" i="3"/>
  <c r="B928" i="3"/>
  <c r="F927" i="3"/>
  <c r="K927" i="3"/>
  <c r="N927" i="3"/>
  <c r="M927" i="3"/>
  <c r="J927" i="3"/>
  <c r="C927" i="3"/>
  <c r="E927" i="3"/>
  <c r="H927" i="3"/>
  <c r="L927" i="3"/>
  <c r="P927" i="3"/>
  <c r="I927" i="3"/>
  <c r="G927" i="3"/>
  <c r="D927" i="3"/>
  <c r="O927" i="3"/>
  <c r="Q927" i="3" l="1"/>
  <c r="R927" i="3"/>
  <c r="B929" i="3"/>
  <c r="H928" i="3"/>
  <c r="M928" i="3"/>
  <c r="I928" i="3"/>
  <c r="C928" i="3"/>
  <c r="J928" i="3"/>
  <c r="G928" i="3"/>
  <c r="E928" i="3"/>
  <c r="L928" i="3"/>
  <c r="F928" i="3"/>
  <c r="K928" i="3"/>
  <c r="P928" i="3"/>
  <c r="N928" i="3"/>
  <c r="D928" i="3"/>
  <c r="O928" i="3"/>
  <c r="Q928" i="3" l="1"/>
  <c r="R928" i="3"/>
  <c r="B930" i="3"/>
  <c r="H929" i="3"/>
  <c r="L929" i="3"/>
  <c r="F929" i="3"/>
  <c r="P929" i="3"/>
  <c r="J929" i="3"/>
  <c r="I929" i="3"/>
  <c r="D929" i="3"/>
  <c r="N929" i="3"/>
  <c r="C929" i="3"/>
  <c r="G929" i="3"/>
  <c r="O929" i="3"/>
  <c r="K929" i="3"/>
  <c r="E929" i="3"/>
  <c r="M929" i="3"/>
  <c r="Q929" i="3" l="1"/>
  <c r="R929" i="3"/>
  <c r="B931" i="3"/>
  <c r="J930" i="3"/>
  <c r="N930" i="3"/>
  <c r="L930" i="3"/>
  <c r="H930" i="3"/>
  <c r="F930" i="3"/>
  <c r="C930" i="3"/>
  <c r="I930" i="3"/>
  <c r="K930" i="3"/>
  <c r="M930" i="3"/>
  <c r="G930" i="3"/>
  <c r="D930" i="3"/>
  <c r="E930" i="3"/>
  <c r="P930" i="3"/>
  <c r="O930" i="3"/>
  <c r="Q930" i="3" l="1"/>
  <c r="R930" i="3"/>
  <c r="B932" i="3"/>
  <c r="P931" i="3"/>
  <c r="L931" i="3"/>
  <c r="C931" i="3"/>
  <c r="K931" i="3"/>
  <c r="M931" i="3"/>
  <c r="G931" i="3"/>
  <c r="N931" i="3"/>
  <c r="J931" i="3"/>
  <c r="H931" i="3"/>
  <c r="I931" i="3"/>
  <c r="F931" i="3"/>
  <c r="D931" i="3"/>
  <c r="O931" i="3"/>
  <c r="E931" i="3"/>
  <c r="Q931" i="3" l="1"/>
  <c r="R931" i="3"/>
  <c r="B933" i="3"/>
  <c r="K932" i="3"/>
  <c r="P932" i="3"/>
  <c r="D932" i="3"/>
  <c r="E932" i="3"/>
  <c r="C932" i="3"/>
  <c r="J932" i="3"/>
  <c r="G932" i="3"/>
  <c r="H932" i="3"/>
  <c r="M932" i="3"/>
  <c r="I932" i="3"/>
  <c r="L932" i="3"/>
  <c r="N932" i="3"/>
  <c r="O932" i="3"/>
  <c r="F932" i="3"/>
  <c r="Q932" i="3" l="1"/>
  <c r="R932" i="3"/>
  <c r="B934" i="3"/>
  <c r="N933" i="3"/>
  <c r="K933" i="3"/>
  <c r="D933" i="3"/>
  <c r="C933" i="3"/>
  <c r="E933" i="3"/>
  <c r="H933" i="3"/>
  <c r="P933" i="3"/>
  <c r="L933" i="3"/>
  <c r="O933" i="3"/>
  <c r="I933" i="3"/>
  <c r="J933" i="3"/>
  <c r="F933" i="3"/>
  <c r="G933" i="3"/>
  <c r="M933" i="3"/>
  <c r="Q933" i="3" l="1"/>
  <c r="R933" i="3"/>
  <c r="B935" i="3"/>
  <c r="I934" i="3"/>
  <c r="N934" i="3"/>
  <c r="F934" i="3"/>
  <c r="J934" i="3"/>
  <c r="P934" i="3"/>
  <c r="E934" i="3"/>
  <c r="H934" i="3"/>
  <c r="C934" i="3"/>
  <c r="L934" i="3"/>
  <c r="M934" i="3"/>
  <c r="G934" i="3"/>
  <c r="K934" i="3"/>
  <c r="D934" i="3"/>
  <c r="O934" i="3"/>
  <c r="Q934" i="3" l="1"/>
  <c r="R934" i="3"/>
  <c r="B936" i="3"/>
  <c r="I935" i="3"/>
  <c r="O935" i="3"/>
  <c r="M935" i="3"/>
  <c r="H935" i="3"/>
  <c r="E935" i="3"/>
  <c r="L935" i="3"/>
  <c r="F935" i="3"/>
  <c r="P935" i="3"/>
  <c r="N935" i="3"/>
  <c r="C935" i="3"/>
  <c r="G935" i="3"/>
  <c r="J935" i="3"/>
  <c r="D935" i="3"/>
  <c r="K935" i="3"/>
  <c r="Q935" i="3" l="1"/>
  <c r="R935" i="3"/>
  <c r="B937" i="3"/>
  <c r="J936" i="3"/>
  <c r="C936" i="3"/>
  <c r="H936" i="3"/>
  <c r="F936" i="3"/>
  <c r="L936" i="3"/>
  <c r="I936" i="3"/>
  <c r="G936" i="3"/>
  <c r="D936" i="3"/>
  <c r="N936" i="3"/>
  <c r="P936" i="3"/>
  <c r="E936" i="3"/>
  <c r="M936" i="3"/>
  <c r="O936" i="3"/>
  <c r="K936" i="3"/>
  <c r="Q936" i="3" l="1"/>
  <c r="R936" i="3"/>
  <c r="B938" i="3"/>
  <c r="I937" i="3"/>
  <c r="K937" i="3"/>
  <c r="O937" i="3"/>
  <c r="F937" i="3"/>
  <c r="D937" i="3"/>
  <c r="H937" i="3"/>
  <c r="L937" i="3"/>
  <c r="C937" i="3"/>
  <c r="P937" i="3"/>
  <c r="N937" i="3"/>
  <c r="G937" i="3"/>
  <c r="E937" i="3"/>
  <c r="J937" i="3"/>
  <c r="M937" i="3"/>
  <c r="Q937" i="3" l="1"/>
  <c r="R937" i="3"/>
  <c r="B939" i="3"/>
  <c r="D938" i="3"/>
  <c r="L938" i="3"/>
  <c r="F938" i="3"/>
  <c r="H938" i="3"/>
  <c r="P938" i="3"/>
  <c r="E938" i="3"/>
  <c r="I938" i="3"/>
  <c r="J938" i="3"/>
  <c r="G938" i="3"/>
  <c r="M938" i="3"/>
  <c r="C938" i="3"/>
  <c r="K938" i="3"/>
  <c r="O938" i="3"/>
  <c r="N938" i="3"/>
  <c r="Q938" i="3" l="1"/>
  <c r="R938" i="3"/>
  <c r="B940" i="3"/>
  <c r="N939" i="3"/>
  <c r="P939" i="3"/>
  <c r="M939" i="3"/>
  <c r="L939" i="3"/>
  <c r="E939" i="3"/>
  <c r="D939" i="3"/>
  <c r="H939" i="3"/>
  <c r="K939" i="3"/>
  <c r="F939" i="3"/>
  <c r="I939" i="3"/>
  <c r="O939" i="3"/>
  <c r="G939" i="3"/>
  <c r="J939" i="3"/>
  <c r="C939" i="3"/>
  <c r="Q939" i="3" l="1"/>
  <c r="R939" i="3"/>
  <c r="B941" i="3"/>
  <c r="I940" i="3"/>
  <c r="J940" i="3"/>
  <c r="F940" i="3"/>
  <c r="E940" i="3"/>
  <c r="N940" i="3"/>
  <c r="C940" i="3"/>
  <c r="D940" i="3"/>
  <c r="O940" i="3"/>
  <c r="M940" i="3"/>
  <c r="P940" i="3"/>
  <c r="G940" i="3"/>
  <c r="K940" i="3"/>
  <c r="L940" i="3"/>
  <c r="H940" i="3"/>
  <c r="Q940" i="3" l="1"/>
  <c r="R940" i="3"/>
  <c r="B942" i="3"/>
  <c r="E941" i="3"/>
  <c r="K941" i="3"/>
  <c r="L941" i="3"/>
  <c r="I941" i="3"/>
  <c r="D941" i="3"/>
  <c r="F941" i="3"/>
  <c r="H941" i="3"/>
  <c r="J941" i="3"/>
  <c r="M941" i="3"/>
  <c r="O941" i="3"/>
  <c r="N941" i="3"/>
  <c r="G941" i="3"/>
  <c r="P941" i="3"/>
  <c r="C941" i="3"/>
  <c r="Q941" i="3" l="1"/>
  <c r="R941" i="3"/>
  <c r="B943" i="3"/>
  <c r="O942" i="3"/>
  <c r="K942" i="3"/>
  <c r="M942" i="3"/>
  <c r="J942" i="3"/>
  <c r="G942" i="3"/>
  <c r="I942" i="3"/>
  <c r="N942" i="3"/>
  <c r="P942" i="3"/>
  <c r="D942" i="3"/>
  <c r="F942" i="3"/>
  <c r="H942" i="3"/>
  <c r="C942" i="3"/>
  <c r="L942" i="3"/>
  <c r="E942" i="3"/>
  <c r="Q942" i="3" l="1"/>
  <c r="R942" i="3"/>
  <c r="B944" i="3"/>
  <c r="P943" i="3"/>
  <c r="F943" i="3"/>
  <c r="I943" i="3"/>
  <c r="N943" i="3"/>
  <c r="E943" i="3"/>
  <c r="L943" i="3"/>
  <c r="H943" i="3"/>
  <c r="G943" i="3"/>
  <c r="J943" i="3"/>
  <c r="C943" i="3"/>
  <c r="M943" i="3"/>
  <c r="K943" i="3"/>
  <c r="O943" i="3"/>
  <c r="D943" i="3"/>
  <c r="Q943" i="3" l="1"/>
  <c r="R943" i="3"/>
  <c r="B945" i="3"/>
  <c r="F944" i="3"/>
  <c r="O944" i="3"/>
  <c r="E944" i="3"/>
  <c r="D944" i="3"/>
  <c r="C944" i="3"/>
  <c r="M944" i="3"/>
  <c r="P944" i="3"/>
  <c r="K944" i="3"/>
  <c r="N944" i="3"/>
  <c r="J944" i="3"/>
  <c r="L944" i="3"/>
  <c r="I944" i="3"/>
  <c r="G944" i="3"/>
  <c r="H944" i="3"/>
  <c r="Q944" i="3" l="1"/>
  <c r="R944" i="3"/>
  <c r="B946" i="3"/>
  <c r="G945" i="3"/>
  <c r="P945" i="3"/>
  <c r="M945" i="3"/>
  <c r="I945" i="3"/>
  <c r="K945" i="3"/>
  <c r="E945" i="3"/>
  <c r="F945" i="3"/>
  <c r="H945" i="3"/>
  <c r="J945" i="3"/>
  <c r="O945" i="3"/>
  <c r="C945" i="3"/>
  <c r="N945" i="3"/>
  <c r="L945" i="3"/>
  <c r="D945" i="3"/>
  <c r="Q945" i="3" l="1"/>
  <c r="R945" i="3"/>
  <c r="B947" i="3"/>
  <c r="I946" i="3"/>
  <c r="L946" i="3"/>
  <c r="D946" i="3"/>
  <c r="O946" i="3"/>
  <c r="J946" i="3"/>
  <c r="F946" i="3"/>
  <c r="N946" i="3"/>
  <c r="M946" i="3"/>
  <c r="K946" i="3"/>
  <c r="G946" i="3"/>
  <c r="H946" i="3"/>
  <c r="P946" i="3"/>
  <c r="C946" i="3"/>
  <c r="E946" i="3"/>
  <c r="Q946" i="3" l="1"/>
  <c r="R946" i="3"/>
  <c r="B948" i="3"/>
  <c r="C947" i="3"/>
  <c r="H947" i="3"/>
  <c r="N947" i="3"/>
  <c r="L947" i="3"/>
  <c r="E947" i="3"/>
  <c r="D947" i="3"/>
  <c r="F947" i="3"/>
  <c r="I947" i="3"/>
  <c r="J947" i="3"/>
  <c r="O947" i="3"/>
  <c r="K947" i="3"/>
  <c r="M947" i="3"/>
  <c r="G947" i="3"/>
  <c r="P947" i="3"/>
  <c r="Q947" i="3" l="1"/>
  <c r="R947" i="3"/>
  <c r="B949" i="3"/>
  <c r="J948" i="3"/>
  <c r="C948" i="3"/>
  <c r="I948" i="3"/>
  <c r="O948" i="3"/>
  <c r="G948" i="3"/>
  <c r="L948" i="3"/>
  <c r="E948" i="3"/>
  <c r="H948" i="3"/>
  <c r="D948" i="3"/>
  <c r="M948" i="3"/>
  <c r="F948" i="3"/>
  <c r="N948" i="3"/>
  <c r="P948" i="3"/>
  <c r="K948" i="3"/>
  <c r="Q948" i="3" l="1"/>
  <c r="R948" i="3"/>
  <c r="B950" i="3"/>
  <c r="P949" i="3"/>
  <c r="M949" i="3"/>
  <c r="O949" i="3"/>
  <c r="I949" i="3"/>
  <c r="J949" i="3"/>
  <c r="L949" i="3"/>
  <c r="E949" i="3"/>
  <c r="C949" i="3"/>
  <c r="D949" i="3"/>
  <c r="F949" i="3"/>
  <c r="G949" i="3"/>
  <c r="N949" i="3"/>
  <c r="H949" i="3"/>
  <c r="K949" i="3"/>
  <c r="Q949" i="3" l="1"/>
  <c r="R949" i="3"/>
  <c r="B951" i="3"/>
  <c r="D950" i="3"/>
  <c r="C950" i="3"/>
  <c r="I950" i="3"/>
  <c r="E950" i="3"/>
  <c r="P950" i="3"/>
  <c r="L950" i="3"/>
  <c r="J950" i="3"/>
  <c r="K950" i="3"/>
  <c r="N950" i="3"/>
  <c r="O950" i="3"/>
  <c r="M950" i="3"/>
  <c r="H950" i="3"/>
  <c r="G950" i="3"/>
  <c r="F950" i="3"/>
  <c r="Q950" i="3" l="1"/>
  <c r="R950" i="3"/>
  <c r="B952" i="3"/>
  <c r="F951" i="3"/>
  <c r="E951" i="3"/>
  <c r="N951" i="3"/>
  <c r="M951" i="3"/>
  <c r="G951" i="3"/>
  <c r="K951" i="3"/>
  <c r="D951" i="3"/>
  <c r="H951" i="3"/>
  <c r="P951" i="3"/>
  <c r="J951" i="3"/>
  <c r="I951" i="3"/>
  <c r="L951" i="3"/>
  <c r="O951" i="3"/>
  <c r="C951" i="3"/>
  <c r="Q951" i="3" l="1"/>
  <c r="R951" i="3"/>
  <c r="B953" i="3"/>
  <c r="O952" i="3"/>
  <c r="I952" i="3"/>
  <c r="N952" i="3"/>
  <c r="G952" i="3"/>
  <c r="M952" i="3"/>
  <c r="E952" i="3"/>
  <c r="F952" i="3"/>
  <c r="K952" i="3"/>
  <c r="H952" i="3"/>
  <c r="D952" i="3"/>
  <c r="L952" i="3"/>
  <c r="J952" i="3"/>
  <c r="C952" i="3"/>
  <c r="P952" i="3"/>
  <c r="Q952" i="3" l="1"/>
  <c r="R952" i="3"/>
  <c r="B954" i="3"/>
  <c r="H953" i="3"/>
  <c r="P953" i="3"/>
  <c r="M953" i="3"/>
  <c r="J953" i="3"/>
  <c r="N953" i="3"/>
  <c r="F953" i="3"/>
  <c r="O953" i="3"/>
  <c r="E953" i="3"/>
  <c r="I953" i="3"/>
  <c r="G953" i="3"/>
  <c r="C953" i="3"/>
  <c r="D953" i="3"/>
  <c r="L953" i="3"/>
  <c r="K953" i="3"/>
  <c r="Q953" i="3" l="1"/>
  <c r="R953" i="3"/>
  <c r="B955" i="3"/>
  <c r="N954" i="3"/>
  <c r="K954" i="3"/>
  <c r="O954" i="3"/>
  <c r="D954" i="3"/>
  <c r="E954" i="3"/>
  <c r="F954" i="3"/>
  <c r="L954" i="3"/>
  <c r="G954" i="3"/>
  <c r="C954" i="3"/>
  <c r="P954" i="3"/>
  <c r="J954" i="3"/>
  <c r="I954" i="3"/>
  <c r="M954" i="3"/>
  <c r="H954" i="3"/>
  <c r="Q954" i="3" l="1"/>
  <c r="R954" i="3"/>
  <c r="B956" i="3"/>
  <c r="I955" i="3"/>
  <c r="M955" i="3"/>
  <c r="N955" i="3"/>
  <c r="L955" i="3"/>
  <c r="F955" i="3"/>
  <c r="D955" i="3"/>
  <c r="O955" i="3"/>
  <c r="J955" i="3"/>
  <c r="C955" i="3"/>
  <c r="H955" i="3"/>
  <c r="K955" i="3"/>
  <c r="P955" i="3"/>
  <c r="E955" i="3"/>
  <c r="G955" i="3"/>
  <c r="Q955" i="3" l="1"/>
  <c r="R955" i="3"/>
  <c r="B957" i="3"/>
  <c r="G956" i="3"/>
  <c r="L956" i="3"/>
  <c r="D956" i="3"/>
  <c r="M956" i="3"/>
  <c r="K956" i="3"/>
  <c r="J956" i="3"/>
  <c r="H956" i="3"/>
  <c r="P956" i="3"/>
  <c r="F956" i="3"/>
  <c r="C956" i="3"/>
  <c r="O956" i="3"/>
  <c r="N956" i="3"/>
  <c r="I956" i="3"/>
  <c r="E956" i="3"/>
  <c r="Q956" i="3" l="1"/>
  <c r="R956" i="3"/>
  <c r="B958" i="3"/>
  <c r="P957" i="3"/>
  <c r="I957" i="3"/>
  <c r="L957" i="3"/>
  <c r="K957" i="3"/>
  <c r="E957" i="3"/>
  <c r="N957" i="3"/>
  <c r="C957" i="3"/>
  <c r="M957" i="3"/>
  <c r="O957" i="3"/>
  <c r="H957" i="3"/>
  <c r="F957" i="3"/>
  <c r="D957" i="3"/>
  <c r="G957" i="3"/>
  <c r="J957" i="3"/>
  <c r="Q957" i="3" l="1"/>
  <c r="R957" i="3"/>
  <c r="B959" i="3"/>
  <c r="D958" i="3"/>
  <c r="L958" i="3"/>
  <c r="C958" i="3"/>
  <c r="K958" i="3"/>
  <c r="M958" i="3"/>
  <c r="O958" i="3"/>
  <c r="J958" i="3"/>
  <c r="I958" i="3"/>
  <c r="F958" i="3"/>
  <c r="H958" i="3"/>
  <c r="G958" i="3"/>
  <c r="N958" i="3"/>
  <c r="E958" i="3"/>
  <c r="P958" i="3"/>
  <c r="Q958" i="3" l="1"/>
  <c r="R958" i="3"/>
  <c r="B960" i="3"/>
  <c r="F959" i="3"/>
  <c r="H959" i="3"/>
  <c r="I959" i="3"/>
  <c r="E959" i="3"/>
  <c r="G959" i="3"/>
  <c r="J959" i="3"/>
  <c r="P959" i="3"/>
  <c r="O959" i="3"/>
  <c r="L959" i="3"/>
  <c r="N959" i="3"/>
  <c r="C959" i="3"/>
  <c r="K959" i="3"/>
  <c r="D959" i="3"/>
  <c r="M959" i="3"/>
  <c r="Q959" i="3" l="1"/>
  <c r="R959" i="3"/>
  <c r="B961" i="3"/>
  <c r="D960" i="3"/>
  <c r="M960" i="3"/>
  <c r="L960" i="3"/>
  <c r="O960" i="3"/>
  <c r="H960" i="3"/>
  <c r="K960" i="3"/>
  <c r="G960" i="3"/>
  <c r="E960" i="3"/>
  <c r="F960" i="3"/>
  <c r="I960" i="3"/>
  <c r="C960" i="3"/>
  <c r="N960" i="3"/>
  <c r="J960" i="3"/>
  <c r="P960" i="3"/>
  <c r="Q960" i="3" l="1"/>
  <c r="R960" i="3"/>
  <c r="B962" i="3"/>
  <c r="K961" i="3"/>
  <c r="N961" i="3"/>
  <c r="D961" i="3"/>
  <c r="L961" i="3"/>
  <c r="J961" i="3"/>
  <c r="E961" i="3"/>
  <c r="F961" i="3"/>
  <c r="O961" i="3"/>
  <c r="G961" i="3"/>
  <c r="P961" i="3"/>
  <c r="I961" i="3"/>
  <c r="M961" i="3"/>
  <c r="H961" i="3"/>
  <c r="C961" i="3"/>
  <c r="Q961" i="3" l="1"/>
  <c r="R961" i="3"/>
  <c r="B963" i="3"/>
  <c r="N962" i="3"/>
  <c r="H962" i="3"/>
  <c r="D962" i="3"/>
  <c r="E962" i="3"/>
  <c r="K962" i="3"/>
  <c r="M962" i="3"/>
  <c r="I962" i="3"/>
  <c r="C962" i="3"/>
  <c r="G962" i="3"/>
  <c r="F962" i="3"/>
  <c r="O962" i="3"/>
  <c r="L962" i="3"/>
  <c r="P962" i="3"/>
  <c r="J962" i="3"/>
  <c r="Q962" i="3" l="1"/>
  <c r="R962" i="3"/>
  <c r="B964" i="3"/>
  <c r="N963" i="3"/>
  <c r="L963" i="3"/>
  <c r="E963" i="3"/>
  <c r="C963" i="3"/>
  <c r="H963" i="3"/>
  <c r="P963" i="3"/>
  <c r="F963" i="3"/>
  <c r="O963" i="3"/>
  <c r="J963" i="3"/>
  <c r="I963" i="3"/>
  <c r="D963" i="3"/>
  <c r="K963" i="3"/>
  <c r="G963" i="3"/>
  <c r="M963" i="3"/>
  <c r="Q963" i="3" l="1"/>
  <c r="R963" i="3"/>
  <c r="B965" i="3"/>
  <c r="D964" i="3"/>
  <c r="H964" i="3"/>
  <c r="G964" i="3"/>
  <c r="O964" i="3"/>
  <c r="K964" i="3"/>
  <c r="N964" i="3"/>
  <c r="L964" i="3"/>
  <c r="C964" i="3"/>
  <c r="M964" i="3"/>
  <c r="P964" i="3"/>
  <c r="E964" i="3"/>
  <c r="J964" i="3"/>
  <c r="I964" i="3"/>
  <c r="F964" i="3"/>
  <c r="Q964" i="3" l="1"/>
  <c r="R964" i="3"/>
  <c r="B966" i="3"/>
  <c r="N965" i="3"/>
  <c r="I965" i="3"/>
  <c r="F965" i="3"/>
  <c r="P965" i="3"/>
  <c r="J965" i="3"/>
  <c r="K965" i="3"/>
  <c r="C965" i="3"/>
  <c r="G965" i="3"/>
  <c r="E965" i="3"/>
  <c r="O965" i="3"/>
  <c r="D965" i="3"/>
  <c r="M965" i="3"/>
  <c r="L965" i="3"/>
  <c r="H965" i="3"/>
  <c r="Q965" i="3" l="1"/>
  <c r="R965" i="3"/>
  <c r="B967" i="3"/>
  <c r="C966" i="3"/>
  <c r="M966" i="3"/>
  <c r="L966" i="3"/>
  <c r="G966" i="3"/>
  <c r="F966" i="3"/>
  <c r="P966" i="3"/>
  <c r="J966" i="3"/>
  <c r="H966" i="3"/>
  <c r="E966" i="3"/>
  <c r="O966" i="3"/>
  <c r="D966" i="3"/>
  <c r="I966" i="3"/>
  <c r="K966" i="3"/>
  <c r="N966" i="3"/>
  <c r="Q966" i="3" l="1"/>
  <c r="R966" i="3"/>
  <c r="B968" i="3"/>
  <c r="L967" i="3"/>
  <c r="M967" i="3"/>
  <c r="N967" i="3"/>
  <c r="K967" i="3"/>
  <c r="E967" i="3"/>
  <c r="P967" i="3"/>
  <c r="F967" i="3"/>
  <c r="J967" i="3"/>
  <c r="G967" i="3"/>
  <c r="O967" i="3"/>
  <c r="H967" i="3"/>
  <c r="I967" i="3"/>
  <c r="D967" i="3"/>
  <c r="C967" i="3"/>
  <c r="Q967" i="3" l="1"/>
  <c r="R967" i="3"/>
  <c r="B969" i="3"/>
  <c r="C968" i="3"/>
  <c r="N968" i="3"/>
  <c r="F968" i="3"/>
  <c r="H968" i="3"/>
  <c r="L968" i="3"/>
  <c r="E968" i="3"/>
  <c r="G968" i="3"/>
  <c r="P968" i="3"/>
  <c r="I968" i="3"/>
  <c r="D968" i="3"/>
  <c r="M968" i="3"/>
  <c r="K968" i="3"/>
  <c r="J968" i="3"/>
  <c r="O968" i="3"/>
  <c r="Q968" i="3" l="1"/>
  <c r="R968" i="3"/>
  <c r="B970" i="3"/>
  <c r="J969" i="3"/>
  <c r="I969" i="3"/>
  <c r="O969" i="3"/>
  <c r="C969" i="3"/>
  <c r="F969" i="3"/>
  <c r="E969" i="3"/>
  <c r="P969" i="3"/>
  <c r="K969" i="3"/>
  <c r="H969" i="3"/>
  <c r="G969" i="3"/>
  <c r="N969" i="3"/>
  <c r="D969" i="3"/>
  <c r="M969" i="3"/>
  <c r="L969" i="3"/>
  <c r="Q969" i="3" l="1"/>
  <c r="R969" i="3"/>
  <c r="B971" i="3"/>
  <c r="H970" i="3"/>
  <c r="K970" i="3"/>
  <c r="L970" i="3"/>
  <c r="M970" i="3"/>
  <c r="D970" i="3"/>
  <c r="P970" i="3"/>
  <c r="G970" i="3"/>
  <c r="E970" i="3"/>
  <c r="N970" i="3"/>
  <c r="O970" i="3"/>
  <c r="F970" i="3"/>
  <c r="C970" i="3"/>
  <c r="J970" i="3"/>
  <c r="I970" i="3"/>
  <c r="Q970" i="3" l="1"/>
  <c r="R970" i="3"/>
  <c r="B972" i="3"/>
  <c r="P971" i="3"/>
  <c r="H971" i="3"/>
  <c r="M971" i="3"/>
  <c r="O971" i="3"/>
  <c r="J971" i="3"/>
  <c r="L971" i="3"/>
  <c r="G971" i="3"/>
  <c r="K971" i="3"/>
  <c r="F971" i="3"/>
  <c r="C971" i="3"/>
  <c r="D971" i="3"/>
  <c r="I971" i="3"/>
  <c r="N971" i="3"/>
  <c r="E971" i="3"/>
  <c r="Q971" i="3" l="1"/>
  <c r="R971" i="3"/>
  <c r="B973" i="3"/>
  <c r="L972" i="3"/>
  <c r="I972" i="3"/>
  <c r="D972" i="3"/>
  <c r="C972" i="3"/>
  <c r="N972" i="3"/>
  <c r="F972" i="3"/>
  <c r="O972" i="3"/>
  <c r="E972" i="3"/>
  <c r="P972" i="3"/>
  <c r="J972" i="3"/>
  <c r="M972" i="3"/>
  <c r="G972" i="3"/>
  <c r="H972" i="3"/>
  <c r="K972" i="3"/>
  <c r="Q972" i="3" l="1"/>
  <c r="R972" i="3"/>
  <c r="B974" i="3"/>
  <c r="L973" i="3"/>
  <c r="H973" i="3"/>
  <c r="C973" i="3"/>
  <c r="O973" i="3"/>
  <c r="M973" i="3"/>
  <c r="K973" i="3"/>
  <c r="J973" i="3"/>
  <c r="D973" i="3"/>
  <c r="I973" i="3"/>
  <c r="F973" i="3"/>
  <c r="P973" i="3"/>
  <c r="G973" i="3"/>
  <c r="N973" i="3"/>
  <c r="E973" i="3"/>
  <c r="Q973" i="3" l="1"/>
  <c r="R973" i="3"/>
  <c r="B975" i="3"/>
  <c r="F974" i="3"/>
  <c r="I974" i="3"/>
  <c r="N974" i="3"/>
  <c r="D974" i="3"/>
  <c r="M974" i="3"/>
  <c r="G974" i="3"/>
  <c r="P974" i="3"/>
  <c r="L974" i="3"/>
  <c r="K974" i="3"/>
  <c r="O974" i="3"/>
  <c r="H974" i="3"/>
  <c r="E974" i="3"/>
  <c r="J974" i="3"/>
  <c r="C974" i="3"/>
  <c r="Q974" i="3" l="1"/>
  <c r="R974" i="3"/>
  <c r="B976" i="3"/>
  <c r="L975" i="3"/>
  <c r="C975" i="3"/>
  <c r="P975" i="3"/>
  <c r="D975" i="3"/>
  <c r="I975" i="3"/>
  <c r="F975" i="3"/>
  <c r="N975" i="3"/>
  <c r="E975" i="3"/>
  <c r="G975" i="3"/>
  <c r="O975" i="3"/>
  <c r="M975" i="3"/>
  <c r="H975" i="3"/>
  <c r="J975" i="3"/>
  <c r="K975" i="3"/>
  <c r="Q975" i="3" l="1"/>
  <c r="R975" i="3"/>
  <c r="B977" i="3"/>
  <c r="M976" i="3"/>
  <c r="L976" i="3"/>
  <c r="G976" i="3"/>
  <c r="O976" i="3"/>
  <c r="D976" i="3"/>
  <c r="E976" i="3"/>
  <c r="K976" i="3"/>
  <c r="I976" i="3"/>
  <c r="J976" i="3"/>
  <c r="H976" i="3"/>
  <c r="N976" i="3"/>
  <c r="F976" i="3"/>
  <c r="P976" i="3"/>
  <c r="C976" i="3"/>
  <c r="Q976" i="3" l="1"/>
  <c r="R976" i="3"/>
  <c r="B978" i="3"/>
  <c r="O977" i="3"/>
  <c r="L977" i="3"/>
  <c r="K977" i="3"/>
  <c r="D977" i="3"/>
  <c r="M977" i="3"/>
  <c r="E977" i="3"/>
  <c r="H977" i="3"/>
  <c r="N977" i="3"/>
  <c r="F977" i="3"/>
  <c r="P977" i="3"/>
  <c r="C977" i="3"/>
  <c r="G977" i="3"/>
  <c r="J977" i="3"/>
  <c r="I977" i="3"/>
  <c r="Q977" i="3" l="1"/>
  <c r="R977" i="3"/>
  <c r="B979" i="3"/>
  <c r="O978" i="3"/>
  <c r="I978" i="3"/>
  <c r="K978" i="3"/>
  <c r="N978" i="3"/>
  <c r="M978" i="3"/>
  <c r="L978" i="3"/>
  <c r="D978" i="3"/>
  <c r="E978" i="3"/>
  <c r="J978" i="3"/>
  <c r="C978" i="3"/>
  <c r="F978" i="3"/>
  <c r="P978" i="3"/>
  <c r="H978" i="3"/>
  <c r="G978" i="3"/>
  <c r="Q978" i="3" l="1"/>
  <c r="R978" i="3"/>
  <c r="B980" i="3"/>
  <c r="O979" i="3"/>
  <c r="K979" i="3"/>
  <c r="H979" i="3"/>
  <c r="F979" i="3"/>
  <c r="D979" i="3"/>
  <c r="E979" i="3"/>
  <c r="G979" i="3"/>
  <c r="I979" i="3"/>
  <c r="N979" i="3"/>
  <c r="J979" i="3"/>
  <c r="C979" i="3"/>
  <c r="P979" i="3"/>
  <c r="L979" i="3"/>
  <c r="M979" i="3"/>
  <c r="Q979" i="3" l="1"/>
  <c r="R979" i="3"/>
  <c r="B981" i="3"/>
  <c r="J980" i="3"/>
  <c r="O980" i="3"/>
  <c r="H980" i="3"/>
  <c r="M980" i="3"/>
  <c r="K980" i="3"/>
  <c r="G980" i="3"/>
  <c r="D980" i="3"/>
  <c r="F980" i="3"/>
  <c r="N980" i="3"/>
  <c r="E980" i="3"/>
  <c r="I980" i="3"/>
  <c r="P980" i="3"/>
  <c r="L980" i="3"/>
  <c r="C980" i="3"/>
  <c r="Q980" i="3" l="1"/>
  <c r="R980" i="3"/>
  <c r="B982" i="3"/>
  <c r="N981" i="3"/>
  <c r="C981" i="3"/>
  <c r="P981" i="3"/>
  <c r="O981" i="3"/>
  <c r="M981" i="3"/>
  <c r="D981" i="3"/>
  <c r="I981" i="3"/>
  <c r="K981" i="3"/>
  <c r="H981" i="3"/>
  <c r="J981" i="3"/>
  <c r="F981" i="3"/>
  <c r="E981" i="3"/>
  <c r="L981" i="3"/>
  <c r="G981" i="3"/>
  <c r="Q981" i="3" l="1"/>
  <c r="R981" i="3"/>
  <c r="B983" i="3"/>
  <c r="H982" i="3"/>
  <c r="F982" i="3"/>
  <c r="J982" i="3"/>
  <c r="C982" i="3"/>
  <c r="K982" i="3"/>
  <c r="L982" i="3"/>
  <c r="N982" i="3"/>
  <c r="G982" i="3"/>
  <c r="O982" i="3"/>
  <c r="M982" i="3"/>
  <c r="E982" i="3"/>
  <c r="I982" i="3"/>
  <c r="P982" i="3"/>
  <c r="D982" i="3"/>
  <c r="Q982" i="3" l="1"/>
  <c r="R982" i="3"/>
  <c r="B984" i="3"/>
  <c r="K983" i="3"/>
  <c r="H983" i="3"/>
  <c r="L983" i="3"/>
  <c r="G983" i="3"/>
  <c r="J983" i="3"/>
  <c r="I983" i="3"/>
  <c r="O983" i="3"/>
  <c r="C983" i="3"/>
  <c r="F983" i="3"/>
  <c r="E983" i="3"/>
  <c r="P983" i="3"/>
  <c r="M983" i="3"/>
  <c r="N983" i="3"/>
  <c r="D983" i="3"/>
  <c r="Q983" i="3" l="1"/>
  <c r="R983" i="3"/>
  <c r="B985" i="3"/>
  <c r="G984" i="3"/>
  <c r="D984" i="3"/>
  <c r="M984" i="3"/>
  <c r="P984" i="3"/>
  <c r="F984" i="3"/>
  <c r="E984" i="3"/>
  <c r="H984" i="3"/>
  <c r="N984" i="3"/>
  <c r="C984" i="3"/>
  <c r="K984" i="3"/>
  <c r="I984" i="3"/>
  <c r="L984" i="3"/>
  <c r="O984" i="3"/>
  <c r="J984" i="3"/>
  <c r="Q984" i="3" l="1"/>
  <c r="R984" i="3"/>
  <c r="B986" i="3"/>
  <c r="C985" i="3"/>
  <c r="D985" i="3"/>
  <c r="E985" i="3"/>
  <c r="F985" i="3"/>
  <c r="N985" i="3"/>
  <c r="I985" i="3"/>
  <c r="O985" i="3"/>
  <c r="L985" i="3"/>
  <c r="M985" i="3"/>
  <c r="G985" i="3"/>
  <c r="P985" i="3"/>
  <c r="K985" i="3"/>
  <c r="J985" i="3"/>
  <c r="H985" i="3"/>
  <c r="Q985" i="3" l="1"/>
  <c r="R985" i="3"/>
  <c r="B987" i="3"/>
  <c r="P986" i="3"/>
  <c r="H986" i="3"/>
  <c r="N986" i="3"/>
  <c r="F986" i="3"/>
  <c r="G986" i="3"/>
  <c r="C986" i="3"/>
  <c r="K986" i="3"/>
  <c r="E986" i="3"/>
  <c r="O986" i="3"/>
  <c r="L986" i="3"/>
  <c r="I986" i="3"/>
  <c r="M986" i="3"/>
  <c r="J986" i="3"/>
  <c r="D986" i="3"/>
  <c r="Q986" i="3" l="1"/>
  <c r="R986" i="3"/>
  <c r="B988" i="3"/>
  <c r="J987" i="3"/>
  <c r="H987" i="3"/>
  <c r="M987" i="3"/>
  <c r="O987" i="3"/>
  <c r="P987" i="3"/>
  <c r="E987" i="3"/>
  <c r="L987" i="3"/>
  <c r="D987" i="3"/>
  <c r="K987" i="3"/>
  <c r="I987" i="3"/>
  <c r="G987" i="3"/>
  <c r="F987" i="3"/>
  <c r="N987" i="3"/>
  <c r="C987" i="3"/>
  <c r="Q987" i="3" l="1"/>
  <c r="R987" i="3"/>
  <c r="B989" i="3"/>
  <c r="L988" i="3"/>
  <c r="O988" i="3"/>
  <c r="J988" i="3"/>
  <c r="I988" i="3"/>
  <c r="K988" i="3"/>
  <c r="M988" i="3"/>
  <c r="N988" i="3"/>
  <c r="P988" i="3"/>
  <c r="H988" i="3"/>
  <c r="C988" i="3"/>
  <c r="D988" i="3"/>
  <c r="E988" i="3"/>
  <c r="G988" i="3"/>
  <c r="F988" i="3"/>
  <c r="Q988" i="3" l="1"/>
  <c r="R988" i="3"/>
  <c r="B990" i="3"/>
  <c r="E989" i="3"/>
  <c r="F989" i="3"/>
  <c r="N989" i="3"/>
  <c r="P989" i="3"/>
  <c r="D989" i="3"/>
  <c r="G989" i="3"/>
  <c r="C989" i="3"/>
  <c r="M989" i="3"/>
  <c r="K989" i="3"/>
  <c r="I989" i="3"/>
  <c r="H989" i="3"/>
  <c r="O989" i="3"/>
  <c r="J989" i="3"/>
  <c r="L989" i="3"/>
  <c r="Q989" i="3" l="1"/>
  <c r="R989" i="3"/>
  <c r="B991" i="3"/>
  <c r="L990" i="3"/>
  <c r="I990" i="3"/>
  <c r="H990" i="3"/>
  <c r="D990" i="3"/>
  <c r="F990" i="3"/>
  <c r="N990" i="3"/>
  <c r="K990" i="3"/>
  <c r="O990" i="3"/>
  <c r="P990" i="3"/>
  <c r="M990" i="3"/>
  <c r="G990" i="3"/>
  <c r="J990" i="3"/>
  <c r="E990" i="3"/>
  <c r="C990" i="3"/>
  <c r="Q990" i="3" l="1"/>
  <c r="R990" i="3"/>
  <c r="B992" i="3"/>
  <c r="D991" i="3"/>
  <c r="L991" i="3"/>
  <c r="F991" i="3"/>
  <c r="C991" i="3"/>
  <c r="N991" i="3"/>
  <c r="I991" i="3"/>
  <c r="J991" i="3"/>
  <c r="G991" i="3"/>
  <c r="H991" i="3"/>
  <c r="M991" i="3"/>
  <c r="E991" i="3"/>
  <c r="P991" i="3"/>
  <c r="K991" i="3"/>
  <c r="O991" i="3"/>
  <c r="Q991" i="3" l="1"/>
  <c r="R991" i="3"/>
  <c r="B993" i="3"/>
  <c r="E992" i="3"/>
  <c r="M992" i="3"/>
  <c r="H992" i="3"/>
  <c r="L992" i="3"/>
  <c r="P992" i="3"/>
  <c r="N992" i="3"/>
  <c r="G992" i="3"/>
  <c r="O992" i="3"/>
  <c r="I992" i="3"/>
  <c r="K992" i="3"/>
  <c r="F992" i="3"/>
  <c r="J992" i="3"/>
  <c r="D992" i="3"/>
  <c r="C992" i="3"/>
  <c r="Q992" i="3" l="1"/>
  <c r="R992" i="3"/>
  <c r="B994" i="3"/>
  <c r="K993" i="3"/>
  <c r="J993" i="3"/>
  <c r="I993" i="3"/>
  <c r="D993" i="3"/>
  <c r="G993" i="3"/>
  <c r="F993" i="3"/>
  <c r="M993" i="3"/>
  <c r="H993" i="3"/>
  <c r="N993" i="3"/>
  <c r="E993" i="3"/>
  <c r="L993" i="3"/>
  <c r="O993" i="3"/>
  <c r="C993" i="3"/>
  <c r="P993" i="3"/>
  <c r="Q993" i="3" l="1"/>
  <c r="R993" i="3"/>
  <c r="B995" i="3"/>
  <c r="C994" i="3"/>
  <c r="O994" i="3"/>
  <c r="J994" i="3"/>
  <c r="M994" i="3"/>
  <c r="F994" i="3"/>
  <c r="D994" i="3"/>
  <c r="G994" i="3"/>
  <c r="H994" i="3"/>
  <c r="K994" i="3"/>
  <c r="I994" i="3"/>
  <c r="P994" i="3"/>
  <c r="N994" i="3"/>
  <c r="E994" i="3"/>
  <c r="L994" i="3"/>
  <c r="Q994" i="3" l="1"/>
  <c r="R994" i="3"/>
  <c r="B996" i="3"/>
  <c r="F995" i="3"/>
  <c r="C995" i="3"/>
  <c r="P995" i="3"/>
  <c r="N995" i="3"/>
  <c r="H995" i="3"/>
  <c r="E995" i="3"/>
  <c r="I995" i="3"/>
  <c r="O995" i="3"/>
  <c r="G995" i="3"/>
  <c r="M995" i="3"/>
  <c r="L995" i="3"/>
  <c r="J995" i="3"/>
  <c r="D995" i="3"/>
  <c r="K995" i="3"/>
  <c r="Q995" i="3" l="1"/>
  <c r="R995" i="3"/>
  <c r="B997" i="3"/>
  <c r="J996" i="3"/>
  <c r="M996" i="3"/>
  <c r="K996" i="3"/>
  <c r="N996" i="3"/>
  <c r="F996" i="3"/>
  <c r="C996" i="3"/>
  <c r="H996" i="3"/>
  <c r="I996" i="3"/>
  <c r="E996" i="3"/>
  <c r="L996" i="3"/>
  <c r="D996" i="3"/>
  <c r="P996" i="3"/>
  <c r="G996" i="3"/>
  <c r="O996" i="3"/>
  <c r="Q996" i="3" l="1"/>
  <c r="R996" i="3"/>
  <c r="B998" i="3"/>
  <c r="C997" i="3"/>
  <c r="K997" i="3"/>
  <c r="J997" i="3"/>
  <c r="E997" i="3"/>
  <c r="O997" i="3"/>
  <c r="M997" i="3"/>
  <c r="F997" i="3"/>
  <c r="P997" i="3"/>
  <c r="D997" i="3"/>
  <c r="L997" i="3"/>
  <c r="N997" i="3"/>
  <c r="G997" i="3"/>
  <c r="H997" i="3"/>
  <c r="I997" i="3"/>
  <c r="Q997" i="3" l="1"/>
  <c r="R997" i="3"/>
  <c r="B999" i="3"/>
  <c r="F998" i="3"/>
  <c r="H998" i="3"/>
  <c r="D998" i="3"/>
  <c r="N998" i="3"/>
  <c r="K998" i="3"/>
  <c r="E998" i="3"/>
  <c r="L998" i="3"/>
  <c r="M998" i="3"/>
  <c r="O998" i="3"/>
  <c r="G998" i="3"/>
  <c r="I998" i="3"/>
  <c r="P998" i="3"/>
  <c r="J998" i="3"/>
  <c r="C998" i="3"/>
  <c r="Q998" i="3" l="1"/>
  <c r="R998" i="3"/>
  <c r="B1000" i="3"/>
  <c r="O999" i="3"/>
  <c r="L999" i="3"/>
  <c r="K999" i="3"/>
  <c r="G999" i="3"/>
  <c r="J999" i="3"/>
  <c r="C999" i="3"/>
  <c r="H999" i="3"/>
  <c r="E999" i="3"/>
  <c r="D999" i="3"/>
  <c r="N999" i="3"/>
  <c r="P999" i="3"/>
  <c r="I999" i="3"/>
  <c r="F999" i="3"/>
  <c r="M999" i="3"/>
  <c r="Q999" i="3" l="1"/>
  <c r="R999" i="3"/>
  <c r="B1001" i="3"/>
  <c r="D1000" i="3"/>
  <c r="K1000" i="3"/>
  <c r="L1000" i="3"/>
  <c r="G1000" i="3"/>
  <c r="C1000" i="3"/>
  <c r="J1000" i="3"/>
  <c r="P1000" i="3"/>
  <c r="N1000" i="3"/>
  <c r="F1000" i="3"/>
  <c r="O1000" i="3"/>
  <c r="I1000" i="3"/>
  <c r="E1000" i="3"/>
  <c r="M1000" i="3"/>
  <c r="H1000" i="3"/>
  <c r="Q1000" i="3" l="1"/>
  <c r="R1000" i="3"/>
  <c r="B1002" i="3"/>
  <c r="F1001" i="3"/>
  <c r="E1001" i="3"/>
  <c r="M1001" i="3"/>
  <c r="I1001" i="3"/>
  <c r="O1001" i="3"/>
  <c r="K1001" i="3"/>
  <c r="C1001" i="3"/>
  <c r="D1001" i="3"/>
  <c r="J1001" i="3"/>
  <c r="G1001" i="3"/>
  <c r="P1001" i="3"/>
  <c r="L1001" i="3"/>
  <c r="H1001" i="3"/>
  <c r="N1001" i="3"/>
  <c r="Q1001" i="3" l="1"/>
  <c r="R1001" i="3"/>
  <c r="B1003" i="3"/>
  <c r="N1002" i="3"/>
  <c r="H1002" i="3"/>
  <c r="C1002" i="3"/>
  <c r="E1002" i="3"/>
  <c r="K1002" i="3"/>
  <c r="M1002" i="3"/>
  <c r="F1002" i="3"/>
  <c r="P1002" i="3"/>
  <c r="L1002" i="3"/>
  <c r="J1002" i="3"/>
  <c r="G1002" i="3"/>
  <c r="O1002" i="3"/>
  <c r="I1002" i="3"/>
  <c r="D1002" i="3"/>
  <c r="Q1002" i="3" l="1"/>
  <c r="R1002" i="3"/>
  <c r="B1004" i="3"/>
  <c r="P1003" i="3"/>
  <c r="O1003" i="3"/>
  <c r="G1003" i="3"/>
  <c r="H1003" i="3"/>
  <c r="E1003" i="3"/>
  <c r="N1003" i="3"/>
  <c r="M1003" i="3"/>
  <c r="I1003" i="3"/>
  <c r="L1003" i="3"/>
  <c r="K1003" i="3"/>
  <c r="D1003" i="3"/>
  <c r="J1003" i="3"/>
  <c r="F1003" i="3"/>
  <c r="C1003" i="3"/>
  <c r="Q1003" i="3" l="1"/>
  <c r="R1003" i="3"/>
  <c r="B1005" i="3"/>
  <c r="H1004" i="3"/>
  <c r="P1004" i="3"/>
  <c r="J1004" i="3"/>
  <c r="D1004" i="3"/>
  <c r="L1004" i="3"/>
  <c r="I1004" i="3"/>
  <c r="F1004" i="3"/>
  <c r="N1004" i="3"/>
  <c r="M1004" i="3"/>
  <c r="E1004" i="3"/>
  <c r="C1004" i="3"/>
  <c r="O1004" i="3"/>
  <c r="K1004" i="3"/>
  <c r="G1004" i="3"/>
  <c r="Q1004" i="3" l="1"/>
  <c r="R1004" i="3"/>
  <c r="B1006" i="3"/>
  <c r="K1005" i="3"/>
  <c r="J1005" i="3"/>
  <c r="O1005" i="3"/>
  <c r="P1005" i="3"/>
  <c r="F1005" i="3"/>
  <c r="H1005" i="3"/>
  <c r="N1005" i="3"/>
  <c r="C1005" i="3"/>
  <c r="E1005" i="3"/>
  <c r="D1005" i="3"/>
  <c r="I1005" i="3"/>
  <c r="L1005" i="3"/>
  <c r="G1005" i="3"/>
  <c r="M1005" i="3"/>
  <c r="Q1005" i="3" l="1"/>
  <c r="R1005" i="3"/>
  <c r="B1007" i="3"/>
  <c r="M1006" i="3"/>
  <c r="K1006" i="3"/>
  <c r="J1006" i="3"/>
  <c r="I1006" i="3"/>
  <c r="P1006" i="3"/>
  <c r="C1006" i="3"/>
  <c r="N1006" i="3"/>
  <c r="E1006" i="3"/>
  <c r="O1006" i="3"/>
  <c r="D1006" i="3"/>
  <c r="F1006" i="3"/>
  <c r="L1006" i="3"/>
  <c r="G1006" i="3"/>
  <c r="H1006" i="3"/>
  <c r="Q1006" i="3" l="1"/>
  <c r="R1006" i="3"/>
  <c r="B1008" i="3"/>
  <c r="F1007" i="3"/>
  <c r="O1007" i="3"/>
  <c r="G1007" i="3"/>
  <c r="M1007" i="3"/>
  <c r="J1007" i="3"/>
  <c r="E1007" i="3"/>
  <c r="D1007" i="3"/>
  <c r="C1007" i="3"/>
  <c r="K1007" i="3"/>
  <c r="I1007" i="3"/>
  <c r="N1007" i="3"/>
  <c r="P1007" i="3"/>
  <c r="L1007" i="3"/>
  <c r="H1007" i="3"/>
  <c r="Q1007" i="3" l="1"/>
  <c r="R1007" i="3"/>
  <c r="B1009" i="3"/>
  <c r="P1008" i="3"/>
  <c r="N1008" i="3"/>
  <c r="K1008" i="3"/>
  <c r="G1008" i="3"/>
  <c r="D1008" i="3"/>
  <c r="M1008" i="3"/>
  <c r="O1008" i="3"/>
  <c r="C1008" i="3"/>
  <c r="E1008" i="3"/>
  <c r="H1008" i="3"/>
  <c r="I1008" i="3"/>
  <c r="F1008" i="3"/>
  <c r="J1008" i="3"/>
  <c r="L1008" i="3"/>
  <c r="Q1008" i="3" l="1"/>
  <c r="R1008" i="3"/>
  <c r="B1010" i="3"/>
  <c r="P1009" i="3"/>
  <c r="O1009" i="3"/>
  <c r="K1009" i="3"/>
  <c r="H1009" i="3"/>
  <c r="I1009" i="3"/>
  <c r="E1009" i="3"/>
  <c r="M1009" i="3"/>
  <c r="D1009" i="3"/>
  <c r="N1009" i="3"/>
  <c r="G1009" i="3"/>
  <c r="F1009" i="3"/>
  <c r="C1009" i="3"/>
  <c r="L1009" i="3"/>
  <c r="J1009" i="3"/>
  <c r="Q1009" i="3" l="1"/>
  <c r="R1009" i="3"/>
  <c r="B1011" i="3"/>
  <c r="G1010" i="3"/>
  <c r="C1010" i="3"/>
  <c r="F1010" i="3"/>
  <c r="H1010" i="3"/>
  <c r="L1010" i="3"/>
  <c r="M1010" i="3"/>
  <c r="J1010" i="3"/>
  <c r="O1010" i="3"/>
  <c r="I1010" i="3"/>
  <c r="N1010" i="3"/>
  <c r="E1010" i="3"/>
  <c r="K1010" i="3"/>
  <c r="D1010" i="3"/>
  <c r="P1010" i="3"/>
  <c r="Q1010" i="3" l="1"/>
  <c r="R1010" i="3"/>
  <c r="B1012" i="3"/>
  <c r="E1011" i="3"/>
  <c r="O1011" i="3"/>
  <c r="C1011" i="3"/>
  <c r="N1011" i="3"/>
  <c r="I1011" i="3"/>
  <c r="J1011" i="3"/>
  <c r="H1011" i="3"/>
  <c r="F1011" i="3"/>
  <c r="G1011" i="3"/>
  <c r="D1011" i="3"/>
  <c r="K1011" i="3"/>
  <c r="P1011" i="3"/>
  <c r="L1011" i="3"/>
  <c r="M1011" i="3"/>
  <c r="Q1011" i="3" l="1"/>
  <c r="R1011" i="3"/>
  <c r="B1013" i="3"/>
  <c r="K1012" i="3"/>
  <c r="G1012" i="3"/>
  <c r="F1012" i="3"/>
  <c r="I1012" i="3"/>
  <c r="O1012" i="3"/>
  <c r="H1012" i="3"/>
  <c r="C1012" i="3"/>
  <c r="N1012" i="3"/>
  <c r="E1012" i="3"/>
  <c r="J1012" i="3"/>
  <c r="P1012" i="3"/>
  <c r="M1012" i="3"/>
  <c r="D1012" i="3"/>
  <c r="L1012" i="3"/>
  <c r="Q1012" i="3" l="1"/>
  <c r="R1012" i="3"/>
  <c r="B1014" i="3"/>
  <c r="K1013" i="3"/>
  <c r="P1013" i="3"/>
  <c r="J1013" i="3"/>
  <c r="E1013" i="3"/>
  <c r="H1013" i="3"/>
  <c r="M1013" i="3"/>
  <c r="N1013" i="3"/>
  <c r="I1013" i="3"/>
  <c r="L1013" i="3"/>
  <c r="D1013" i="3"/>
  <c r="F1013" i="3"/>
  <c r="O1013" i="3"/>
  <c r="C1013" i="3"/>
  <c r="G1013" i="3"/>
  <c r="Q1013" i="3" l="1"/>
  <c r="R1013" i="3"/>
  <c r="B1015" i="3"/>
  <c r="C1014" i="3"/>
  <c r="I1014" i="3"/>
  <c r="O1014" i="3"/>
  <c r="M1014" i="3"/>
  <c r="K1014" i="3"/>
  <c r="E1014" i="3"/>
  <c r="P1014" i="3"/>
  <c r="H1014" i="3"/>
  <c r="G1014" i="3"/>
  <c r="N1014" i="3"/>
  <c r="L1014" i="3"/>
  <c r="D1014" i="3"/>
  <c r="J1014" i="3"/>
  <c r="F1014" i="3"/>
  <c r="Q1014" i="3" l="1"/>
  <c r="R1014" i="3"/>
  <c r="B1016" i="3"/>
  <c r="P1015" i="3"/>
  <c r="C1015" i="3"/>
  <c r="G1015" i="3"/>
  <c r="H1015" i="3"/>
  <c r="N1015" i="3"/>
  <c r="D1015" i="3"/>
  <c r="F1015" i="3"/>
  <c r="L1015" i="3"/>
  <c r="E1015" i="3"/>
  <c r="I1015" i="3"/>
  <c r="K1015" i="3"/>
  <c r="M1015" i="3"/>
  <c r="O1015" i="3"/>
  <c r="J1015" i="3"/>
  <c r="Q1015" i="3" l="1"/>
  <c r="R1015" i="3"/>
  <c r="B1017" i="3"/>
  <c r="L1016" i="3"/>
  <c r="M1016" i="3"/>
  <c r="I1016" i="3"/>
  <c r="C1016" i="3"/>
  <c r="N1016" i="3"/>
  <c r="D1016" i="3"/>
  <c r="F1016" i="3"/>
  <c r="P1016" i="3"/>
  <c r="H1016" i="3"/>
  <c r="K1016" i="3"/>
  <c r="O1016" i="3"/>
  <c r="G1016" i="3"/>
  <c r="E1016" i="3"/>
  <c r="J1016" i="3"/>
  <c r="Q1016" i="3" l="1"/>
  <c r="R1016" i="3"/>
  <c r="B1018" i="3"/>
  <c r="P1017" i="3"/>
  <c r="J1017" i="3"/>
  <c r="O1017" i="3"/>
  <c r="L1017" i="3"/>
  <c r="I1017" i="3"/>
  <c r="H1017" i="3"/>
  <c r="N1017" i="3"/>
  <c r="E1017" i="3"/>
  <c r="K1017" i="3"/>
  <c r="D1017" i="3"/>
  <c r="G1017" i="3"/>
  <c r="F1017" i="3"/>
  <c r="M1017" i="3"/>
  <c r="C1017" i="3"/>
  <c r="Q1017" i="3" l="1"/>
  <c r="R1017" i="3"/>
  <c r="B1019" i="3"/>
  <c r="L1018" i="3"/>
  <c r="M1018" i="3"/>
  <c r="J1018" i="3"/>
  <c r="D1018" i="3"/>
  <c r="K1018" i="3"/>
  <c r="P1018" i="3"/>
  <c r="O1018" i="3"/>
  <c r="F1018" i="3"/>
  <c r="E1018" i="3"/>
  <c r="G1018" i="3"/>
  <c r="H1018" i="3"/>
  <c r="C1018" i="3"/>
  <c r="N1018" i="3"/>
  <c r="I1018" i="3"/>
  <c r="Q1018" i="3" l="1"/>
  <c r="R1018" i="3"/>
  <c r="B1020" i="3"/>
  <c r="L1019" i="3"/>
  <c r="D1019" i="3"/>
  <c r="J1019" i="3"/>
  <c r="G1019" i="3"/>
  <c r="K1019" i="3"/>
  <c r="H1019" i="3"/>
  <c r="N1019" i="3"/>
  <c r="C1019" i="3"/>
  <c r="O1019" i="3"/>
  <c r="F1019" i="3"/>
  <c r="I1019" i="3"/>
  <c r="E1019" i="3"/>
  <c r="P1019" i="3"/>
  <c r="M1019" i="3"/>
  <c r="Q1019" i="3" l="1"/>
  <c r="R1019" i="3"/>
  <c r="B1021" i="3"/>
  <c r="I1020" i="3"/>
  <c r="P1020" i="3"/>
  <c r="J1020" i="3"/>
  <c r="D1020" i="3"/>
  <c r="G1020" i="3"/>
  <c r="L1020" i="3"/>
  <c r="M1020" i="3"/>
  <c r="H1020" i="3"/>
  <c r="N1020" i="3"/>
  <c r="F1020" i="3"/>
  <c r="C1020" i="3"/>
  <c r="E1020" i="3"/>
  <c r="O1020" i="3"/>
  <c r="K1020" i="3"/>
  <c r="Q1020" i="3" l="1"/>
  <c r="R1020" i="3"/>
  <c r="B1022" i="3"/>
  <c r="H1021" i="3"/>
  <c r="F1021" i="3"/>
  <c r="E1021" i="3"/>
  <c r="O1021" i="3"/>
  <c r="G1021" i="3"/>
  <c r="I1021" i="3"/>
  <c r="L1021" i="3"/>
  <c r="M1021" i="3"/>
  <c r="C1021" i="3"/>
  <c r="J1021" i="3"/>
  <c r="N1021" i="3"/>
  <c r="P1021" i="3"/>
  <c r="K1021" i="3"/>
  <c r="D1021" i="3"/>
  <c r="Q1021" i="3" l="1"/>
  <c r="R1021" i="3"/>
  <c r="B1023" i="3"/>
  <c r="M1022" i="3"/>
  <c r="E1022" i="3"/>
  <c r="F1022" i="3"/>
  <c r="N1022" i="3"/>
  <c r="P1022" i="3"/>
  <c r="G1022" i="3"/>
  <c r="K1022" i="3"/>
  <c r="O1022" i="3"/>
  <c r="L1022" i="3"/>
  <c r="C1022" i="3"/>
  <c r="D1022" i="3"/>
  <c r="J1022" i="3"/>
  <c r="H1022" i="3"/>
  <c r="I1022" i="3"/>
  <c r="Q1022" i="3" l="1"/>
  <c r="R1022" i="3"/>
  <c r="B1024" i="3"/>
  <c r="O1023" i="3"/>
  <c r="D1023" i="3"/>
  <c r="I1023" i="3"/>
  <c r="M1023" i="3"/>
  <c r="K1023" i="3"/>
  <c r="G1023" i="3"/>
  <c r="H1023" i="3"/>
  <c r="N1023" i="3"/>
  <c r="J1023" i="3"/>
  <c r="F1023" i="3"/>
  <c r="E1023" i="3"/>
  <c r="P1023" i="3"/>
  <c r="L1023" i="3"/>
  <c r="C1023" i="3"/>
  <c r="Q1023" i="3" l="1"/>
  <c r="R1023" i="3"/>
  <c r="B1025" i="3"/>
  <c r="N1024" i="3"/>
  <c r="D1024" i="3"/>
  <c r="H1024" i="3"/>
  <c r="M1024" i="3"/>
  <c r="E1024" i="3"/>
  <c r="I1024" i="3"/>
  <c r="O1024" i="3"/>
  <c r="G1024" i="3"/>
  <c r="L1024" i="3"/>
  <c r="F1024" i="3"/>
  <c r="C1024" i="3"/>
  <c r="K1024" i="3"/>
  <c r="P1024" i="3"/>
  <c r="J1024" i="3"/>
  <c r="Q1024" i="3" l="1"/>
  <c r="R1024" i="3"/>
  <c r="B1026" i="3"/>
  <c r="E1025" i="3"/>
  <c r="F1025" i="3"/>
  <c r="I1025" i="3"/>
  <c r="J1025" i="3"/>
  <c r="O1025" i="3"/>
  <c r="D1025" i="3"/>
  <c r="C1025" i="3"/>
  <c r="M1025" i="3"/>
  <c r="G1025" i="3"/>
  <c r="N1025" i="3"/>
  <c r="P1025" i="3"/>
  <c r="K1025" i="3"/>
  <c r="H1025" i="3"/>
  <c r="L1025" i="3"/>
  <c r="Q1025" i="3" l="1"/>
  <c r="R1025" i="3"/>
  <c r="B1027" i="3"/>
  <c r="P1026" i="3"/>
  <c r="F1026" i="3"/>
  <c r="G1026" i="3"/>
  <c r="D1026" i="3"/>
  <c r="H1026" i="3"/>
  <c r="O1026" i="3"/>
  <c r="J1026" i="3"/>
  <c r="M1026" i="3"/>
  <c r="I1026" i="3"/>
  <c r="K1026" i="3"/>
  <c r="E1026" i="3"/>
  <c r="N1026" i="3"/>
  <c r="L1026" i="3"/>
  <c r="C1026" i="3"/>
  <c r="Q1026" i="3" l="1"/>
  <c r="R1026" i="3"/>
  <c r="B1028" i="3"/>
  <c r="H1027" i="3"/>
  <c r="G1027" i="3"/>
  <c r="P1027" i="3"/>
  <c r="K1027" i="3"/>
  <c r="J1027" i="3"/>
  <c r="L1027" i="3"/>
  <c r="E1027" i="3"/>
  <c r="I1027" i="3"/>
  <c r="D1027" i="3"/>
  <c r="F1027" i="3"/>
  <c r="N1027" i="3"/>
  <c r="C1027" i="3"/>
  <c r="O1027" i="3"/>
  <c r="M1027" i="3"/>
  <c r="Q1027" i="3" l="1"/>
  <c r="R1027" i="3"/>
  <c r="B1029" i="3"/>
  <c r="K1028" i="3"/>
  <c r="L1028" i="3"/>
  <c r="J1028" i="3"/>
  <c r="P1028" i="3"/>
  <c r="H1028" i="3"/>
  <c r="E1028" i="3"/>
  <c r="F1028" i="3"/>
  <c r="G1028" i="3"/>
  <c r="O1028" i="3"/>
  <c r="M1028" i="3"/>
  <c r="C1028" i="3"/>
  <c r="I1028" i="3"/>
  <c r="N1028" i="3"/>
  <c r="D1028" i="3"/>
  <c r="Q1028" i="3" l="1"/>
  <c r="R1028" i="3"/>
  <c r="B1030" i="3"/>
  <c r="D1029" i="3"/>
  <c r="I1029" i="3"/>
  <c r="L1029" i="3"/>
  <c r="N1029" i="3"/>
  <c r="O1029" i="3"/>
  <c r="G1029" i="3"/>
  <c r="P1029" i="3"/>
  <c r="K1029" i="3"/>
  <c r="F1029" i="3"/>
  <c r="M1029" i="3"/>
  <c r="J1029" i="3"/>
  <c r="H1029" i="3"/>
  <c r="C1029" i="3"/>
  <c r="E1029" i="3"/>
  <c r="Q1029" i="3" l="1"/>
  <c r="R1029" i="3"/>
  <c r="B1031" i="3"/>
  <c r="C1030" i="3"/>
  <c r="F1030" i="3"/>
  <c r="N1030" i="3"/>
  <c r="M1030" i="3"/>
  <c r="D1030" i="3"/>
  <c r="O1030" i="3"/>
  <c r="E1030" i="3"/>
  <c r="K1030" i="3"/>
  <c r="L1030" i="3"/>
  <c r="G1030" i="3"/>
  <c r="I1030" i="3"/>
  <c r="J1030" i="3"/>
  <c r="H1030" i="3"/>
  <c r="P1030" i="3"/>
  <c r="Q1030" i="3" l="1"/>
  <c r="R1030" i="3"/>
  <c r="B1032" i="3"/>
  <c r="F1031" i="3"/>
  <c r="I1031" i="3"/>
  <c r="H1031" i="3"/>
  <c r="D1031" i="3"/>
  <c r="G1031" i="3"/>
  <c r="J1031" i="3"/>
  <c r="K1031" i="3"/>
  <c r="L1031" i="3"/>
  <c r="E1031" i="3"/>
  <c r="C1031" i="3"/>
  <c r="O1031" i="3"/>
  <c r="P1031" i="3"/>
  <c r="M1031" i="3"/>
  <c r="N1031" i="3"/>
  <c r="Q1031" i="3" l="1"/>
  <c r="R1031" i="3"/>
  <c r="B1033" i="3"/>
  <c r="E1032" i="3"/>
  <c r="L1032" i="3"/>
  <c r="J1032" i="3"/>
  <c r="O1032" i="3"/>
  <c r="F1032" i="3"/>
  <c r="N1032" i="3"/>
  <c r="M1032" i="3"/>
  <c r="P1032" i="3"/>
  <c r="D1032" i="3"/>
  <c r="C1032" i="3"/>
  <c r="I1032" i="3"/>
  <c r="G1032" i="3"/>
  <c r="K1032" i="3"/>
  <c r="H1032" i="3"/>
  <c r="Q1032" i="3" l="1"/>
  <c r="R1032" i="3"/>
  <c r="B1034" i="3"/>
  <c r="H1033" i="3"/>
  <c r="K1033" i="3"/>
  <c r="N1033" i="3"/>
  <c r="P1033" i="3"/>
  <c r="D1033" i="3"/>
  <c r="J1033" i="3"/>
  <c r="I1033" i="3"/>
  <c r="C1033" i="3"/>
  <c r="O1033" i="3"/>
  <c r="M1033" i="3"/>
  <c r="L1033" i="3"/>
  <c r="F1033" i="3"/>
  <c r="E1033" i="3"/>
  <c r="G1033" i="3"/>
  <c r="Q1033" i="3" l="1"/>
  <c r="R1033" i="3"/>
  <c r="B1035" i="3"/>
  <c r="G1034" i="3"/>
  <c r="I1034" i="3"/>
  <c r="D1034" i="3"/>
  <c r="O1034" i="3"/>
  <c r="L1034" i="3"/>
  <c r="N1034" i="3"/>
  <c r="H1034" i="3"/>
  <c r="M1034" i="3"/>
  <c r="K1034" i="3"/>
  <c r="P1034" i="3"/>
  <c r="J1034" i="3"/>
  <c r="F1034" i="3"/>
  <c r="E1034" i="3"/>
  <c r="C1034" i="3"/>
  <c r="Q1034" i="3" l="1"/>
  <c r="R1034" i="3"/>
  <c r="B1036" i="3"/>
  <c r="L1035" i="3"/>
  <c r="H1035" i="3"/>
  <c r="N1035" i="3"/>
  <c r="M1035" i="3"/>
  <c r="G1035" i="3"/>
  <c r="D1035" i="3"/>
  <c r="C1035" i="3"/>
  <c r="E1035" i="3"/>
  <c r="O1035" i="3"/>
  <c r="J1035" i="3"/>
  <c r="P1035" i="3"/>
  <c r="K1035" i="3"/>
  <c r="F1035" i="3"/>
  <c r="I1035" i="3"/>
  <c r="Q1035" i="3" l="1"/>
  <c r="R1035" i="3"/>
  <c r="B1037" i="3"/>
  <c r="N1036" i="3"/>
  <c r="D1036" i="3"/>
  <c r="E1036" i="3"/>
  <c r="O1036" i="3"/>
  <c r="M1036" i="3"/>
  <c r="K1036" i="3"/>
  <c r="G1036" i="3"/>
  <c r="P1036" i="3"/>
  <c r="H1036" i="3"/>
  <c r="L1036" i="3"/>
  <c r="C1036" i="3"/>
  <c r="F1036" i="3"/>
  <c r="I1036" i="3"/>
  <c r="J1036" i="3"/>
  <c r="Q1036" i="3" l="1"/>
  <c r="R1036" i="3"/>
  <c r="B1038" i="3"/>
  <c r="H1037" i="3"/>
  <c r="M1037" i="3"/>
  <c r="E1037" i="3"/>
  <c r="K1037" i="3"/>
  <c r="O1037" i="3"/>
  <c r="F1037" i="3"/>
  <c r="N1037" i="3"/>
  <c r="P1037" i="3"/>
  <c r="J1037" i="3"/>
  <c r="G1037" i="3"/>
  <c r="L1037" i="3"/>
  <c r="I1037" i="3"/>
  <c r="D1037" i="3"/>
  <c r="C1037" i="3"/>
  <c r="Q1037" i="3" l="1"/>
  <c r="R1037" i="3"/>
  <c r="B1039" i="3"/>
  <c r="D1038" i="3"/>
  <c r="L1038" i="3"/>
  <c r="C1038" i="3"/>
  <c r="K1038" i="3"/>
  <c r="I1038" i="3"/>
  <c r="P1038" i="3"/>
  <c r="H1038" i="3"/>
  <c r="E1038" i="3"/>
  <c r="M1038" i="3"/>
  <c r="G1038" i="3"/>
  <c r="N1038" i="3"/>
  <c r="O1038" i="3"/>
  <c r="J1038" i="3"/>
  <c r="F1038" i="3"/>
  <c r="Q1038" i="3" l="1"/>
  <c r="R1038" i="3"/>
  <c r="B1040" i="3"/>
  <c r="M1039" i="3"/>
  <c r="P1039" i="3"/>
  <c r="G1039" i="3"/>
  <c r="F1039" i="3"/>
  <c r="D1039" i="3"/>
  <c r="K1039" i="3"/>
  <c r="H1039" i="3"/>
  <c r="E1039" i="3"/>
  <c r="I1039" i="3"/>
  <c r="L1039" i="3"/>
  <c r="N1039" i="3"/>
  <c r="O1039" i="3"/>
  <c r="C1039" i="3"/>
  <c r="J1039" i="3"/>
  <c r="Q1039" i="3" l="1"/>
  <c r="R1039" i="3"/>
  <c r="B1041" i="3"/>
  <c r="D1040" i="3"/>
  <c r="M1040" i="3"/>
  <c r="P1040" i="3"/>
  <c r="I1040" i="3"/>
  <c r="K1040" i="3"/>
  <c r="L1040" i="3"/>
  <c r="J1040" i="3"/>
  <c r="N1040" i="3"/>
  <c r="H1040" i="3"/>
  <c r="G1040" i="3"/>
  <c r="E1040" i="3"/>
  <c r="C1040" i="3"/>
  <c r="O1040" i="3"/>
  <c r="F1040" i="3"/>
  <c r="Q1040" i="3" l="1"/>
  <c r="R1040" i="3"/>
  <c r="B1042" i="3"/>
  <c r="H1041" i="3"/>
  <c r="F1041" i="3"/>
  <c r="M1041" i="3"/>
  <c r="I1041" i="3"/>
  <c r="O1041" i="3"/>
  <c r="D1041" i="3"/>
  <c r="N1041" i="3"/>
  <c r="C1041" i="3"/>
  <c r="P1041" i="3"/>
  <c r="L1041" i="3"/>
  <c r="G1041" i="3"/>
  <c r="K1041" i="3"/>
  <c r="E1041" i="3"/>
  <c r="J1041" i="3"/>
  <c r="Q1041" i="3" l="1"/>
  <c r="R1041" i="3"/>
  <c r="B1043" i="3"/>
  <c r="P1042" i="3"/>
  <c r="G1042" i="3"/>
  <c r="H1042" i="3"/>
  <c r="E1042" i="3"/>
  <c r="F1042" i="3"/>
  <c r="N1042" i="3"/>
  <c r="K1042" i="3"/>
  <c r="C1042" i="3"/>
  <c r="I1042" i="3"/>
  <c r="M1042" i="3"/>
  <c r="O1042" i="3"/>
  <c r="D1042" i="3"/>
  <c r="J1042" i="3"/>
  <c r="L1042" i="3"/>
  <c r="Q1042" i="3" l="1"/>
  <c r="R1042" i="3"/>
  <c r="B1044" i="3"/>
  <c r="F1043" i="3"/>
  <c r="E1043" i="3"/>
  <c r="O1043" i="3"/>
  <c r="P1043" i="3"/>
  <c r="N1043" i="3"/>
  <c r="M1043" i="3"/>
  <c r="L1043" i="3"/>
  <c r="C1043" i="3"/>
  <c r="K1043" i="3"/>
  <c r="G1043" i="3"/>
  <c r="J1043" i="3"/>
  <c r="D1043" i="3"/>
  <c r="H1043" i="3"/>
  <c r="I1043" i="3"/>
  <c r="Q1043" i="3" l="1"/>
  <c r="R1043" i="3"/>
  <c r="B1045" i="3"/>
  <c r="P1044" i="3"/>
  <c r="F1044" i="3"/>
  <c r="N1044" i="3"/>
  <c r="C1044" i="3"/>
  <c r="E1044" i="3"/>
  <c r="H1044" i="3"/>
  <c r="G1044" i="3"/>
  <c r="L1044" i="3"/>
  <c r="M1044" i="3"/>
  <c r="O1044" i="3"/>
  <c r="I1044" i="3"/>
  <c r="D1044" i="3"/>
  <c r="K1044" i="3"/>
  <c r="J1044" i="3"/>
  <c r="Q1044" i="3" l="1"/>
  <c r="R1044" i="3"/>
  <c r="B1046" i="3"/>
  <c r="M1045" i="3"/>
  <c r="J1045" i="3"/>
  <c r="G1045" i="3"/>
  <c r="P1045" i="3"/>
  <c r="N1045" i="3"/>
  <c r="E1045" i="3"/>
  <c r="H1045" i="3"/>
  <c r="I1045" i="3"/>
  <c r="F1045" i="3"/>
  <c r="O1045" i="3"/>
  <c r="L1045" i="3"/>
  <c r="K1045" i="3"/>
  <c r="C1045" i="3"/>
  <c r="D1045" i="3"/>
  <c r="Q1045" i="3" l="1"/>
  <c r="R1045" i="3"/>
  <c r="B1047" i="3"/>
  <c r="P1046" i="3"/>
  <c r="G1046" i="3"/>
  <c r="C1046" i="3"/>
  <c r="D1046" i="3"/>
  <c r="K1046" i="3"/>
  <c r="H1046" i="3"/>
  <c r="M1046" i="3"/>
  <c r="I1046" i="3"/>
  <c r="L1046" i="3"/>
  <c r="F1046" i="3"/>
  <c r="O1046" i="3"/>
  <c r="J1046" i="3"/>
  <c r="E1046" i="3"/>
  <c r="N1046" i="3"/>
  <c r="Q1046" i="3" l="1"/>
  <c r="R1046" i="3"/>
  <c r="B1048" i="3"/>
  <c r="E1047" i="3"/>
  <c r="I1047" i="3"/>
  <c r="H1047" i="3"/>
  <c r="J1047" i="3"/>
  <c r="O1047" i="3"/>
  <c r="K1047" i="3"/>
  <c r="F1047" i="3"/>
  <c r="G1047" i="3"/>
  <c r="C1047" i="3"/>
  <c r="P1047" i="3"/>
  <c r="M1047" i="3"/>
  <c r="N1047" i="3"/>
  <c r="D1047" i="3"/>
  <c r="L1047" i="3"/>
  <c r="Q1047" i="3" l="1"/>
  <c r="R1047" i="3"/>
  <c r="B1049" i="3"/>
  <c r="O1048" i="3"/>
  <c r="H1048" i="3"/>
  <c r="E1048" i="3"/>
  <c r="L1048" i="3"/>
  <c r="G1048" i="3"/>
  <c r="M1048" i="3"/>
  <c r="N1048" i="3"/>
  <c r="K1048" i="3"/>
  <c r="D1048" i="3"/>
  <c r="I1048" i="3"/>
  <c r="P1048" i="3"/>
  <c r="C1048" i="3"/>
  <c r="F1048" i="3"/>
  <c r="J1048" i="3"/>
  <c r="Q1048" i="3" l="1"/>
  <c r="R1048" i="3"/>
  <c r="B1050" i="3"/>
  <c r="I1049" i="3"/>
  <c r="E1049" i="3"/>
  <c r="K1049" i="3"/>
  <c r="D1049" i="3"/>
  <c r="H1049" i="3"/>
  <c r="M1049" i="3"/>
  <c r="O1049" i="3"/>
  <c r="J1049" i="3"/>
  <c r="N1049" i="3"/>
  <c r="F1049" i="3"/>
  <c r="P1049" i="3"/>
  <c r="L1049" i="3"/>
  <c r="C1049" i="3"/>
  <c r="G1049" i="3"/>
  <c r="Q1049" i="3" l="1"/>
  <c r="R1049" i="3"/>
  <c r="B1051" i="3"/>
  <c r="C1050" i="3"/>
  <c r="G1050" i="3"/>
  <c r="K1050" i="3"/>
  <c r="M1050" i="3"/>
  <c r="H1050" i="3"/>
  <c r="D1050" i="3"/>
  <c r="L1050" i="3"/>
  <c r="N1050" i="3"/>
  <c r="F1050" i="3"/>
  <c r="E1050" i="3"/>
  <c r="J1050" i="3"/>
  <c r="O1050" i="3"/>
  <c r="P1050" i="3"/>
  <c r="I1050" i="3"/>
  <c r="Q1050" i="3" l="1"/>
  <c r="R1050" i="3"/>
  <c r="B1052" i="3"/>
  <c r="I1051" i="3"/>
  <c r="D1051" i="3"/>
  <c r="N1051" i="3"/>
  <c r="P1051" i="3"/>
  <c r="H1051" i="3"/>
  <c r="F1051" i="3"/>
  <c r="K1051" i="3"/>
  <c r="J1051" i="3"/>
  <c r="C1051" i="3"/>
  <c r="L1051" i="3"/>
  <c r="E1051" i="3"/>
  <c r="O1051" i="3"/>
  <c r="M1051" i="3"/>
  <c r="G1051" i="3"/>
  <c r="Q1051" i="3" l="1"/>
  <c r="R1051" i="3"/>
  <c r="B1053" i="3"/>
  <c r="C1052" i="3"/>
  <c r="E1052" i="3"/>
  <c r="J1052" i="3"/>
  <c r="O1052" i="3"/>
  <c r="G1052" i="3"/>
  <c r="L1052" i="3"/>
  <c r="D1052" i="3"/>
  <c r="M1052" i="3"/>
  <c r="H1052" i="3"/>
  <c r="K1052" i="3"/>
  <c r="P1052" i="3"/>
  <c r="I1052" i="3"/>
  <c r="F1052" i="3"/>
  <c r="N1052" i="3"/>
  <c r="Q1052" i="3" l="1"/>
  <c r="R1052" i="3"/>
  <c r="B1054" i="3"/>
  <c r="P1053" i="3"/>
  <c r="O1053" i="3"/>
  <c r="H1053" i="3"/>
  <c r="C1053" i="3"/>
  <c r="D1053" i="3"/>
  <c r="L1053" i="3"/>
  <c r="N1053" i="3"/>
  <c r="M1053" i="3"/>
  <c r="F1053" i="3"/>
  <c r="G1053" i="3"/>
  <c r="K1053" i="3"/>
  <c r="E1053" i="3"/>
  <c r="I1053" i="3"/>
  <c r="J1053" i="3"/>
  <c r="Q1053" i="3" l="1"/>
  <c r="R1053" i="3"/>
  <c r="B1055" i="3"/>
  <c r="P1054" i="3"/>
  <c r="G1054" i="3"/>
  <c r="E1054" i="3"/>
  <c r="I1054" i="3"/>
  <c r="M1054" i="3"/>
  <c r="D1054" i="3"/>
  <c r="F1054" i="3"/>
  <c r="N1054" i="3"/>
  <c r="O1054" i="3"/>
  <c r="C1054" i="3"/>
  <c r="K1054" i="3"/>
  <c r="H1054" i="3"/>
  <c r="J1054" i="3"/>
  <c r="L1054" i="3"/>
  <c r="Q1054" i="3" l="1"/>
  <c r="R1054" i="3"/>
  <c r="B1056" i="3"/>
  <c r="P1055" i="3"/>
  <c r="K1055" i="3"/>
  <c r="E1055" i="3"/>
  <c r="F1055" i="3"/>
  <c r="O1055" i="3"/>
  <c r="C1055" i="3"/>
  <c r="G1055" i="3"/>
  <c r="J1055" i="3"/>
  <c r="I1055" i="3"/>
  <c r="H1055" i="3"/>
  <c r="N1055" i="3"/>
  <c r="D1055" i="3"/>
  <c r="L1055" i="3"/>
  <c r="M1055" i="3"/>
  <c r="Q1055" i="3" l="1"/>
  <c r="R1055" i="3"/>
  <c r="B1057" i="3"/>
  <c r="O1056" i="3"/>
  <c r="P1056" i="3"/>
  <c r="F1056" i="3"/>
  <c r="E1056" i="3"/>
  <c r="J1056" i="3"/>
  <c r="M1056" i="3"/>
  <c r="C1056" i="3"/>
  <c r="N1056" i="3"/>
  <c r="H1056" i="3"/>
  <c r="G1056" i="3"/>
  <c r="K1056" i="3"/>
  <c r="I1056" i="3"/>
  <c r="D1056" i="3"/>
  <c r="L1056" i="3"/>
  <c r="Q1056" i="3" l="1"/>
  <c r="R1056" i="3"/>
  <c r="B1058" i="3"/>
  <c r="J1057" i="3"/>
  <c r="H1057" i="3"/>
  <c r="L1057" i="3"/>
  <c r="M1057" i="3"/>
  <c r="F1057" i="3"/>
  <c r="P1057" i="3"/>
  <c r="C1057" i="3"/>
  <c r="O1057" i="3"/>
  <c r="G1057" i="3"/>
  <c r="D1057" i="3"/>
  <c r="E1057" i="3"/>
  <c r="N1057" i="3"/>
  <c r="K1057" i="3"/>
  <c r="I1057" i="3"/>
  <c r="Q1057" i="3" l="1"/>
  <c r="R1057" i="3"/>
  <c r="B1059" i="3"/>
  <c r="I1058" i="3"/>
  <c r="N1058" i="3"/>
  <c r="D1058" i="3"/>
  <c r="K1058" i="3"/>
  <c r="C1058" i="3"/>
  <c r="E1058" i="3"/>
  <c r="M1058" i="3"/>
  <c r="O1058" i="3"/>
  <c r="H1058" i="3"/>
  <c r="P1058" i="3"/>
  <c r="F1058" i="3"/>
  <c r="J1058" i="3"/>
  <c r="G1058" i="3"/>
  <c r="L1058" i="3"/>
  <c r="Q1058" i="3" l="1"/>
  <c r="R1058" i="3"/>
  <c r="B1060" i="3"/>
  <c r="C1059" i="3"/>
  <c r="E1059" i="3"/>
  <c r="D1059" i="3"/>
  <c r="L1059" i="3"/>
  <c r="K1059" i="3"/>
  <c r="O1059" i="3"/>
  <c r="J1059" i="3"/>
  <c r="P1059" i="3"/>
  <c r="H1059" i="3"/>
  <c r="F1059" i="3"/>
  <c r="N1059" i="3"/>
  <c r="I1059" i="3"/>
  <c r="M1059" i="3"/>
  <c r="G1059" i="3"/>
  <c r="Q1059" i="3" l="1"/>
  <c r="R1059" i="3"/>
  <c r="B1061" i="3"/>
  <c r="E1060" i="3"/>
  <c r="H1060" i="3"/>
  <c r="G1060" i="3"/>
  <c r="L1060" i="3"/>
  <c r="P1060" i="3"/>
  <c r="F1060" i="3"/>
  <c r="M1060" i="3"/>
  <c r="I1060" i="3"/>
  <c r="K1060" i="3"/>
  <c r="N1060" i="3"/>
  <c r="D1060" i="3"/>
  <c r="O1060" i="3"/>
  <c r="J1060" i="3"/>
  <c r="C1060" i="3"/>
  <c r="Q1060" i="3" l="1"/>
  <c r="R1060" i="3"/>
  <c r="B1062" i="3"/>
  <c r="M1061" i="3"/>
  <c r="N1061" i="3"/>
  <c r="I1061" i="3"/>
  <c r="C1061" i="3"/>
  <c r="E1061" i="3"/>
  <c r="K1061" i="3"/>
  <c r="J1061" i="3"/>
  <c r="L1061" i="3"/>
  <c r="H1061" i="3"/>
  <c r="D1061" i="3"/>
  <c r="G1061" i="3"/>
  <c r="P1061" i="3"/>
  <c r="F1061" i="3"/>
  <c r="O1061" i="3"/>
  <c r="Q1061" i="3" l="1"/>
  <c r="R1061" i="3"/>
  <c r="B1063" i="3"/>
  <c r="F1062" i="3"/>
  <c r="L1062" i="3"/>
  <c r="H1062" i="3"/>
  <c r="J1062" i="3"/>
  <c r="K1062" i="3"/>
  <c r="E1062" i="3"/>
  <c r="M1062" i="3"/>
  <c r="O1062" i="3"/>
  <c r="I1062" i="3"/>
  <c r="N1062" i="3"/>
  <c r="D1062" i="3"/>
  <c r="P1062" i="3"/>
  <c r="G1062" i="3"/>
  <c r="C1062" i="3"/>
  <c r="Q1062" i="3" l="1"/>
  <c r="R1062" i="3"/>
  <c r="B1064" i="3"/>
  <c r="D1063" i="3"/>
  <c r="F1063" i="3"/>
  <c r="K1063" i="3"/>
  <c r="J1063" i="3"/>
  <c r="I1063" i="3"/>
  <c r="N1063" i="3"/>
  <c r="H1063" i="3"/>
  <c r="O1063" i="3"/>
  <c r="E1063" i="3"/>
  <c r="M1063" i="3"/>
  <c r="C1063" i="3"/>
  <c r="L1063" i="3"/>
  <c r="G1063" i="3"/>
  <c r="P1063" i="3"/>
  <c r="Q1063" i="3" l="1"/>
  <c r="R1063" i="3"/>
  <c r="B1065" i="3"/>
  <c r="L1064" i="3"/>
  <c r="P1064" i="3"/>
  <c r="H1064" i="3"/>
  <c r="J1064" i="3"/>
  <c r="M1064" i="3"/>
  <c r="F1064" i="3"/>
  <c r="D1064" i="3"/>
  <c r="C1064" i="3"/>
  <c r="N1064" i="3"/>
  <c r="E1064" i="3"/>
  <c r="I1064" i="3"/>
  <c r="O1064" i="3"/>
  <c r="G1064" i="3"/>
  <c r="K1064" i="3"/>
  <c r="Q1064" i="3" l="1"/>
  <c r="R1064" i="3"/>
  <c r="B1066" i="3"/>
  <c r="G1065" i="3"/>
  <c r="H1065" i="3"/>
  <c r="O1065" i="3"/>
  <c r="K1065" i="3"/>
  <c r="D1065" i="3"/>
  <c r="C1065" i="3"/>
  <c r="J1065" i="3"/>
  <c r="P1065" i="3"/>
  <c r="N1065" i="3"/>
  <c r="I1065" i="3"/>
  <c r="F1065" i="3"/>
  <c r="M1065" i="3"/>
  <c r="L1065" i="3"/>
  <c r="E1065" i="3"/>
  <c r="Q1065" i="3" l="1"/>
  <c r="R1065" i="3"/>
  <c r="B1067" i="3"/>
  <c r="M1066" i="3"/>
  <c r="G1066" i="3"/>
  <c r="C1066" i="3"/>
  <c r="J1066" i="3"/>
  <c r="K1066" i="3"/>
  <c r="N1066" i="3"/>
  <c r="O1066" i="3"/>
  <c r="F1066" i="3"/>
  <c r="L1066" i="3"/>
  <c r="E1066" i="3"/>
  <c r="I1066" i="3"/>
  <c r="D1066" i="3"/>
  <c r="H1066" i="3"/>
  <c r="P1066" i="3"/>
  <c r="Q1066" i="3" l="1"/>
  <c r="R1066" i="3"/>
  <c r="B1068" i="3"/>
  <c r="P1067" i="3"/>
  <c r="E1067" i="3"/>
  <c r="K1067" i="3"/>
  <c r="G1067" i="3"/>
  <c r="D1067" i="3"/>
  <c r="F1067" i="3"/>
  <c r="M1067" i="3"/>
  <c r="I1067" i="3"/>
  <c r="O1067" i="3"/>
  <c r="N1067" i="3"/>
  <c r="C1067" i="3"/>
  <c r="H1067" i="3"/>
  <c r="L1067" i="3"/>
  <c r="J1067" i="3"/>
  <c r="Q1067" i="3" l="1"/>
  <c r="R1067" i="3"/>
  <c r="B1069" i="3"/>
  <c r="K1068" i="3"/>
  <c r="L1068" i="3"/>
  <c r="M1068" i="3"/>
  <c r="O1068" i="3"/>
  <c r="F1068" i="3"/>
  <c r="H1068" i="3"/>
  <c r="E1068" i="3"/>
  <c r="G1068" i="3"/>
  <c r="P1068" i="3"/>
  <c r="N1068" i="3"/>
  <c r="D1068" i="3"/>
  <c r="I1068" i="3"/>
  <c r="J1068" i="3"/>
  <c r="C1068" i="3"/>
  <c r="Q1068" i="3" l="1"/>
  <c r="R1068" i="3"/>
  <c r="B1070" i="3"/>
  <c r="J1069" i="3"/>
  <c r="E1069" i="3"/>
  <c r="I1069" i="3"/>
  <c r="L1069" i="3"/>
  <c r="N1069" i="3"/>
  <c r="O1069" i="3"/>
  <c r="D1069" i="3"/>
  <c r="K1069" i="3"/>
  <c r="P1069" i="3"/>
  <c r="G1069" i="3"/>
  <c r="C1069" i="3"/>
  <c r="M1069" i="3"/>
  <c r="H1069" i="3"/>
  <c r="F1069" i="3"/>
  <c r="Q1069" i="3" l="1"/>
  <c r="R1069" i="3"/>
  <c r="B1071" i="3"/>
  <c r="L1070" i="3"/>
  <c r="N1070" i="3"/>
  <c r="J1070" i="3"/>
  <c r="G1070" i="3"/>
  <c r="E1070" i="3"/>
  <c r="M1070" i="3"/>
  <c r="P1070" i="3"/>
  <c r="K1070" i="3"/>
  <c r="C1070" i="3"/>
  <c r="D1070" i="3"/>
  <c r="I1070" i="3"/>
  <c r="F1070" i="3"/>
  <c r="O1070" i="3"/>
  <c r="H1070" i="3"/>
  <c r="Q1070" i="3" l="1"/>
  <c r="R1070" i="3"/>
  <c r="B1072" i="3"/>
  <c r="H1071" i="3"/>
  <c r="O1071" i="3"/>
  <c r="K1071" i="3"/>
  <c r="L1071" i="3"/>
  <c r="J1071" i="3"/>
  <c r="P1071" i="3"/>
  <c r="E1071" i="3"/>
  <c r="D1071" i="3"/>
  <c r="I1071" i="3"/>
  <c r="M1071" i="3"/>
  <c r="N1071" i="3"/>
  <c r="C1071" i="3"/>
  <c r="F1071" i="3"/>
  <c r="G1071" i="3"/>
  <c r="Q1071" i="3" l="1"/>
  <c r="R1071" i="3"/>
  <c r="B1073" i="3"/>
  <c r="E1072" i="3"/>
  <c r="L1072" i="3"/>
  <c r="C1072" i="3"/>
  <c r="J1072" i="3"/>
  <c r="M1072" i="3"/>
  <c r="F1072" i="3"/>
  <c r="D1072" i="3"/>
  <c r="G1072" i="3"/>
  <c r="I1072" i="3"/>
  <c r="N1072" i="3"/>
  <c r="P1072" i="3"/>
  <c r="H1072" i="3"/>
  <c r="O1072" i="3"/>
  <c r="K1072" i="3"/>
  <c r="Q1072" i="3" l="1"/>
  <c r="R1072" i="3"/>
  <c r="B1074" i="3"/>
  <c r="E1073" i="3"/>
  <c r="P1073" i="3"/>
  <c r="I1073" i="3"/>
  <c r="O1073" i="3"/>
  <c r="L1073" i="3"/>
  <c r="M1073" i="3"/>
  <c r="C1073" i="3"/>
  <c r="F1073" i="3"/>
  <c r="K1073" i="3"/>
  <c r="J1073" i="3"/>
  <c r="G1073" i="3"/>
  <c r="H1073" i="3"/>
  <c r="N1073" i="3"/>
  <c r="D1073" i="3"/>
  <c r="Q1073" i="3" l="1"/>
  <c r="R1073" i="3"/>
  <c r="B1075" i="3"/>
  <c r="O1074" i="3"/>
  <c r="D1074" i="3"/>
  <c r="F1074" i="3"/>
  <c r="P1074" i="3"/>
  <c r="J1074" i="3"/>
  <c r="L1074" i="3"/>
  <c r="E1074" i="3"/>
  <c r="I1074" i="3"/>
  <c r="M1074" i="3"/>
  <c r="N1074" i="3"/>
  <c r="C1074" i="3"/>
  <c r="K1074" i="3"/>
  <c r="H1074" i="3"/>
  <c r="G1074" i="3"/>
  <c r="Q1074" i="3" l="1"/>
  <c r="R1074" i="3"/>
  <c r="B1076" i="3"/>
  <c r="F1075" i="3"/>
  <c r="N1075" i="3"/>
  <c r="P1075" i="3"/>
  <c r="H1075" i="3"/>
  <c r="K1075" i="3"/>
  <c r="L1075" i="3"/>
  <c r="O1075" i="3"/>
  <c r="M1075" i="3"/>
  <c r="E1075" i="3"/>
  <c r="I1075" i="3"/>
  <c r="C1075" i="3"/>
  <c r="G1075" i="3"/>
  <c r="J1075" i="3"/>
  <c r="D1075" i="3"/>
  <c r="Q1075" i="3" l="1"/>
  <c r="R1075" i="3"/>
  <c r="B1077" i="3"/>
  <c r="O1076" i="3"/>
  <c r="N1076" i="3"/>
  <c r="P1076" i="3"/>
  <c r="C1076" i="3"/>
  <c r="K1076" i="3"/>
  <c r="H1076" i="3"/>
  <c r="D1076" i="3"/>
  <c r="M1076" i="3"/>
  <c r="J1076" i="3"/>
  <c r="I1076" i="3"/>
  <c r="F1076" i="3"/>
  <c r="E1076" i="3"/>
  <c r="L1076" i="3"/>
  <c r="G1076" i="3"/>
  <c r="Q1076" i="3" l="1"/>
  <c r="R1076" i="3"/>
  <c r="B1078" i="3"/>
  <c r="H1077" i="3"/>
  <c r="C1077" i="3"/>
  <c r="G1077" i="3"/>
  <c r="I1077" i="3"/>
  <c r="F1077" i="3"/>
  <c r="O1077" i="3"/>
  <c r="M1077" i="3"/>
  <c r="K1077" i="3"/>
  <c r="J1077" i="3"/>
  <c r="N1077" i="3"/>
  <c r="E1077" i="3"/>
  <c r="D1077" i="3"/>
  <c r="P1077" i="3"/>
  <c r="L1077" i="3"/>
  <c r="Q1077" i="3" l="1"/>
  <c r="R1077" i="3"/>
  <c r="B1079" i="3"/>
  <c r="C1078" i="3"/>
  <c r="D1078" i="3"/>
  <c r="K1078" i="3"/>
  <c r="L1078" i="3"/>
  <c r="J1078" i="3"/>
  <c r="N1078" i="3"/>
  <c r="F1078" i="3"/>
  <c r="M1078" i="3"/>
  <c r="E1078" i="3"/>
  <c r="P1078" i="3"/>
  <c r="H1078" i="3"/>
  <c r="G1078" i="3"/>
  <c r="I1078" i="3"/>
  <c r="O1078" i="3"/>
  <c r="Q1078" i="3" l="1"/>
  <c r="R1078" i="3"/>
  <c r="B1080" i="3"/>
  <c r="P1079" i="3"/>
  <c r="L1079" i="3"/>
  <c r="I1079" i="3"/>
  <c r="F1079" i="3"/>
  <c r="D1079" i="3"/>
  <c r="G1079" i="3"/>
  <c r="J1079" i="3"/>
  <c r="M1079" i="3"/>
  <c r="K1079" i="3"/>
  <c r="H1079" i="3"/>
  <c r="O1079" i="3"/>
  <c r="C1079" i="3"/>
  <c r="N1079" i="3"/>
  <c r="E1079" i="3"/>
  <c r="Q1079" i="3" l="1"/>
  <c r="R1079" i="3"/>
  <c r="B1081" i="3"/>
  <c r="E1080" i="3"/>
  <c r="N1080" i="3"/>
  <c r="G1080" i="3"/>
  <c r="C1080" i="3"/>
  <c r="I1080" i="3"/>
  <c r="D1080" i="3"/>
  <c r="J1080" i="3"/>
  <c r="P1080" i="3"/>
  <c r="H1080" i="3"/>
  <c r="K1080" i="3"/>
  <c r="F1080" i="3"/>
  <c r="M1080" i="3"/>
  <c r="O1080" i="3"/>
  <c r="L1080" i="3"/>
  <c r="Q1080" i="3" l="1"/>
  <c r="R1080" i="3"/>
  <c r="B1082" i="3"/>
  <c r="M1081" i="3"/>
  <c r="N1081" i="3"/>
  <c r="L1081" i="3"/>
  <c r="C1081" i="3"/>
  <c r="K1081" i="3"/>
  <c r="P1081" i="3"/>
  <c r="I1081" i="3"/>
  <c r="D1081" i="3"/>
  <c r="F1081" i="3"/>
  <c r="J1081" i="3"/>
  <c r="E1081" i="3"/>
  <c r="O1081" i="3"/>
  <c r="G1081" i="3"/>
  <c r="H1081" i="3"/>
  <c r="Q1081" i="3" l="1"/>
  <c r="R1081" i="3"/>
  <c r="B1083" i="3"/>
  <c r="F1082" i="3"/>
  <c r="N1082" i="3"/>
  <c r="E1082" i="3"/>
  <c r="P1082" i="3"/>
  <c r="I1082" i="3"/>
  <c r="C1082" i="3"/>
  <c r="D1082" i="3"/>
  <c r="L1082" i="3"/>
  <c r="H1082" i="3"/>
  <c r="G1082" i="3"/>
  <c r="K1082" i="3"/>
  <c r="O1082" i="3"/>
  <c r="J1082" i="3"/>
  <c r="M1082" i="3"/>
  <c r="Q1082" i="3" l="1"/>
  <c r="R1082" i="3"/>
  <c r="B1084" i="3"/>
  <c r="J1083" i="3"/>
  <c r="F1083" i="3"/>
  <c r="O1083" i="3"/>
  <c r="I1083" i="3"/>
  <c r="N1083" i="3"/>
  <c r="D1083" i="3"/>
  <c r="M1083" i="3"/>
  <c r="P1083" i="3"/>
  <c r="K1083" i="3"/>
  <c r="E1083" i="3"/>
  <c r="L1083" i="3"/>
  <c r="G1083" i="3"/>
  <c r="C1083" i="3"/>
  <c r="H1083" i="3"/>
  <c r="Q1083" i="3" l="1"/>
  <c r="R1083" i="3"/>
  <c r="B1085" i="3"/>
  <c r="D1084" i="3"/>
  <c r="G1084" i="3"/>
  <c r="O1084" i="3"/>
  <c r="H1084" i="3"/>
  <c r="K1084" i="3"/>
  <c r="C1084" i="3"/>
  <c r="N1084" i="3"/>
  <c r="E1084" i="3"/>
  <c r="P1084" i="3"/>
  <c r="I1084" i="3"/>
  <c r="L1084" i="3"/>
  <c r="J1084" i="3"/>
  <c r="M1084" i="3"/>
  <c r="F1084" i="3"/>
  <c r="Q1084" i="3" l="1"/>
  <c r="R1084" i="3"/>
  <c r="B1086" i="3"/>
  <c r="D1085" i="3"/>
  <c r="M1085" i="3"/>
  <c r="O1085" i="3"/>
  <c r="P1085" i="3"/>
  <c r="C1085" i="3"/>
  <c r="G1085" i="3"/>
  <c r="L1085" i="3"/>
  <c r="F1085" i="3"/>
  <c r="I1085" i="3"/>
  <c r="N1085" i="3"/>
  <c r="J1085" i="3"/>
  <c r="H1085" i="3"/>
  <c r="E1085" i="3"/>
  <c r="K1085" i="3"/>
  <c r="Q1085" i="3" l="1"/>
  <c r="R1085" i="3"/>
  <c r="B1087" i="3"/>
  <c r="G1086" i="3"/>
  <c r="M1086" i="3"/>
  <c r="I1086" i="3"/>
  <c r="E1086" i="3"/>
  <c r="J1086" i="3"/>
  <c r="F1086" i="3"/>
  <c r="C1086" i="3"/>
  <c r="P1086" i="3"/>
  <c r="L1086" i="3"/>
  <c r="N1086" i="3"/>
  <c r="K1086" i="3"/>
  <c r="O1086" i="3"/>
  <c r="H1086" i="3"/>
  <c r="D1086" i="3"/>
  <c r="Q1086" i="3" l="1"/>
  <c r="R1086" i="3"/>
  <c r="B1088" i="3"/>
  <c r="N1087" i="3"/>
  <c r="L1087" i="3"/>
  <c r="J1087" i="3"/>
  <c r="C1087" i="3"/>
  <c r="I1087" i="3"/>
  <c r="H1087" i="3"/>
  <c r="M1087" i="3"/>
  <c r="P1087" i="3"/>
  <c r="K1087" i="3"/>
  <c r="O1087" i="3"/>
  <c r="F1087" i="3"/>
  <c r="E1087" i="3"/>
  <c r="G1087" i="3"/>
  <c r="D1087" i="3"/>
  <c r="Q1087" i="3" l="1"/>
  <c r="R1087" i="3"/>
  <c r="B1089" i="3"/>
  <c r="C1088" i="3"/>
  <c r="J1088" i="3"/>
  <c r="O1088" i="3"/>
  <c r="F1088" i="3"/>
  <c r="K1088" i="3"/>
  <c r="H1088" i="3"/>
  <c r="G1088" i="3"/>
  <c r="D1088" i="3"/>
  <c r="I1088" i="3"/>
  <c r="P1088" i="3"/>
  <c r="E1088" i="3"/>
  <c r="L1088" i="3"/>
  <c r="N1088" i="3"/>
  <c r="M1088" i="3"/>
  <c r="Q1088" i="3" l="1"/>
  <c r="R1088" i="3"/>
  <c r="B1090" i="3"/>
  <c r="N1089" i="3"/>
  <c r="D1089" i="3"/>
  <c r="M1089" i="3"/>
  <c r="C1089" i="3"/>
  <c r="K1089" i="3"/>
  <c r="P1089" i="3"/>
  <c r="E1089" i="3"/>
  <c r="H1089" i="3"/>
  <c r="F1089" i="3"/>
  <c r="I1089" i="3"/>
  <c r="G1089" i="3"/>
  <c r="O1089" i="3"/>
  <c r="J1089" i="3"/>
  <c r="L1089" i="3"/>
  <c r="Q1089" i="3" l="1"/>
  <c r="R1089" i="3"/>
  <c r="B1091" i="3"/>
  <c r="I1090" i="3"/>
  <c r="P1090" i="3"/>
  <c r="G1090" i="3"/>
  <c r="N1090" i="3"/>
  <c r="L1090" i="3"/>
  <c r="D1090" i="3"/>
  <c r="M1090" i="3"/>
  <c r="J1090" i="3"/>
  <c r="H1090" i="3"/>
  <c r="K1090" i="3"/>
  <c r="O1090" i="3"/>
  <c r="E1090" i="3"/>
  <c r="F1090" i="3"/>
  <c r="C1090" i="3"/>
  <c r="Q1090" i="3" l="1"/>
  <c r="R1090" i="3"/>
  <c r="B1092" i="3"/>
  <c r="G1091" i="3"/>
  <c r="L1091" i="3"/>
  <c r="J1091" i="3"/>
  <c r="N1091" i="3"/>
  <c r="M1091" i="3"/>
  <c r="H1091" i="3"/>
  <c r="O1091" i="3"/>
  <c r="C1091" i="3"/>
  <c r="K1091" i="3"/>
  <c r="D1091" i="3"/>
  <c r="F1091" i="3"/>
  <c r="E1091" i="3"/>
  <c r="P1091" i="3"/>
  <c r="I1091" i="3"/>
  <c r="Q1091" i="3" l="1"/>
  <c r="R1091" i="3"/>
  <c r="B1093" i="3"/>
  <c r="J1092" i="3"/>
  <c r="E1092" i="3"/>
  <c r="P1092" i="3"/>
  <c r="C1092" i="3"/>
  <c r="H1092" i="3"/>
  <c r="D1092" i="3"/>
  <c r="N1092" i="3"/>
  <c r="F1092" i="3"/>
  <c r="M1092" i="3"/>
  <c r="O1092" i="3"/>
  <c r="G1092" i="3"/>
  <c r="I1092" i="3"/>
  <c r="L1092" i="3"/>
  <c r="K1092" i="3"/>
  <c r="Q1092" i="3" l="1"/>
  <c r="R1092" i="3"/>
  <c r="B1094" i="3"/>
  <c r="I1093" i="3"/>
  <c r="L1093" i="3"/>
  <c r="N1093" i="3"/>
  <c r="G1093" i="3"/>
  <c r="P1093" i="3"/>
  <c r="K1093" i="3"/>
  <c r="M1093" i="3"/>
  <c r="D1093" i="3"/>
  <c r="O1093" i="3"/>
  <c r="E1093" i="3"/>
  <c r="C1093" i="3"/>
  <c r="J1093" i="3"/>
  <c r="F1093" i="3"/>
  <c r="H1093" i="3"/>
  <c r="Q1093" i="3" l="1"/>
  <c r="R1093" i="3"/>
  <c r="B1095" i="3"/>
  <c r="F1094" i="3"/>
  <c r="O1094" i="3"/>
  <c r="L1094" i="3"/>
  <c r="M1094" i="3"/>
  <c r="I1094" i="3"/>
  <c r="G1094" i="3"/>
  <c r="N1094" i="3"/>
  <c r="E1094" i="3"/>
  <c r="J1094" i="3"/>
  <c r="C1094" i="3"/>
  <c r="P1094" i="3"/>
  <c r="D1094" i="3"/>
  <c r="H1094" i="3"/>
  <c r="K1094" i="3"/>
  <c r="Q1094" i="3" l="1"/>
  <c r="R1094" i="3"/>
  <c r="B1096" i="3"/>
  <c r="E1095" i="3"/>
  <c r="H1095" i="3"/>
  <c r="O1095" i="3"/>
  <c r="F1095" i="3"/>
  <c r="I1095" i="3"/>
  <c r="N1095" i="3"/>
  <c r="P1095" i="3"/>
  <c r="C1095" i="3"/>
  <c r="J1095" i="3"/>
  <c r="D1095" i="3"/>
  <c r="M1095" i="3"/>
  <c r="G1095" i="3"/>
  <c r="K1095" i="3"/>
  <c r="L1095" i="3"/>
  <c r="Q1095" i="3" l="1"/>
  <c r="R1095" i="3"/>
  <c r="B1097" i="3"/>
  <c r="H1096" i="3"/>
  <c r="O1096" i="3"/>
  <c r="M1096" i="3"/>
  <c r="I1096" i="3"/>
  <c r="G1096" i="3"/>
  <c r="F1096" i="3"/>
  <c r="P1096" i="3"/>
  <c r="J1096" i="3"/>
  <c r="D1096" i="3"/>
  <c r="K1096" i="3"/>
  <c r="L1096" i="3"/>
  <c r="C1096" i="3"/>
  <c r="E1096" i="3"/>
  <c r="N1096" i="3"/>
  <c r="Q1096" i="3" l="1"/>
  <c r="R1096" i="3"/>
  <c r="B1098" i="3"/>
  <c r="N1097" i="3"/>
  <c r="K1097" i="3"/>
  <c r="C1097" i="3"/>
  <c r="I1097" i="3"/>
  <c r="E1097" i="3"/>
  <c r="M1097" i="3"/>
  <c r="G1097" i="3"/>
  <c r="L1097" i="3"/>
  <c r="O1097" i="3"/>
  <c r="D1097" i="3"/>
  <c r="J1097" i="3"/>
  <c r="H1097" i="3"/>
  <c r="F1097" i="3"/>
  <c r="P1097" i="3"/>
  <c r="Q1097" i="3" l="1"/>
  <c r="R1097" i="3"/>
  <c r="B1099" i="3"/>
  <c r="L1098" i="3"/>
  <c r="K1098" i="3"/>
  <c r="C1098" i="3"/>
  <c r="H1098" i="3"/>
  <c r="J1098" i="3"/>
  <c r="M1098" i="3"/>
  <c r="F1098" i="3"/>
  <c r="D1098" i="3"/>
  <c r="O1098" i="3"/>
  <c r="E1098" i="3"/>
  <c r="G1098" i="3"/>
  <c r="N1098" i="3"/>
  <c r="I1098" i="3"/>
  <c r="P1098" i="3"/>
  <c r="Q1098" i="3" l="1"/>
  <c r="R1098" i="3"/>
  <c r="B1100" i="3"/>
  <c r="L1099" i="3"/>
  <c r="J1099" i="3"/>
  <c r="I1099" i="3"/>
  <c r="O1099" i="3"/>
  <c r="M1099" i="3"/>
  <c r="C1099" i="3"/>
  <c r="E1099" i="3"/>
  <c r="G1099" i="3"/>
  <c r="N1099" i="3"/>
  <c r="F1099" i="3"/>
  <c r="D1099" i="3"/>
  <c r="H1099" i="3"/>
  <c r="K1099" i="3"/>
  <c r="P1099" i="3"/>
  <c r="Q1099" i="3" l="1"/>
  <c r="R1099" i="3"/>
  <c r="B1101" i="3"/>
  <c r="H1100" i="3"/>
  <c r="J1100" i="3"/>
  <c r="K1100" i="3"/>
  <c r="M1100" i="3"/>
  <c r="F1100" i="3"/>
  <c r="I1100" i="3"/>
  <c r="C1100" i="3"/>
  <c r="L1100" i="3"/>
  <c r="N1100" i="3"/>
  <c r="G1100" i="3"/>
  <c r="P1100" i="3"/>
  <c r="O1100" i="3"/>
  <c r="E1100" i="3"/>
  <c r="D1100" i="3"/>
  <c r="Q1100" i="3" l="1"/>
  <c r="R1100" i="3"/>
  <c r="B1102" i="3"/>
  <c r="K1101" i="3"/>
  <c r="M1101" i="3"/>
  <c r="F1101" i="3"/>
  <c r="O1101" i="3"/>
  <c r="J1101" i="3"/>
  <c r="D1101" i="3"/>
  <c r="G1101" i="3"/>
  <c r="L1101" i="3"/>
  <c r="I1101" i="3"/>
  <c r="N1101" i="3"/>
  <c r="C1101" i="3"/>
  <c r="H1101" i="3"/>
  <c r="P1101" i="3"/>
  <c r="E1101" i="3"/>
  <c r="Q1101" i="3" l="1"/>
  <c r="R1101" i="3"/>
  <c r="B1103" i="3"/>
  <c r="E1102" i="3"/>
  <c r="P1102" i="3"/>
  <c r="O1102" i="3"/>
  <c r="L1102" i="3"/>
  <c r="K1102" i="3"/>
  <c r="N1102" i="3"/>
  <c r="G1102" i="3"/>
  <c r="D1102" i="3"/>
  <c r="F1102" i="3"/>
  <c r="M1102" i="3"/>
  <c r="I1102" i="3"/>
  <c r="J1102" i="3"/>
  <c r="C1102" i="3"/>
  <c r="H1102" i="3"/>
  <c r="Q1102" i="3" l="1"/>
  <c r="R1102" i="3"/>
  <c r="B1104" i="3"/>
  <c r="H1103" i="3"/>
  <c r="I1103" i="3"/>
  <c r="E1103" i="3"/>
  <c r="F1103" i="3"/>
  <c r="K1103" i="3"/>
  <c r="O1103" i="3"/>
  <c r="P1103" i="3"/>
  <c r="D1103" i="3"/>
  <c r="G1103" i="3"/>
  <c r="N1103" i="3"/>
  <c r="C1103" i="3"/>
  <c r="M1103" i="3"/>
  <c r="J1103" i="3"/>
  <c r="L1103" i="3"/>
  <c r="Q1103" i="3" l="1"/>
  <c r="R1103" i="3"/>
  <c r="B1105" i="3"/>
  <c r="D1104" i="3"/>
  <c r="L1104" i="3"/>
  <c r="E1104" i="3"/>
  <c r="N1104" i="3"/>
  <c r="K1104" i="3"/>
  <c r="J1104" i="3"/>
  <c r="H1104" i="3"/>
  <c r="M1104" i="3"/>
  <c r="F1104" i="3"/>
  <c r="G1104" i="3"/>
  <c r="P1104" i="3"/>
  <c r="I1104" i="3"/>
  <c r="O1104" i="3"/>
  <c r="C1104" i="3"/>
  <c r="Q1104" i="3" l="1"/>
  <c r="R1104" i="3"/>
  <c r="B1106" i="3"/>
  <c r="N1105" i="3"/>
  <c r="D1105" i="3"/>
  <c r="I1105" i="3"/>
  <c r="L1105" i="3"/>
  <c r="M1105" i="3"/>
  <c r="O1105" i="3"/>
  <c r="E1105" i="3"/>
  <c r="C1105" i="3"/>
  <c r="H1105" i="3"/>
  <c r="G1105" i="3"/>
  <c r="K1105" i="3"/>
  <c r="F1105" i="3"/>
  <c r="J1105" i="3"/>
  <c r="P1105" i="3"/>
  <c r="Q1105" i="3" l="1"/>
  <c r="R1105" i="3"/>
  <c r="B1107" i="3"/>
  <c r="G1106" i="3"/>
  <c r="N1106" i="3"/>
  <c r="J1106" i="3"/>
  <c r="O1106" i="3"/>
  <c r="E1106" i="3"/>
  <c r="F1106" i="3"/>
  <c r="C1106" i="3"/>
  <c r="K1106" i="3"/>
  <c r="I1106" i="3"/>
  <c r="M1106" i="3"/>
  <c r="L1106" i="3"/>
  <c r="H1106" i="3"/>
  <c r="D1106" i="3"/>
  <c r="P1106" i="3"/>
  <c r="Q1106" i="3" l="1"/>
  <c r="R1106" i="3"/>
  <c r="B1108" i="3"/>
  <c r="J1107" i="3"/>
  <c r="I1107" i="3"/>
  <c r="E1107" i="3"/>
  <c r="F1107" i="3"/>
  <c r="O1107" i="3"/>
  <c r="L1107" i="3"/>
  <c r="G1107" i="3"/>
  <c r="H1107" i="3"/>
  <c r="N1107" i="3"/>
  <c r="C1107" i="3"/>
  <c r="M1107" i="3"/>
  <c r="P1107" i="3"/>
  <c r="D1107" i="3"/>
  <c r="K1107" i="3"/>
  <c r="Q1107" i="3" l="1"/>
  <c r="R1107" i="3"/>
  <c r="B1109" i="3"/>
  <c r="L1108" i="3"/>
  <c r="G1108" i="3"/>
  <c r="P1108" i="3"/>
  <c r="M1108" i="3"/>
  <c r="N1108" i="3"/>
  <c r="E1108" i="3"/>
  <c r="O1108" i="3"/>
  <c r="H1108" i="3"/>
  <c r="J1108" i="3"/>
  <c r="I1108" i="3"/>
  <c r="C1108" i="3"/>
  <c r="K1108" i="3"/>
  <c r="F1108" i="3"/>
  <c r="D1108" i="3"/>
  <c r="Q1108" i="3" l="1"/>
  <c r="R1108" i="3"/>
  <c r="B1110" i="3"/>
  <c r="J1109" i="3"/>
  <c r="O1109" i="3"/>
  <c r="I1109" i="3"/>
  <c r="D1109" i="3"/>
  <c r="P1109" i="3"/>
  <c r="E1109" i="3"/>
  <c r="F1109" i="3"/>
  <c r="L1109" i="3"/>
  <c r="K1109" i="3"/>
  <c r="H1109" i="3"/>
  <c r="M1109" i="3"/>
  <c r="G1109" i="3"/>
  <c r="C1109" i="3"/>
  <c r="N1109" i="3"/>
  <c r="Q1109" i="3" l="1"/>
  <c r="R1109" i="3"/>
  <c r="B1111" i="3"/>
  <c r="L1110" i="3"/>
  <c r="H1110" i="3"/>
  <c r="I1110" i="3"/>
  <c r="K1110" i="3"/>
  <c r="N1110" i="3"/>
  <c r="J1110" i="3"/>
  <c r="O1110" i="3"/>
  <c r="G1110" i="3"/>
  <c r="F1110" i="3"/>
  <c r="P1110" i="3"/>
  <c r="M1110" i="3"/>
  <c r="C1110" i="3"/>
  <c r="D1110" i="3"/>
  <c r="E1110" i="3"/>
  <c r="Q1110" i="3" l="1"/>
  <c r="R1110" i="3"/>
  <c r="B1112" i="3"/>
  <c r="E1111" i="3"/>
  <c r="L1111" i="3"/>
  <c r="M1111" i="3"/>
  <c r="I1111" i="3"/>
  <c r="D1111" i="3"/>
  <c r="N1111" i="3"/>
  <c r="P1111" i="3"/>
  <c r="K1111" i="3"/>
  <c r="F1111" i="3"/>
  <c r="G1111" i="3"/>
  <c r="H1111" i="3"/>
  <c r="J1111" i="3"/>
  <c r="C1111" i="3"/>
  <c r="O1111" i="3"/>
  <c r="Q1111" i="3" l="1"/>
  <c r="R1111" i="3"/>
  <c r="B1113" i="3"/>
  <c r="J1112" i="3"/>
  <c r="O1112" i="3"/>
  <c r="M1112" i="3"/>
  <c r="I1112" i="3"/>
  <c r="G1112" i="3"/>
  <c r="P1112" i="3"/>
  <c r="H1112" i="3"/>
  <c r="E1112" i="3"/>
  <c r="L1112" i="3"/>
  <c r="C1112" i="3"/>
  <c r="K1112" i="3"/>
  <c r="F1112" i="3"/>
  <c r="N1112" i="3"/>
  <c r="D1112" i="3"/>
  <c r="Q1112" i="3" l="1"/>
  <c r="R1112" i="3"/>
  <c r="B1114" i="3"/>
  <c r="J1113" i="3"/>
  <c r="P1113" i="3"/>
  <c r="I1113" i="3"/>
  <c r="C1113" i="3"/>
  <c r="L1113" i="3"/>
  <c r="O1113" i="3"/>
  <c r="K1113" i="3"/>
  <c r="N1113" i="3"/>
  <c r="G1113" i="3"/>
  <c r="M1113" i="3"/>
  <c r="F1113" i="3"/>
  <c r="H1113" i="3"/>
  <c r="D1113" i="3"/>
  <c r="E1113" i="3"/>
  <c r="Q1113" i="3" l="1"/>
  <c r="R1113" i="3"/>
  <c r="B1115" i="3"/>
  <c r="K1114" i="3"/>
  <c r="M1114" i="3"/>
  <c r="L1114" i="3"/>
  <c r="E1114" i="3"/>
  <c r="F1114" i="3"/>
  <c r="N1114" i="3"/>
  <c r="O1114" i="3"/>
  <c r="J1114" i="3"/>
  <c r="I1114" i="3"/>
  <c r="G1114" i="3"/>
  <c r="P1114" i="3"/>
  <c r="H1114" i="3"/>
  <c r="D1114" i="3"/>
  <c r="C1114" i="3"/>
  <c r="Q1114" i="3" l="1"/>
  <c r="R1114" i="3"/>
  <c r="B1116" i="3"/>
  <c r="O1115" i="3"/>
  <c r="H1115" i="3"/>
  <c r="M1115" i="3"/>
  <c r="I1115" i="3"/>
  <c r="J1115" i="3"/>
  <c r="D1115" i="3"/>
  <c r="F1115" i="3"/>
  <c r="K1115" i="3"/>
  <c r="G1115" i="3"/>
  <c r="N1115" i="3"/>
  <c r="P1115" i="3"/>
  <c r="C1115" i="3"/>
  <c r="L1115" i="3"/>
  <c r="E1115" i="3"/>
  <c r="Q1115" i="3" l="1"/>
  <c r="R1115" i="3"/>
  <c r="B1117" i="3"/>
  <c r="P1116" i="3"/>
  <c r="J1116" i="3"/>
  <c r="L1116" i="3"/>
  <c r="E1116" i="3"/>
  <c r="G1116" i="3"/>
  <c r="M1116" i="3"/>
  <c r="I1116" i="3"/>
  <c r="D1116" i="3"/>
  <c r="O1116" i="3"/>
  <c r="N1116" i="3"/>
  <c r="C1116" i="3"/>
  <c r="K1116" i="3"/>
  <c r="F1116" i="3"/>
  <c r="H1116" i="3"/>
  <c r="Q1116" i="3" l="1"/>
  <c r="R1116" i="3"/>
  <c r="B1118" i="3"/>
  <c r="G1117" i="3"/>
  <c r="M1117" i="3"/>
  <c r="L1117" i="3"/>
  <c r="O1117" i="3"/>
  <c r="N1117" i="3"/>
  <c r="C1117" i="3"/>
  <c r="J1117" i="3"/>
  <c r="E1117" i="3"/>
  <c r="K1117" i="3"/>
  <c r="I1117" i="3"/>
  <c r="F1117" i="3"/>
  <c r="D1117" i="3"/>
  <c r="P1117" i="3"/>
  <c r="H1117" i="3"/>
  <c r="Q1117" i="3" l="1"/>
  <c r="R1117" i="3"/>
  <c r="B1119" i="3"/>
  <c r="H1118" i="3"/>
  <c r="M1118" i="3"/>
  <c r="G1118" i="3"/>
  <c r="O1118" i="3"/>
  <c r="N1118" i="3"/>
  <c r="K1118" i="3"/>
  <c r="J1118" i="3"/>
  <c r="D1118" i="3"/>
  <c r="P1118" i="3"/>
  <c r="F1118" i="3"/>
  <c r="E1118" i="3"/>
  <c r="L1118" i="3"/>
  <c r="C1118" i="3"/>
  <c r="I1118" i="3"/>
  <c r="Q1118" i="3" l="1"/>
  <c r="R1118" i="3"/>
  <c r="B1120" i="3"/>
  <c r="N1119" i="3"/>
  <c r="E1119" i="3"/>
  <c r="L1119" i="3"/>
  <c r="J1119" i="3"/>
  <c r="H1119" i="3"/>
  <c r="I1119" i="3"/>
  <c r="M1119" i="3"/>
  <c r="C1119" i="3"/>
  <c r="K1119" i="3"/>
  <c r="G1119" i="3"/>
  <c r="F1119" i="3"/>
  <c r="O1119" i="3"/>
  <c r="D1119" i="3"/>
  <c r="P1119" i="3"/>
  <c r="Q1119" i="3" l="1"/>
  <c r="R1119" i="3"/>
  <c r="B1121" i="3"/>
  <c r="G1120" i="3"/>
  <c r="I1120" i="3"/>
  <c r="L1120" i="3"/>
  <c r="P1120" i="3"/>
  <c r="E1120" i="3"/>
  <c r="D1120" i="3"/>
  <c r="K1120" i="3"/>
  <c r="M1120" i="3"/>
  <c r="F1120" i="3"/>
  <c r="C1120" i="3"/>
  <c r="J1120" i="3"/>
  <c r="H1120" i="3"/>
  <c r="N1120" i="3"/>
  <c r="O1120" i="3"/>
  <c r="Q1120" i="3" l="1"/>
  <c r="R1120" i="3"/>
  <c r="B1122" i="3"/>
  <c r="O1121" i="3"/>
  <c r="H1121" i="3"/>
  <c r="G1121" i="3"/>
  <c r="F1121" i="3"/>
  <c r="E1121" i="3"/>
  <c r="D1121" i="3"/>
  <c r="L1121" i="3"/>
  <c r="M1121" i="3"/>
  <c r="K1121" i="3"/>
  <c r="N1121" i="3"/>
  <c r="P1121" i="3"/>
  <c r="I1121" i="3"/>
  <c r="J1121" i="3"/>
  <c r="C1121" i="3"/>
  <c r="Q1121" i="3" l="1"/>
  <c r="R1121" i="3"/>
  <c r="B1123" i="3"/>
  <c r="O1122" i="3"/>
  <c r="E1122" i="3"/>
  <c r="F1122" i="3"/>
  <c r="K1122" i="3"/>
  <c r="G1122" i="3"/>
  <c r="M1122" i="3"/>
  <c r="P1122" i="3"/>
  <c r="N1122" i="3"/>
  <c r="D1122" i="3"/>
  <c r="H1122" i="3"/>
  <c r="I1122" i="3"/>
  <c r="C1122" i="3"/>
  <c r="L1122" i="3"/>
  <c r="J1122" i="3"/>
  <c r="Q1122" i="3" l="1"/>
  <c r="R1122" i="3"/>
  <c r="B1124" i="3"/>
  <c r="K1123" i="3"/>
  <c r="E1123" i="3"/>
  <c r="J1123" i="3"/>
  <c r="L1123" i="3"/>
  <c r="O1123" i="3"/>
  <c r="H1123" i="3"/>
  <c r="P1123" i="3"/>
  <c r="C1123" i="3"/>
  <c r="F1123" i="3"/>
  <c r="G1123" i="3"/>
  <c r="I1123" i="3"/>
  <c r="D1123" i="3"/>
  <c r="N1123" i="3"/>
  <c r="M1123" i="3"/>
  <c r="Q1123" i="3" l="1"/>
  <c r="R1123" i="3"/>
  <c r="B1125" i="3"/>
  <c r="P1124" i="3"/>
  <c r="L1124" i="3"/>
  <c r="C1124" i="3"/>
  <c r="D1124" i="3"/>
  <c r="E1124" i="3"/>
  <c r="F1124" i="3"/>
  <c r="I1124" i="3"/>
  <c r="H1124" i="3"/>
  <c r="M1124" i="3"/>
  <c r="J1124" i="3"/>
  <c r="K1124" i="3"/>
  <c r="G1124" i="3"/>
  <c r="O1124" i="3"/>
  <c r="N1124" i="3"/>
  <c r="Q1124" i="3" l="1"/>
  <c r="R1124" i="3"/>
  <c r="B1126" i="3"/>
  <c r="O1125" i="3"/>
  <c r="C1125" i="3"/>
  <c r="J1125" i="3"/>
  <c r="I1125" i="3"/>
  <c r="N1125" i="3"/>
  <c r="P1125" i="3"/>
  <c r="D1125" i="3"/>
  <c r="H1125" i="3"/>
  <c r="M1125" i="3"/>
  <c r="L1125" i="3"/>
  <c r="F1125" i="3"/>
  <c r="K1125" i="3"/>
  <c r="E1125" i="3"/>
  <c r="G1125" i="3"/>
  <c r="Q1125" i="3" l="1"/>
  <c r="R1125" i="3"/>
  <c r="B1127" i="3"/>
  <c r="G1126" i="3"/>
  <c r="F1126" i="3"/>
  <c r="P1126" i="3"/>
  <c r="E1126" i="3"/>
  <c r="N1126" i="3"/>
  <c r="C1126" i="3"/>
  <c r="O1126" i="3"/>
  <c r="I1126" i="3"/>
  <c r="M1126" i="3"/>
  <c r="L1126" i="3"/>
  <c r="K1126" i="3"/>
  <c r="H1126" i="3"/>
  <c r="J1126" i="3"/>
  <c r="D1126" i="3"/>
  <c r="Q1126" i="3" l="1"/>
  <c r="R1126" i="3"/>
  <c r="B1128" i="3"/>
  <c r="C1127" i="3"/>
  <c r="L1127" i="3"/>
  <c r="H1127" i="3"/>
  <c r="M1127" i="3"/>
  <c r="I1127" i="3"/>
  <c r="K1127" i="3"/>
  <c r="F1127" i="3"/>
  <c r="N1127" i="3"/>
  <c r="E1127" i="3"/>
  <c r="P1127" i="3"/>
  <c r="G1127" i="3"/>
  <c r="D1127" i="3"/>
  <c r="O1127" i="3"/>
  <c r="J1127" i="3"/>
  <c r="Q1127" i="3" l="1"/>
  <c r="R1127" i="3"/>
  <c r="B1129" i="3"/>
  <c r="N1128" i="3"/>
  <c r="E1128" i="3"/>
  <c r="J1128" i="3"/>
  <c r="O1128" i="3"/>
  <c r="C1128" i="3"/>
  <c r="K1128" i="3"/>
  <c r="G1128" i="3"/>
  <c r="F1128" i="3"/>
  <c r="M1128" i="3"/>
  <c r="L1128" i="3"/>
  <c r="D1128" i="3"/>
  <c r="P1128" i="3"/>
  <c r="H1128" i="3"/>
  <c r="I1128" i="3"/>
  <c r="Q1128" i="3" l="1"/>
  <c r="R1128" i="3"/>
  <c r="B1130" i="3"/>
  <c r="N1129" i="3"/>
  <c r="P1129" i="3"/>
  <c r="I1129" i="3"/>
  <c r="K1129" i="3"/>
  <c r="F1129" i="3"/>
  <c r="G1129" i="3"/>
  <c r="C1129" i="3"/>
  <c r="O1129" i="3"/>
  <c r="L1129" i="3"/>
  <c r="M1129" i="3"/>
  <c r="H1129" i="3"/>
  <c r="D1129" i="3"/>
  <c r="J1129" i="3"/>
  <c r="E1129" i="3"/>
  <c r="Q1129" i="3" l="1"/>
  <c r="R1129" i="3"/>
  <c r="B1131" i="3"/>
  <c r="J1130" i="3"/>
  <c r="I1130" i="3"/>
  <c r="K1130" i="3"/>
  <c r="C1130" i="3"/>
  <c r="L1130" i="3"/>
  <c r="P1130" i="3"/>
  <c r="N1130" i="3"/>
  <c r="M1130" i="3"/>
  <c r="D1130" i="3"/>
  <c r="G1130" i="3"/>
  <c r="F1130" i="3"/>
  <c r="E1130" i="3"/>
  <c r="O1130" i="3"/>
  <c r="H1130" i="3"/>
  <c r="Q1130" i="3" l="1"/>
  <c r="R1130" i="3"/>
  <c r="B1132" i="3"/>
  <c r="D1131" i="3"/>
  <c r="E1131" i="3"/>
  <c r="K1131" i="3"/>
  <c r="I1131" i="3"/>
  <c r="C1131" i="3"/>
  <c r="N1131" i="3"/>
  <c r="J1131" i="3"/>
  <c r="O1131" i="3"/>
  <c r="M1131" i="3"/>
  <c r="G1131" i="3"/>
  <c r="L1131" i="3"/>
  <c r="P1131" i="3"/>
  <c r="H1131" i="3"/>
  <c r="F1131" i="3"/>
  <c r="Q1131" i="3" l="1"/>
  <c r="R1131" i="3"/>
  <c r="B1133" i="3"/>
  <c r="K1132" i="3"/>
  <c r="E1132" i="3"/>
  <c r="M1132" i="3"/>
  <c r="I1132" i="3"/>
  <c r="L1132" i="3"/>
  <c r="F1132" i="3"/>
  <c r="O1132" i="3"/>
  <c r="G1132" i="3"/>
  <c r="C1132" i="3"/>
  <c r="N1132" i="3"/>
  <c r="J1132" i="3"/>
  <c r="D1132" i="3"/>
  <c r="P1132" i="3"/>
  <c r="H1132" i="3"/>
  <c r="Q1132" i="3" l="1"/>
  <c r="R1132" i="3"/>
  <c r="B1134" i="3"/>
  <c r="D1133" i="3"/>
  <c r="F1133" i="3"/>
  <c r="M1133" i="3"/>
  <c r="J1133" i="3"/>
  <c r="K1133" i="3"/>
  <c r="P1133" i="3"/>
  <c r="G1133" i="3"/>
  <c r="N1133" i="3"/>
  <c r="H1133" i="3"/>
  <c r="E1133" i="3"/>
  <c r="O1133" i="3"/>
  <c r="I1133" i="3"/>
  <c r="C1133" i="3"/>
  <c r="L1133" i="3"/>
  <c r="Q1133" i="3" l="1"/>
  <c r="R1133" i="3"/>
  <c r="B1135" i="3"/>
  <c r="P1134" i="3"/>
  <c r="K1134" i="3"/>
  <c r="H1134" i="3"/>
  <c r="J1134" i="3"/>
  <c r="L1134" i="3"/>
  <c r="O1134" i="3"/>
  <c r="G1134" i="3"/>
  <c r="F1134" i="3"/>
  <c r="C1134" i="3"/>
  <c r="M1134" i="3"/>
  <c r="N1134" i="3"/>
  <c r="E1134" i="3"/>
  <c r="I1134" i="3"/>
  <c r="D1134" i="3"/>
  <c r="Q1134" i="3" l="1"/>
  <c r="R1134" i="3"/>
  <c r="B1136" i="3"/>
  <c r="D1135" i="3"/>
  <c r="E1135" i="3"/>
  <c r="O1135" i="3"/>
  <c r="J1135" i="3"/>
  <c r="G1135" i="3"/>
  <c r="H1135" i="3"/>
  <c r="M1135" i="3"/>
  <c r="C1135" i="3"/>
  <c r="K1135" i="3"/>
  <c r="N1135" i="3"/>
  <c r="F1135" i="3"/>
  <c r="L1135" i="3"/>
  <c r="P1135" i="3"/>
  <c r="I1135" i="3"/>
  <c r="Q1135" i="3" l="1"/>
  <c r="R1135" i="3"/>
  <c r="B1137" i="3"/>
  <c r="K1136" i="3"/>
  <c r="L1136" i="3"/>
  <c r="C1136" i="3"/>
  <c r="I1136" i="3"/>
  <c r="D1136" i="3"/>
  <c r="E1136" i="3"/>
  <c r="F1136" i="3"/>
  <c r="N1136" i="3"/>
  <c r="J1136" i="3"/>
  <c r="H1136" i="3"/>
  <c r="P1136" i="3"/>
  <c r="G1136" i="3"/>
  <c r="O1136" i="3"/>
  <c r="M1136" i="3"/>
  <c r="Q1136" i="3" l="1"/>
  <c r="R1136" i="3"/>
  <c r="B1138" i="3"/>
  <c r="J1137" i="3"/>
  <c r="D1137" i="3"/>
  <c r="E1137" i="3"/>
  <c r="P1137" i="3"/>
  <c r="M1137" i="3"/>
  <c r="O1137" i="3"/>
  <c r="I1137" i="3"/>
  <c r="L1137" i="3"/>
  <c r="K1137" i="3"/>
  <c r="F1137" i="3"/>
  <c r="H1137" i="3"/>
  <c r="C1137" i="3"/>
  <c r="N1137" i="3"/>
  <c r="G1137" i="3"/>
  <c r="Q1137" i="3" l="1"/>
  <c r="R1137" i="3"/>
  <c r="B1139" i="3"/>
  <c r="F1138" i="3"/>
  <c r="D1138" i="3"/>
  <c r="K1138" i="3"/>
  <c r="H1138" i="3"/>
  <c r="O1138" i="3"/>
  <c r="P1138" i="3"/>
  <c r="E1138" i="3"/>
  <c r="M1138" i="3"/>
  <c r="C1138" i="3"/>
  <c r="I1138" i="3"/>
  <c r="G1138" i="3"/>
  <c r="N1138" i="3"/>
  <c r="J1138" i="3"/>
  <c r="L1138" i="3"/>
  <c r="Q1138" i="3" l="1"/>
  <c r="R1138" i="3"/>
  <c r="B1140" i="3"/>
  <c r="D1139" i="3"/>
  <c r="I1139" i="3"/>
  <c r="O1139" i="3"/>
  <c r="P1139" i="3"/>
  <c r="F1139" i="3"/>
  <c r="M1139" i="3"/>
  <c r="H1139" i="3"/>
  <c r="C1139" i="3"/>
  <c r="K1139" i="3"/>
  <c r="L1139" i="3"/>
  <c r="G1139" i="3"/>
  <c r="J1139" i="3"/>
  <c r="E1139" i="3"/>
  <c r="N1139" i="3"/>
  <c r="Q1139" i="3" l="1"/>
  <c r="R1139" i="3"/>
  <c r="B1141" i="3"/>
  <c r="I1140" i="3"/>
  <c r="H1140" i="3"/>
  <c r="G1140" i="3"/>
  <c r="O1140" i="3"/>
  <c r="L1140" i="3"/>
  <c r="C1140" i="3"/>
  <c r="N1140" i="3"/>
  <c r="J1140" i="3"/>
  <c r="D1140" i="3"/>
  <c r="F1140" i="3"/>
  <c r="E1140" i="3"/>
  <c r="P1140" i="3"/>
  <c r="M1140" i="3"/>
  <c r="K1140" i="3"/>
  <c r="Q1140" i="3" l="1"/>
  <c r="R1140" i="3"/>
  <c r="B1142" i="3"/>
  <c r="N1141" i="3"/>
  <c r="K1141" i="3"/>
  <c r="P1141" i="3"/>
  <c r="D1141" i="3"/>
  <c r="M1141" i="3"/>
  <c r="C1141" i="3"/>
  <c r="O1141" i="3"/>
  <c r="L1141" i="3"/>
  <c r="G1141" i="3"/>
  <c r="I1141" i="3"/>
  <c r="H1141" i="3"/>
  <c r="F1141" i="3"/>
  <c r="J1141" i="3"/>
  <c r="E1141" i="3"/>
  <c r="Q1141" i="3" l="1"/>
  <c r="R1141" i="3"/>
  <c r="B1143" i="3"/>
  <c r="D1142" i="3"/>
  <c r="H1142" i="3"/>
  <c r="C1142" i="3"/>
  <c r="L1142" i="3"/>
  <c r="J1142" i="3"/>
  <c r="G1142" i="3"/>
  <c r="M1142" i="3"/>
  <c r="K1142" i="3"/>
  <c r="I1142" i="3"/>
  <c r="F1142" i="3"/>
  <c r="O1142" i="3"/>
  <c r="N1142" i="3"/>
  <c r="P1142" i="3"/>
  <c r="E1142" i="3"/>
  <c r="Q1142" i="3" l="1"/>
  <c r="R1142" i="3"/>
  <c r="B1144" i="3"/>
  <c r="L1143" i="3"/>
  <c r="C1143" i="3"/>
  <c r="I1143" i="3"/>
  <c r="F1143" i="3"/>
  <c r="G1143" i="3"/>
  <c r="K1143" i="3"/>
  <c r="N1143" i="3"/>
  <c r="M1143" i="3"/>
  <c r="H1143" i="3"/>
  <c r="E1143" i="3"/>
  <c r="J1143" i="3"/>
  <c r="P1143" i="3"/>
  <c r="O1143" i="3"/>
  <c r="D1143" i="3"/>
  <c r="Q1143" i="3" l="1"/>
  <c r="R1143" i="3"/>
  <c r="B1145" i="3"/>
  <c r="M1144" i="3"/>
  <c r="P1144" i="3"/>
  <c r="J1144" i="3"/>
  <c r="H1144" i="3"/>
  <c r="O1144" i="3"/>
  <c r="L1144" i="3"/>
  <c r="I1144" i="3"/>
  <c r="D1144" i="3"/>
  <c r="C1144" i="3"/>
  <c r="N1144" i="3"/>
  <c r="E1144" i="3"/>
  <c r="K1144" i="3"/>
  <c r="F1144" i="3"/>
  <c r="G1144" i="3"/>
  <c r="Q1144" i="3" l="1"/>
  <c r="R1144" i="3"/>
  <c r="B1146" i="3"/>
  <c r="F1145" i="3"/>
  <c r="H1145" i="3"/>
  <c r="C1145" i="3"/>
  <c r="E1145" i="3"/>
  <c r="G1145" i="3"/>
  <c r="D1145" i="3"/>
  <c r="L1145" i="3"/>
  <c r="P1145" i="3"/>
  <c r="N1145" i="3"/>
  <c r="M1145" i="3"/>
  <c r="I1145" i="3"/>
  <c r="K1145" i="3"/>
  <c r="O1145" i="3"/>
  <c r="J1145" i="3"/>
  <c r="Q1145" i="3" l="1"/>
  <c r="R1145" i="3"/>
  <c r="B1147" i="3"/>
  <c r="I1146" i="3"/>
  <c r="E1146" i="3"/>
  <c r="C1146" i="3"/>
  <c r="M1146" i="3"/>
  <c r="O1146" i="3"/>
  <c r="K1146" i="3"/>
  <c r="G1146" i="3"/>
  <c r="J1146" i="3"/>
  <c r="F1146" i="3"/>
  <c r="H1146" i="3"/>
  <c r="N1146" i="3"/>
  <c r="D1146" i="3"/>
  <c r="L1146" i="3"/>
  <c r="P1146" i="3"/>
  <c r="Q1146" i="3" l="1"/>
  <c r="R1146" i="3"/>
  <c r="B1148" i="3"/>
  <c r="I1147" i="3"/>
  <c r="C1147" i="3"/>
  <c r="G1147" i="3"/>
  <c r="H1147" i="3"/>
  <c r="O1147" i="3"/>
  <c r="L1147" i="3"/>
  <c r="E1147" i="3"/>
  <c r="K1147" i="3"/>
  <c r="F1147" i="3"/>
  <c r="P1147" i="3"/>
  <c r="D1147" i="3"/>
  <c r="N1147" i="3"/>
  <c r="M1147" i="3"/>
  <c r="J1147" i="3"/>
  <c r="Q1147" i="3" l="1"/>
  <c r="R1147" i="3"/>
  <c r="B1149" i="3"/>
  <c r="J1148" i="3"/>
  <c r="H1148" i="3"/>
  <c r="I1148" i="3"/>
  <c r="D1148" i="3"/>
  <c r="O1148" i="3"/>
  <c r="M1148" i="3"/>
  <c r="P1148" i="3"/>
  <c r="N1148" i="3"/>
  <c r="E1148" i="3"/>
  <c r="F1148" i="3"/>
  <c r="K1148" i="3"/>
  <c r="G1148" i="3"/>
  <c r="C1148" i="3"/>
  <c r="L1148" i="3"/>
  <c r="Q1148" i="3" l="1"/>
  <c r="R1148" i="3"/>
  <c r="B1150" i="3"/>
  <c r="E1149" i="3"/>
  <c r="C1149" i="3"/>
  <c r="I1149" i="3"/>
  <c r="M1149" i="3"/>
  <c r="L1149" i="3"/>
  <c r="O1149" i="3"/>
  <c r="J1149" i="3"/>
  <c r="G1149" i="3"/>
  <c r="P1149" i="3"/>
  <c r="K1149" i="3"/>
  <c r="F1149" i="3"/>
  <c r="H1149" i="3"/>
  <c r="D1149" i="3"/>
  <c r="N1149" i="3"/>
  <c r="Q1149" i="3" l="1"/>
  <c r="R1149" i="3"/>
  <c r="B1151" i="3"/>
  <c r="O1150" i="3"/>
  <c r="K1150" i="3"/>
  <c r="I1150" i="3"/>
  <c r="M1150" i="3"/>
  <c r="G1150" i="3"/>
  <c r="E1150" i="3"/>
  <c r="D1150" i="3"/>
  <c r="N1150" i="3"/>
  <c r="L1150" i="3"/>
  <c r="J1150" i="3"/>
  <c r="P1150" i="3"/>
  <c r="F1150" i="3"/>
  <c r="H1150" i="3"/>
  <c r="C1150" i="3"/>
  <c r="Q1150" i="3" l="1"/>
  <c r="R1150" i="3"/>
  <c r="B1152" i="3"/>
  <c r="C1151" i="3"/>
  <c r="O1151" i="3"/>
  <c r="N1151" i="3"/>
  <c r="J1151" i="3"/>
  <c r="I1151" i="3"/>
  <c r="F1151" i="3"/>
  <c r="D1151" i="3"/>
  <c r="K1151" i="3"/>
  <c r="P1151" i="3"/>
  <c r="L1151" i="3"/>
  <c r="H1151" i="3"/>
  <c r="E1151" i="3"/>
  <c r="G1151" i="3"/>
  <c r="M1151" i="3"/>
  <c r="Q1151" i="3" l="1"/>
  <c r="R1151" i="3"/>
  <c r="B1153" i="3"/>
  <c r="H1152" i="3"/>
  <c r="P1152" i="3"/>
  <c r="K1152" i="3"/>
  <c r="L1152" i="3"/>
  <c r="J1152" i="3"/>
  <c r="D1152" i="3"/>
  <c r="I1152" i="3"/>
  <c r="M1152" i="3"/>
  <c r="G1152" i="3"/>
  <c r="N1152" i="3"/>
  <c r="E1152" i="3"/>
  <c r="F1152" i="3"/>
  <c r="O1152" i="3"/>
  <c r="C1152" i="3"/>
  <c r="Q1152" i="3" l="1"/>
  <c r="R1152" i="3"/>
  <c r="B1154" i="3"/>
  <c r="J1153" i="3"/>
  <c r="O1153" i="3"/>
  <c r="L1153" i="3"/>
  <c r="C1153" i="3"/>
  <c r="H1153" i="3"/>
  <c r="F1153" i="3"/>
  <c r="D1153" i="3"/>
  <c r="P1153" i="3"/>
  <c r="M1153" i="3"/>
  <c r="K1153" i="3"/>
  <c r="G1153" i="3"/>
  <c r="E1153" i="3"/>
  <c r="I1153" i="3"/>
  <c r="N1153" i="3"/>
  <c r="Q1153" i="3" l="1"/>
  <c r="R1153" i="3"/>
  <c r="B1155" i="3"/>
  <c r="G1154" i="3"/>
  <c r="F1154" i="3"/>
  <c r="L1154" i="3"/>
  <c r="N1154" i="3"/>
  <c r="C1154" i="3"/>
  <c r="O1154" i="3"/>
  <c r="J1154" i="3"/>
  <c r="M1154" i="3"/>
  <c r="P1154" i="3"/>
  <c r="E1154" i="3"/>
  <c r="D1154" i="3"/>
  <c r="K1154" i="3"/>
  <c r="I1154" i="3"/>
  <c r="H1154" i="3"/>
  <c r="Q1154" i="3" l="1"/>
  <c r="R1154" i="3"/>
  <c r="B1156" i="3"/>
  <c r="M1155" i="3"/>
  <c r="H1155" i="3"/>
  <c r="J1155" i="3"/>
  <c r="C1155" i="3"/>
  <c r="K1155" i="3"/>
  <c r="D1155" i="3"/>
  <c r="G1155" i="3"/>
  <c r="P1155" i="3"/>
  <c r="O1155" i="3"/>
  <c r="I1155" i="3"/>
  <c r="N1155" i="3"/>
  <c r="L1155" i="3"/>
  <c r="F1155" i="3"/>
  <c r="E1155" i="3"/>
  <c r="Q1155" i="3" l="1"/>
  <c r="R1155" i="3"/>
  <c r="B1157" i="3"/>
  <c r="L1156" i="3"/>
  <c r="G1156" i="3"/>
  <c r="P1156" i="3"/>
  <c r="E1156" i="3"/>
  <c r="F1156" i="3"/>
  <c r="D1156" i="3"/>
  <c r="O1156" i="3"/>
  <c r="K1156" i="3"/>
  <c r="H1156" i="3"/>
  <c r="C1156" i="3"/>
  <c r="N1156" i="3"/>
  <c r="I1156" i="3"/>
  <c r="M1156" i="3"/>
  <c r="J1156" i="3"/>
  <c r="Q1156" i="3" l="1"/>
  <c r="R1156" i="3"/>
  <c r="B1158" i="3"/>
  <c r="I1157" i="3"/>
  <c r="N1157" i="3"/>
  <c r="H1157" i="3"/>
  <c r="M1157" i="3"/>
  <c r="K1157" i="3"/>
  <c r="G1157" i="3"/>
  <c r="O1157" i="3"/>
  <c r="D1157" i="3"/>
  <c r="L1157" i="3"/>
  <c r="E1157" i="3"/>
  <c r="J1157" i="3"/>
  <c r="F1157" i="3"/>
  <c r="C1157" i="3"/>
  <c r="P1157" i="3"/>
  <c r="Q1157" i="3" l="1"/>
  <c r="R1157" i="3"/>
  <c r="B1159" i="3"/>
  <c r="G1158" i="3"/>
  <c r="M1158" i="3"/>
  <c r="C1158" i="3"/>
  <c r="L1158" i="3"/>
  <c r="H1158" i="3"/>
  <c r="O1158" i="3"/>
  <c r="P1158" i="3"/>
  <c r="D1158" i="3"/>
  <c r="I1158" i="3"/>
  <c r="N1158" i="3"/>
  <c r="F1158" i="3"/>
  <c r="J1158" i="3"/>
  <c r="E1158" i="3"/>
  <c r="K1158" i="3"/>
  <c r="Q1158" i="3" l="1"/>
  <c r="R1158" i="3"/>
  <c r="B1160" i="3"/>
  <c r="G1159" i="3"/>
  <c r="E1159" i="3"/>
  <c r="N1159" i="3"/>
  <c r="F1159" i="3"/>
  <c r="J1159" i="3"/>
  <c r="H1159" i="3"/>
  <c r="K1159" i="3"/>
  <c r="D1159" i="3"/>
  <c r="C1159" i="3"/>
  <c r="L1159" i="3"/>
  <c r="P1159" i="3"/>
  <c r="M1159" i="3"/>
  <c r="I1159" i="3"/>
  <c r="O1159" i="3"/>
  <c r="Q1159" i="3" l="1"/>
  <c r="R1159" i="3"/>
  <c r="B1161" i="3"/>
  <c r="J1160" i="3"/>
  <c r="N1160" i="3"/>
  <c r="C1160" i="3"/>
  <c r="D1160" i="3"/>
  <c r="E1160" i="3"/>
  <c r="F1160" i="3"/>
  <c r="M1160" i="3"/>
  <c r="O1160" i="3"/>
  <c r="I1160" i="3"/>
  <c r="K1160" i="3"/>
  <c r="G1160" i="3"/>
  <c r="P1160" i="3"/>
  <c r="L1160" i="3"/>
  <c r="H1160" i="3"/>
  <c r="Q1160" i="3" l="1"/>
  <c r="R1160" i="3"/>
  <c r="B1162" i="3"/>
  <c r="G1161" i="3"/>
  <c r="H1161" i="3"/>
  <c r="P1161" i="3"/>
  <c r="C1161" i="3"/>
  <c r="N1161" i="3"/>
  <c r="O1161" i="3"/>
  <c r="M1161" i="3"/>
  <c r="E1161" i="3"/>
  <c r="I1161" i="3"/>
  <c r="K1161" i="3"/>
  <c r="J1161" i="3"/>
  <c r="D1161" i="3"/>
  <c r="L1161" i="3"/>
  <c r="F1161" i="3"/>
  <c r="Q1161" i="3" l="1"/>
  <c r="R1161" i="3"/>
  <c r="B1163" i="3"/>
  <c r="C1162" i="3"/>
  <c r="H1162" i="3"/>
  <c r="P1162" i="3"/>
  <c r="I1162" i="3"/>
  <c r="D1162" i="3"/>
  <c r="F1162" i="3"/>
  <c r="K1162" i="3"/>
  <c r="L1162" i="3"/>
  <c r="G1162" i="3"/>
  <c r="J1162" i="3"/>
  <c r="E1162" i="3"/>
  <c r="N1162" i="3"/>
  <c r="O1162" i="3"/>
  <c r="M1162" i="3"/>
  <c r="Q1162" i="3" l="1"/>
  <c r="R1162" i="3"/>
  <c r="B1164" i="3"/>
  <c r="L1163" i="3"/>
  <c r="K1163" i="3"/>
  <c r="O1163" i="3"/>
  <c r="I1163" i="3"/>
  <c r="H1163" i="3"/>
  <c r="P1163" i="3"/>
  <c r="F1163" i="3"/>
  <c r="M1163" i="3"/>
  <c r="N1163" i="3"/>
  <c r="C1163" i="3"/>
  <c r="J1163" i="3"/>
  <c r="G1163" i="3"/>
  <c r="D1163" i="3"/>
  <c r="E1163" i="3"/>
  <c r="Q1163" i="3" l="1"/>
  <c r="R1163" i="3"/>
  <c r="B1165" i="3"/>
  <c r="F1164" i="3"/>
  <c r="I1164" i="3"/>
  <c r="E1164" i="3"/>
  <c r="M1164" i="3"/>
  <c r="D1164" i="3"/>
  <c r="J1164" i="3"/>
  <c r="N1164" i="3"/>
  <c r="O1164" i="3"/>
  <c r="L1164" i="3"/>
  <c r="K1164" i="3"/>
  <c r="G1164" i="3"/>
  <c r="P1164" i="3"/>
  <c r="H1164" i="3"/>
  <c r="C1164" i="3"/>
  <c r="Q1164" i="3" l="1"/>
  <c r="R1164" i="3"/>
  <c r="B1166" i="3"/>
  <c r="F1165" i="3"/>
  <c r="D1165" i="3"/>
  <c r="G1165" i="3"/>
  <c r="E1165" i="3"/>
  <c r="L1165" i="3"/>
  <c r="I1165" i="3"/>
  <c r="C1165" i="3"/>
  <c r="J1165" i="3"/>
  <c r="O1165" i="3"/>
  <c r="N1165" i="3"/>
  <c r="H1165" i="3"/>
  <c r="M1165" i="3"/>
  <c r="P1165" i="3"/>
  <c r="K1165" i="3"/>
  <c r="Q1165" i="3" l="1"/>
  <c r="R1165" i="3"/>
  <c r="B1167" i="3"/>
  <c r="C1166" i="3"/>
  <c r="E1166" i="3"/>
  <c r="P1166" i="3"/>
  <c r="D1166" i="3"/>
  <c r="J1166" i="3"/>
  <c r="I1166" i="3"/>
  <c r="M1166" i="3"/>
  <c r="O1166" i="3"/>
  <c r="H1166" i="3"/>
  <c r="F1166" i="3"/>
  <c r="K1166" i="3"/>
  <c r="L1166" i="3"/>
  <c r="G1166" i="3"/>
  <c r="N1166" i="3"/>
  <c r="Q1166" i="3" l="1"/>
  <c r="R1166" i="3"/>
  <c r="B1168" i="3"/>
  <c r="O1167" i="3"/>
  <c r="F1167" i="3"/>
  <c r="N1167" i="3"/>
  <c r="D1167" i="3"/>
  <c r="L1167" i="3"/>
  <c r="I1167" i="3"/>
  <c r="J1167" i="3"/>
  <c r="G1167" i="3"/>
  <c r="E1167" i="3"/>
  <c r="K1167" i="3"/>
  <c r="C1167" i="3"/>
  <c r="M1167" i="3"/>
  <c r="H1167" i="3"/>
  <c r="P1167" i="3"/>
  <c r="Q1167" i="3" l="1"/>
  <c r="R1167" i="3"/>
  <c r="B1169" i="3"/>
  <c r="N1168" i="3"/>
  <c r="G1168" i="3"/>
  <c r="K1168" i="3"/>
  <c r="D1168" i="3"/>
  <c r="P1168" i="3"/>
  <c r="C1168" i="3"/>
  <c r="L1168" i="3"/>
  <c r="M1168" i="3"/>
  <c r="H1168" i="3"/>
  <c r="E1168" i="3"/>
  <c r="J1168" i="3"/>
  <c r="O1168" i="3"/>
  <c r="I1168" i="3"/>
  <c r="F1168" i="3"/>
  <c r="Q1168" i="3" l="1"/>
  <c r="R1168" i="3"/>
  <c r="B1170" i="3"/>
  <c r="J1169" i="3"/>
  <c r="G1169" i="3"/>
  <c r="M1169" i="3"/>
  <c r="E1169" i="3"/>
  <c r="K1169" i="3"/>
  <c r="H1169" i="3"/>
  <c r="N1169" i="3"/>
  <c r="C1169" i="3"/>
  <c r="F1169" i="3"/>
  <c r="I1169" i="3"/>
  <c r="P1169" i="3"/>
  <c r="D1169" i="3"/>
  <c r="O1169" i="3"/>
  <c r="L1169" i="3"/>
  <c r="Q1169" i="3" l="1"/>
  <c r="R1169" i="3"/>
  <c r="B1171" i="3"/>
  <c r="M1170" i="3"/>
  <c r="C1170" i="3"/>
  <c r="O1170" i="3"/>
  <c r="L1170" i="3"/>
  <c r="J1170" i="3"/>
  <c r="N1170" i="3"/>
  <c r="E1170" i="3"/>
  <c r="D1170" i="3"/>
  <c r="F1170" i="3"/>
  <c r="I1170" i="3"/>
  <c r="G1170" i="3"/>
  <c r="K1170" i="3"/>
  <c r="P1170" i="3"/>
  <c r="H1170" i="3"/>
  <c r="Q1170" i="3" l="1"/>
  <c r="R1170" i="3"/>
  <c r="B1172" i="3"/>
  <c r="I1171" i="3"/>
  <c r="H1171" i="3"/>
  <c r="N1171" i="3"/>
  <c r="K1171" i="3"/>
  <c r="G1171" i="3"/>
  <c r="O1171" i="3"/>
  <c r="C1171" i="3"/>
  <c r="E1171" i="3"/>
  <c r="F1171" i="3"/>
  <c r="L1171" i="3"/>
  <c r="M1171" i="3"/>
  <c r="D1171" i="3"/>
  <c r="P1171" i="3"/>
  <c r="J1171" i="3"/>
  <c r="Q1171" i="3" l="1"/>
  <c r="R1171" i="3"/>
  <c r="B1173" i="3"/>
  <c r="K1172" i="3"/>
  <c r="O1172" i="3"/>
  <c r="D1172" i="3"/>
  <c r="F1172" i="3"/>
  <c r="I1172" i="3"/>
  <c r="H1172" i="3"/>
  <c r="P1172" i="3"/>
  <c r="G1172" i="3"/>
  <c r="J1172" i="3"/>
  <c r="E1172" i="3"/>
  <c r="C1172" i="3"/>
  <c r="M1172" i="3"/>
  <c r="N1172" i="3"/>
  <c r="L1172" i="3"/>
  <c r="Q1172" i="3" l="1"/>
  <c r="R1172" i="3"/>
  <c r="B1174" i="3"/>
  <c r="N1173" i="3"/>
  <c r="C1173" i="3"/>
  <c r="G1173" i="3"/>
  <c r="O1173" i="3"/>
  <c r="H1173" i="3"/>
  <c r="F1173" i="3"/>
  <c r="L1173" i="3"/>
  <c r="M1173" i="3"/>
  <c r="J1173" i="3"/>
  <c r="P1173" i="3"/>
  <c r="I1173" i="3"/>
  <c r="D1173" i="3"/>
  <c r="E1173" i="3"/>
  <c r="K1173" i="3"/>
  <c r="Q1173" i="3" l="1"/>
  <c r="R1173" i="3"/>
  <c r="B1175" i="3"/>
  <c r="P1174" i="3"/>
  <c r="M1174" i="3"/>
  <c r="F1174" i="3"/>
  <c r="H1174" i="3"/>
  <c r="G1174" i="3"/>
  <c r="D1174" i="3"/>
  <c r="E1174" i="3"/>
  <c r="K1174" i="3"/>
  <c r="N1174" i="3"/>
  <c r="J1174" i="3"/>
  <c r="I1174" i="3"/>
  <c r="O1174" i="3"/>
  <c r="L1174" i="3"/>
  <c r="C1174" i="3"/>
  <c r="Q1174" i="3" l="1"/>
  <c r="R1174" i="3"/>
  <c r="B1176" i="3"/>
  <c r="M1175" i="3"/>
  <c r="H1175" i="3"/>
  <c r="K1175" i="3"/>
  <c r="O1175" i="3"/>
  <c r="J1175" i="3"/>
  <c r="P1175" i="3"/>
  <c r="C1175" i="3"/>
  <c r="D1175" i="3"/>
  <c r="F1175" i="3"/>
  <c r="G1175" i="3"/>
  <c r="L1175" i="3"/>
  <c r="I1175" i="3"/>
  <c r="E1175" i="3"/>
  <c r="N1175" i="3"/>
  <c r="Q1175" i="3" l="1"/>
  <c r="R1175" i="3"/>
  <c r="B1177" i="3"/>
  <c r="F1176" i="3"/>
  <c r="K1176" i="3"/>
  <c r="E1176" i="3"/>
  <c r="C1176" i="3"/>
  <c r="D1176" i="3"/>
  <c r="M1176" i="3"/>
  <c r="L1176" i="3"/>
  <c r="J1176" i="3"/>
  <c r="I1176" i="3"/>
  <c r="P1176" i="3"/>
  <c r="O1176" i="3"/>
  <c r="H1176" i="3"/>
  <c r="G1176" i="3"/>
  <c r="N1176" i="3"/>
  <c r="Q1176" i="3" l="1"/>
  <c r="R1176" i="3"/>
  <c r="B1178" i="3"/>
  <c r="L1177" i="3"/>
  <c r="P1177" i="3"/>
  <c r="D1177" i="3"/>
  <c r="E1177" i="3"/>
  <c r="F1177" i="3"/>
  <c r="I1177" i="3"/>
  <c r="N1177" i="3"/>
  <c r="J1177" i="3"/>
  <c r="M1177" i="3"/>
  <c r="C1177" i="3"/>
  <c r="G1177" i="3"/>
  <c r="K1177" i="3"/>
  <c r="H1177" i="3"/>
  <c r="O1177" i="3"/>
  <c r="Q1177" i="3" l="1"/>
  <c r="R1177" i="3"/>
  <c r="B1179" i="3"/>
  <c r="J1178" i="3"/>
  <c r="C1178" i="3"/>
  <c r="O1178" i="3"/>
  <c r="I1178" i="3"/>
  <c r="D1178" i="3"/>
  <c r="G1178" i="3"/>
  <c r="E1178" i="3"/>
  <c r="H1178" i="3"/>
  <c r="L1178" i="3"/>
  <c r="M1178" i="3"/>
  <c r="K1178" i="3"/>
  <c r="P1178" i="3"/>
  <c r="F1178" i="3"/>
  <c r="N1178" i="3"/>
  <c r="Q1178" i="3" l="1"/>
  <c r="R1178" i="3"/>
  <c r="B1180" i="3"/>
  <c r="D1179" i="3"/>
  <c r="F1179" i="3"/>
  <c r="M1179" i="3"/>
  <c r="O1179" i="3"/>
  <c r="E1179" i="3"/>
  <c r="P1179" i="3"/>
  <c r="K1179" i="3"/>
  <c r="L1179" i="3"/>
  <c r="H1179" i="3"/>
  <c r="J1179" i="3"/>
  <c r="I1179" i="3"/>
  <c r="G1179" i="3"/>
  <c r="N1179" i="3"/>
  <c r="C1179" i="3"/>
  <c r="Q1179" i="3" l="1"/>
  <c r="R1179" i="3"/>
  <c r="B1181" i="3"/>
  <c r="K1180" i="3"/>
  <c r="P1180" i="3"/>
  <c r="D1180" i="3"/>
  <c r="N1180" i="3"/>
  <c r="C1180" i="3"/>
  <c r="E1180" i="3"/>
  <c r="M1180" i="3"/>
  <c r="O1180" i="3"/>
  <c r="I1180" i="3"/>
  <c r="J1180" i="3"/>
  <c r="G1180" i="3"/>
  <c r="F1180" i="3"/>
  <c r="L1180" i="3"/>
  <c r="H1180" i="3"/>
  <c r="Q1180" i="3" l="1"/>
  <c r="R1180" i="3"/>
  <c r="B1182" i="3"/>
  <c r="D1181" i="3"/>
  <c r="J1181" i="3"/>
  <c r="C1181" i="3"/>
  <c r="G1181" i="3"/>
  <c r="N1181" i="3"/>
  <c r="H1181" i="3"/>
  <c r="F1181" i="3"/>
  <c r="P1181" i="3"/>
  <c r="M1181" i="3"/>
  <c r="L1181" i="3"/>
  <c r="E1181" i="3"/>
  <c r="O1181" i="3"/>
  <c r="I1181" i="3"/>
  <c r="K1181" i="3"/>
  <c r="Q1181" i="3" l="1"/>
  <c r="R1181" i="3"/>
  <c r="B1183" i="3"/>
  <c r="J1182" i="3"/>
  <c r="C1182" i="3"/>
  <c r="N1182" i="3"/>
  <c r="I1182" i="3"/>
  <c r="K1182" i="3"/>
  <c r="L1182" i="3"/>
  <c r="M1182" i="3"/>
  <c r="O1182" i="3"/>
  <c r="H1182" i="3"/>
  <c r="D1182" i="3"/>
  <c r="F1182" i="3"/>
  <c r="P1182" i="3"/>
  <c r="E1182" i="3"/>
  <c r="G1182" i="3"/>
  <c r="Q1182" i="3" l="1"/>
  <c r="R1182" i="3"/>
  <c r="B1184" i="3"/>
  <c r="K1183" i="3"/>
  <c r="G1183" i="3"/>
  <c r="D1183" i="3"/>
  <c r="O1183" i="3"/>
  <c r="H1183" i="3"/>
  <c r="J1183" i="3"/>
  <c r="I1183" i="3"/>
  <c r="E1183" i="3"/>
  <c r="P1183" i="3"/>
  <c r="F1183" i="3"/>
  <c r="L1183" i="3"/>
  <c r="N1183" i="3"/>
  <c r="M1183" i="3"/>
  <c r="C1183" i="3"/>
  <c r="Q1183" i="3" l="1"/>
  <c r="R1183" i="3"/>
  <c r="B1185" i="3"/>
  <c r="G1184" i="3"/>
  <c r="D1184" i="3"/>
  <c r="F1184" i="3"/>
  <c r="I1184" i="3"/>
  <c r="L1184" i="3"/>
  <c r="J1184" i="3"/>
  <c r="M1184" i="3"/>
  <c r="P1184" i="3"/>
  <c r="H1184" i="3"/>
  <c r="N1184" i="3"/>
  <c r="O1184" i="3"/>
  <c r="E1184" i="3"/>
  <c r="K1184" i="3"/>
  <c r="C1184" i="3"/>
  <c r="Q1184" i="3" l="1"/>
  <c r="R1184" i="3"/>
  <c r="B1186" i="3"/>
  <c r="L1185" i="3"/>
  <c r="F1185" i="3"/>
  <c r="O1185" i="3"/>
  <c r="D1185" i="3"/>
  <c r="K1185" i="3"/>
  <c r="E1185" i="3"/>
  <c r="C1185" i="3"/>
  <c r="I1185" i="3"/>
  <c r="N1185" i="3"/>
  <c r="H1185" i="3"/>
  <c r="P1185" i="3"/>
  <c r="J1185" i="3"/>
  <c r="M1185" i="3"/>
  <c r="G1185" i="3"/>
  <c r="Q1185" i="3" l="1"/>
  <c r="R1185" i="3"/>
  <c r="B1187" i="3"/>
  <c r="P1186" i="3"/>
  <c r="H1186" i="3"/>
  <c r="J1186" i="3"/>
  <c r="E1186" i="3"/>
  <c r="D1186" i="3"/>
  <c r="I1186" i="3"/>
  <c r="F1186" i="3"/>
  <c r="N1186" i="3"/>
  <c r="G1186" i="3"/>
  <c r="O1186" i="3"/>
  <c r="K1186" i="3"/>
  <c r="C1186" i="3"/>
  <c r="L1186" i="3"/>
  <c r="M1186" i="3"/>
  <c r="Q1186" i="3" l="1"/>
  <c r="R1186" i="3"/>
  <c r="B1188" i="3"/>
  <c r="K1187" i="3"/>
  <c r="C1187" i="3"/>
  <c r="J1187" i="3"/>
  <c r="N1187" i="3"/>
  <c r="L1187" i="3"/>
  <c r="D1187" i="3"/>
  <c r="F1187" i="3"/>
  <c r="G1187" i="3"/>
  <c r="O1187" i="3"/>
  <c r="H1187" i="3"/>
  <c r="P1187" i="3"/>
  <c r="I1187" i="3"/>
  <c r="E1187" i="3"/>
  <c r="M1187" i="3"/>
  <c r="Q1187" i="3" l="1"/>
  <c r="R1187" i="3"/>
  <c r="B1189" i="3"/>
  <c r="K1188" i="3"/>
  <c r="C1188" i="3"/>
  <c r="L1188" i="3"/>
  <c r="I1188" i="3"/>
  <c r="P1188" i="3"/>
  <c r="F1188" i="3"/>
  <c r="D1188" i="3"/>
  <c r="H1188" i="3"/>
  <c r="G1188" i="3"/>
  <c r="J1188" i="3"/>
  <c r="M1188" i="3"/>
  <c r="O1188" i="3"/>
  <c r="N1188" i="3"/>
  <c r="E1188" i="3"/>
  <c r="Q1188" i="3" l="1"/>
  <c r="R1188" i="3"/>
  <c r="B1190" i="3"/>
  <c r="J1189" i="3"/>
  <c r="O1189" i="3"/>
  <c r="M1189" i="3"/>
  <c r="N1189" i="3"/>
  <c r="F1189" i="3"/>
  <c r="H1189" i="3"/>
  <c r="D1189" i="3"/>
  <c r="C1189" i="3"/>
  <c r="P1189" i="3"/>
  <c r="I1189" i="3"/>
  <c r="E1189" i="3"/>
  <c r="L1189" i="3"/>
  <c r="K1189" i="3"/>
  <c r="G1189" i="3"/>
  <c r="Q1189" i="3" l="1"/>
  <c r="R1189" i="3"/>
  <c r="B1191" i="3"/>
  <c r="I1190" i="3"/>
  <c r="O1190" i="3"/>
  <c r="C1190" i="3"/>
  <c r="L1190" i="3"/>
  <c r="G1190" i="3"/>
  <c r="K1190" i="3"/>
  <c r="D1190" i="3"/>
  <c r="M1190" i="3"/>
  <c r="N1190" i="3"/>
  <c r="H1190" i="3"/>
  <c r="J1190" i="3"/>
  <c r="E1190" i="3"/>
  <c r="F1190" i="3"/>
  <c r="P1190" i="3"/>
  <c r="Q1190" i="3" l="1"/>
  <c r="R1190" i="3"/>
  <c r="B1192" i="3"/>
  <c r="P1191" i="3"/>
  <c r="G1191" i="3"/>
  <c r="D1191" i="3"/>
  <c r="H1191" i="3"/>
  <c r="J1191" i="3"/>
  <c r="N1191" i="3"/>
  <c r="I1191" i="3"/>
  <c r="O1191" i="3"/>
  <c r="E1191" i="3"/>
  <c r="M1191" i="3"/>
  <c r="C1191" i="3"/>
  <c r="F1191" i="3"/>
  <c r="L1191" i="3"/>
  <c r="K1191" i="3"/>
  <c r="Q1191" i="3" l="1"/>
  <c r="R1191" i="3"/>
  <c r="B1193" i="3"/>
  <c r="O1192" i="3"/>
  <c r="E1192" i="3"/>
  <c r="K1192" i="3"/>
  <c r="F1192" i="3"/>
  <c r="M1192" i="3"/>
  <c r="L1192" i="3"/>
  <c r="G1192" i="3"/>
  <c r="J1192" i="3"/>
  <c r="I1192" i="3"/>
  <c r="H1192" i="3"/>
  <c r="C1192" i="3"/>
  <c r="N1192" i="3"/>
  <c r="D1192" i="3"/>
  <c r="P1192" i="3"/>
  <c r="Q1192" i="3" l="1"/>
  <c r="R1192" i="3"/>
  <c r="B1194" i="3"/>
  <c r="K1193" i="3"/>
  <c r="M1193" i="3"/>
  <c r="F1193" i="3"/>
  <c r="G1193" i="3"/>
  <c r="N1193" i="3"/>
  <c r="E1193" i="3"/>
  <c r="O1193" i="3"/>
  <c r="J1193" i="3"/>
  <c r="I1193" i="3"/>
  <c r="H1193" i="3"/>
  <c r="L1193" i="3"/>
  <c r="D1193" i="3"/>
  <c r="C1193" i="3"/>
  <c r="P1193" i="3"/>
  <c r="Q1193" i="3" l="1"/>
  <c r="R1193" i="3"/>
  <c r="B1195" i="3"/>
  <c r="O1194" i="3"/>
  <c r="E1194" i="3"/>
  <c r="C1194" i="3"/>
  <c r="K1194" i="3"/>
  <c r="H1194" i="3"/>
  <c r="P1194" i="3"/>
  <c r="J1194" i="3"/>
  <c r="L1194" i="3"/>
  <c r="I1194" i="3"/>
  <c r="G1194" i="3"/>
  <c r="M1194" i="3"/>
  <c r="F1194" i="3"/>
  <c r="D1194" i="3"/>
  <c r="N1194" i="3"/>
  <c r="Q1194" i="3" l="1"/>
  <c r="R1194" i="3"/>
  <c r="B1196" i="3"/>
  <c r="G1195" i="3"/>
  <c r="H1195" i="3"/>
  <c r="E1195" i="3"/>
  <c r="J1195" i="3"/>
  <c r="I1195" i="3"/>
  <c r="M1195" i="3"/>
  <c r="F1195" i="3"/>
  <c r="L1195" i="3"/>
  <c r="K1195" i="3"/>
  <c r="C1195" i="3"/>
  <c r="D1195" i="3"/>
  <c r="P1195" i="3"/>
  <c r="N1195" i="3"/>
  <c r="O1195" i="3"/>
  <c r="Q1195" i="3" l="1"/>
  <c r="R1195" i="3"/>
  <c r="B1197" i="3"/>
  <c r="I1196" i="3"/>
  <c r="N1196" i="3"/>
  <c r="G1196" i="3"/>
  <c r="M1196" i="3"/>
  <c r="H1196" i="3"/>
  <c r="D1196" i="3"/>
  <c r="C1196" i="3"/>
  <c r="J1196" i="3"/>
  <c r="E1196" i="3"/>
  <c r="K1196" i="3"/>
  <c r="P1196" i="3"/>
  <c r="L1196" i="3"/>
  <c r="O1196" i="3"/>
  <c r="F1196" i="3"/>
  <c r="Q1196" i="3" l="1"/>
  <c r="R1196" i="3"/>
  <c r="B1198" i="3"/>
  <c r="O1197" i="3"/>
  <c r="P1197" i="3"/>
  <c r="G1197" i="3"/>
  <c r="C1197" i="3"/>
  <c r="E1197" i="3"/>
  <c r="L1197" i="3"/>
  <c r="M1197" i="3"/>
  <c r="D1197" i="3"/>
  <c r="N1197" i="3"/>
  <c r="K1197" i="3"/>
  <c r="J1197" i="3"/>
  <c r="F1197" i="3"/>
  <c r="H1197" i="3"/>
  <c r="I1197" i="3"/>
  <c r="Q1197" i="3" l="1"/>
  <c r="R1197" i="3"/>
  <c r="B1199" i="3"/>
  <c r="C1198" i="3"/>
  <c r="L1198" i="3"/>
  <c r="N1198" i="3"/>
  <c r="J1198" i="3"/>
  <c r="O1198" i="3"/>
  <c r="I1198" i="3"/>
  <c r="E1198" i="3"/>
  <c r="D1198" i="3"/>
  <c r="G1198" i="3"/>
  <c r="H1198" i="3"/>
  <c r="M1198" i="3"/>
  <c r="F1198" i="3"/>
  <c r="K1198" i="3"/>
  <c r="P1198" i="3"/>
  <c r="Q1198" i="3" l="1"/>
  <c r="R1198" i="3"/>
  <c r="B1200" i="3"/>
  <c r="M1199" i="3"/>
  <c r="P1199" i="3"/>
  <c r="N1199" i="3"/>
  <c r="E1199" i="3"/>
  <c r="I1199" i="3"/>
  <c r="C1199" i="3"/>
  <c r="L1199" i="3"/>
  <c r="O1199" i="3"/>
  <c r="D1199" i="3"/>
  <c r="G1199" i="3"/>
  <c r="J1199" i="3"/>
  <c r="K1199" i="3"/>
  <c r="F1199" i="3"/>
  <c r="H1199" i="3"/>
  <c r="Q1199" i="3" l="1"/>
  <c r="R1199" i="3"/>
  <c r="B1201" i="3"/>
  <c r="G1200" i="3"/>
  <c r="N1200" i="3"/>
  <c r="J1200" i="3"/>
  <c r="F1200" i="3"/>
  <c r="P1200" i="3"/>
  <c r="C1200" i="3"/>
  <c r="L1200" i="3"/>
  <c r="D1200" i="3"/>
  <c r="O1200" i="3"/>
  <c r="H1200" i="3"/>
  <c r="I1200" i="3"/>
  <c r="E1200" i="3"/>
  <c r="K1200" i="3"/>
  <c r="M1200" i="3"/>
  <c r="Q1200" i="3" l="1"/>
  <c r="R1200" i="3"/>
  <c r="B1202" i="3"/>
  <c r="F1201" i="3"/>
  <c r="K1201" i="3"/>
  <c r="I1201" i="3"/>
  <c r="C1201" i="3"/>
  <c r="E1201" i="3"/>
  <c r="J1201" i="3"/>
  <c r="D1201" i="3"/>
  <c r="G1201" i="3"/>
  <c r="P1201" i="3"/>
  <c r="H1201" i="3"/>
  <c r="M1201" i="3"/>
  <c r="N1201" i="3"/>
  <c r="O1201" i="3"/>
  <c r="L1201" i="3"/>
  <c r="Q1201" i="3" l="1"/>
  <c r="R1201" i="3"/>
  <c r="B1203" i="3"/>
  <c r="J1202" i="3"/>
  <c r="F1202" i="3"/>
  <c r="E1202" i="3"/>
  <c r="P1202" i="3"/>
  <c r="D1202" i="3"/>
  <c r="C1202" i="3"/>
  <c r="K1202" i="3"/>
  <c r="L1202" i="3"/>
  <c r="H1202" i="3"/>
  <c r="I1202" i="3"/>
  <c r="M1202" i="3"/>
  <c r="G1202" i="3"/>
  <c r="O1202" i="3"/>
  <c r="N1202" i="3"/>
  <c r="Q1202" i="3" l="1"/>
  <c r="R1202" i="3"/>
  <c r="B1204" i="3"/>
  <c r="G1203" i="3"/>
  <c r="J1203" i="3"/>
  <c r="E1203" i="3"/>
  <c r="L1203" i="3"/>
  <c r="N1203" i="3"/>
  <c r="I1203" i="3"/>
  <c r="P1203" i="3"/>
  <c r="O1203" i="3"/>
  <c r="M1203" i="3"/>
  <c r="H1203" i="3"/>
  <c r="F1203" i="3"/>
  <c r="K1203" i="3"/>
  <c r="C1203" i="3"/>
  <c r="D1203" i="3"/>
  <c r="Q1203" i="3" l="1"/>
  <c r="R1203" i="3"/>
  <c r="B1205" i="3"/>
  <c r="M1204" i="3"/>
  <c r="N1204" i="3"/>
  <c r="I1204" i="3"/>
  <c r="K1204" i="3"/>
  <c r="D1204" i="3"/>
  <c r="E1204" i="3"/>
  <c r="C1204" i="3"/>
  <c r="F1204" i="3"/>
  <c r="H1204" i="3"/>
  <c r="J1204" i="3"/>
  <c r="O1204" i="3"/>
  <c r="P1204" i="3"/>
  <c r="L1204" i="3"/>
  <c r="G1204" i="3"/>
  <c r="Q1204" i="3" l="1"/>
  <c r="R1204" i="3"/>
  <c r="B1206" i="3"/>
  <c r="L1205" i="3"/>
  <c r="C1205" i="3"/>
  <c r="K1205" i="3"/>
  <c r="I1205" i="3"/>
  <c r="P1205" i="3"/>
  <c r="J1205" i="3"/>
  <c r="E1205" i="3"/>
  <c r="D1205" i="3"/>
  <c r="N1205" i="3"/>
  <c r="M1205" i="3"/>
  <c r="O1205" i="3"/>
  <c r="G1205" i="3"/>
  <c r="F1205" i="3"/>
  <c r="H1205" i="3"/>
  <c r="Q1205" i="3" l="1"/>
  <c r="R1205" i="3"/>
  <c r="B1207" i="3"/>
  <c r="F1206" i="3"/>
  <c r="P1206" i="3"/>
  <c r="M1206" i="3"/>
  <c r="L1206" i="3"/>
  <c r="H1206" i="3"/>
  <c r="N1206" i="3"/>
  <c r="G1206" i="3"/>
  <c r="K1206" i="3"/>
  <c r="E1206" i="3"/>
  <c r="D1206" i="3"/>
  <c r="O1206" i="3"/>
  <c r="C1206" i="3"/>
  <c r="I1206" i="3"/>
  <c r="J1206" i="3"/>
  <c r="Q1206" i="3" l="1"/>
  <c r="R1206" i="3"/>
  <c r="B1208" i="3"/>
  <c r="M1207" i="3"/>
  <c r="L1207" i="3"/>
  <c r="J1207" i="3"/>
  <c r="O1207" i="3"/>
  <c r="P1207" i="3"/>
  <c r="I1207" i="3"/>
  <c r="D1207" i="3"/>
  <c r="N1207" i="3"/>
  <c r="F1207" i="3"/>
  <c r="E1207" i="3"/>
  <c r="C1207" i="3"/>
  <c r="H1207" i="3"/>
  <c r="G1207" i="3"/>
  <c r="K1207" i="3"/>
  <c r="Q1207" i="3" l="1"/>
  <c r="R1207" i="3"/>
  <c r="B1209" i="3"/>
  <c r="P1208" i="3"/>
  <c r="L1208" i="3"/>
  <c r="G1208" i="3"/>
  <c r="C1208" i="3"/>
  <c r="D1208" i="3"/>
  <c r="M1208" i="3"/>
  <c r="J1208" i="3"/>
  <c r="O1208" i="3"/>
  <c r="H1208" i="3"/>
  <c r="I1208" i="3"/>
  <c r="K1208" i="3"/>
  <c r="F1208" i="3"/>
  <c r="N1208" i="3"/>
  <c r="E1208" i="3"/>
  <c r="Q1208" i="3" l="1"/>
  <c r="R1208" i="3"/>
  <c r="B1210" i="3"/>
  <c r="J1209" i="3"/>
  <c r="G1209" i="3"/>
  <c r="H1209" i="3"/>
  <c r="M1209" i="3"/>
  <c r="P1209" i="3"/>
  <c r="D1209" i="3"/>
  <c r="I1209" i="3"/>
  <c r="L1209" i="3"/>
  <c r="K1209" i="3"/>
  <c r="E1209" i="3"/>
  <c r="C1209" i="3"/>
  <c r="O1209" i="3"/>
  <c r="N1209" i="3"/>
  <c r="F1209" i="3"/>
  <c r="Q1209" i="3" l="1"/>
  <c r="R1209" i="3"/>
  <c r="B1211" i="3"/>
  <c r="H1210" i="3"/>
  <c r="K1210" i="3"/>
  <c r="O1210" i="3"/>
  <c r="P1210" i="3"/>
  <c r="C1210" i="3"/>
  <c r="M1210" i="3"/>
  <c r="E1210" i="3"/>
  <c r="G1210" i="3"/>
  <c r="J1210" i="3"/>
  <c r="D1210" i="3"/>
  <c r="I1210" i="3"/>
  <c r="L1210" i="3"/>
  <c r="N1210" i="3"/>
  <c r="F1210" i="3"/>
  <c r="Q1210" i="3" l="1"/>
  <c r="R1210" i="3"/>
  <c r="B1212" i="3"/>
  <c r="D1211" i="3"/>
  <c r="N1211" i="3"/>
  <c r="I1211" i="3"/>
  <c r="C1211" i="3"/>
  <c r="O1211" i="3"/>
  <c r="M1211" i="3"/>
  <c r="L1211" i="3"/>
  <c r="F1211" i="3"/>
  <c r="E1211" i="3"/>
  <c r="P1211" i="3"/>
  <c r="G1211" i="3"/>
  <c r="K1211" i="3"/>
  <c r="J1211" i="3"/>
  <c r="H1211" i="3"/>
  <c r="Q1211" i="3" l="1"/>
  <c r="R1211" i="3"/>
  <c r="B1213" i="3"/>
  <c r="D1212" i="3"/>
  <c r="C1212" i="3"/>
  <c r="N1212" i="3"/>
  <c r="J1212" i="3"/>
  <c r="M1212" i="3"/>
  <c r="F1212" i="3"/>
  <c r="I1212" i="3"/>
  <c r="G1212" i="3"/>
  <c r="O1212" i="3"/>
  <c r="L1212" i="3"/>
  <c r="P1212" i="3"/>
  <c r="H1212" i="3"/>
  <c r="K1212" i="3"/>
  <c r="E1212" i="3"/>
  <c r="Q1212" i="3" l="1"/>
  <c r="R1212" i="3"/>
  <c r="B1214" i="3"/>
  <c r="L1213" i="3"/>
  <c r="G1213" i="3"/>
  <c r="D1213" i="3"/>
  <c r="O1213" i="3"/>
  <c r="F1213" i="3"/>
  <c r="E1213" i="3"/>
  <c r="K1213" i="3"/>
  <c r="H1213" i="3"/>
  <c r="I1213" i="3"/>
  <c r="C1213" i="3"/>
  <c r="P1213" i="3"/>
  <c r="M1213" i="3"/>
  <c r="N1213" i="3"/>
  <c r="J1213" i="3"/>
  <c r="Q1213" i="3" l="1"/>
  <c r="R1213" i="3"/>
  <c r="B1215" i="3"/>
  <c r="O1214" i="3"/>
  <c r="F1214" i="3"/>
  <c r="G1214" i="3"/>
  <c r="N1214" i="3"/>
  <c r="I1214" i="3"/>
  <c r="J1214" i="3"/>
  <c r="D1214" i="3"/>
  <c r="K1214" i="3"/>
  <c r="P1214" i="3"/>
  <c r="C1214" i="3"/>
  <c r="H1214" i="3"/>
  <c r="E1214" i="3"/>
  <c r="M1214" i="3"/>
  <c r="L1214" i="3"/>
  <c r="Q1214" i="3" l="1"/>
  <c r="R1214" i="3"/>
  <c r="B1216" i="3"/>
  <c r="F1215" i="3"/>
  <c r="I1215" i="3"/>
  <c r="M1215" i="3"/>
  <c r="C1215" i="3"/>
  <c r="D1215" i="3"/>
  <c r="K1215" i="3"/>
  <c r="O1215" i="3"/>
  <c r="J1215" i="3"/>
  <c r="L1215" i="3"/>
  <c r="P1215" i="3"/>
  <c r="H1215" i="3"/>
  <c r="N1215" i="3"/>
  <c r="E1215" i="3"/>
  <c r="G1215" i="3"/>
  <c r="Q1215" i="3" l="1"/>
  <c r="R1215" i="3"/>
  <c r="B1217" i="3"/>
  <c r="O1216" i="3"/>
  <c r="J1216" i="3"/>
  <c r="D1216" i="3"/>
  <c r="N1216" i="3"/>
  <c r="I1216" i="3"/>
  <c r="M1216" i="3"/>
  <c r="C1216" i="3"/>
  <c r="E1216" i="3"/>
  <c r="F1216" i="3"/>
  <c r="K1216" i="3"/>
  <c r="P1216" i="3"/>
  <c r="L1216" i="3"/>
  <c r="H1216" i="3"/>
  <c r="G1216" i="3"/>
  <c r="Q1216" i="3" l="1"/>
  <c r="R1216" i="3"/>
  <c r="B1218" i="3"/>
  <c r="C1217" i="3"/>
  <c r="I1217" i="3"/>
  <c r="J1217" i="3"/>
  <c r="O1217" i="3"/>
  <c r="N1217" i="3"/>
  <c r="P1217" i="3"/>
  <c r="H1217" i="3"/>
  <c r="F1217" i="3"/>
  <c r="G1217" i="3"/>
  <c r="E1217" i="3"/>
  <c r="M1217" i="3"/>
  <c r="L1217" i="3"/>
  <c r="K1217" i="3"/>
  <c r="D1217" i="3"/>
  <c r="Q1217" i="3" l="1"/>
  <c r="R1217" i="3"/>
  <c r="B1219" i="3"/>
  <c r="M1218" i="3"/>
  <c r="F1218" i="3"/>
  <c r="N1218" i="3"/>
  <c r="H1218" i="3"/>
  <c r="P1218" i="3"/>
  <c r="I1218" i="3"/>
  <c r="D1218" i="3"/>
  <c r="O1218" i="3"/>
  <c r="E1218" i="3"/>
  <c r="L1218" i="3"/>
  <c r="J1218" i="3"/>
  <c r="K1218" i="3"/>
  <c r="C1218" i="3"/>
  <c r="G1218" i="3"/>
  <c r="Q1218" i="3" l="1"/>
  <c r="R1218" i="3"/>
  <c r="B1220" i="3"/>
  <c r="L1219" i="3"/>
  <c r="F1219" i="3"/>
  <c r="K1219" i="3"/>
  <c r="M1219" i="3"/>
  <c r="H1219" i="3"/>
  <c r="E1219" i="3"/>
  <c r="N1219" i="3"/>
  <c r="D1219" i="3"/>
  <c r="G1219" i="3"/>
  <c r="J1219" i="3"/>
  <c r="O1219" i="3"/>
  <c r="C1219" i="3"/>
  <c r="P1219" i="3"/>
  <c r="I1219" i="3"/>
  <c r="Q1219" i="3" l="1"/>
  <c r="R1219" i="3"/>
  <c r="B1221" i="3"/>
  <c r="J1220" i="3"/>
  <c r="N1220" i="3"/>
  <c r="G1220" i="3"/>
  <c r="E1220" i="3"/>
  <c r="M1220" i="3"/>
  <c r="F1220" i="3"/>
  <c r="K1220" i="3"/>
  <c r="H1220" i="3"/>
  <c r="L1220" i="3"/>
  <c r="P1220" i="3"/>
  <c r="D1220" i="3"/>
  <c r="O1220" i="3"/>
  <c r="C1220" i="3"/>
  <c r="I1220" i="3"/>
  <c r="Q1220" i="3" l="1"/>
  <c r="R1220" i="3"/>
  <c r="B1222" i="3"/>
  <c r="C1221" i="3"/>
  <c r="F1221" i="3"/>
  <c r="N1221" i="3"/>
  <c r="G1221" i="3"/>
  <c r="J1221" i="3"/>
  <c r="K1221" i="3"/>
  <c r="I1221" i="3"/>
  <c r="M1221" i="3"/>
  <c r="P1221" i="3"/>
  <c r="H1221" i="3"/>
  <c r="L1221" i="3"/>
  <c r="D1221" i="3"/>
  <c r="E1221" i="3"/>
  <c r="O1221" i="3"/>
  <c r="Q1221" i="3" l="1"/>
  <c r="R1221" i="3"/>
  <c r="B1223" i="3"/>
  <c r="D1222" i="3"/>
  <c r="N1222" i="3"/>
  <c r="L1222" i="3"/>
  <c r="F1222" i="3"/>
  <c r="C1222" i="3"/>
  <c r="E1222" i="3"/>
  <c r="M1222" i="3"/>
  <c r="H1222" i="3"/>
  <c r="P1222" i="3"/>
  <c r="J1222" i="3"/>
  <c r="G1222" i="3"/>
  <c r="K1222" i="3"/>
  <c r="I1222" i="3"/>
  <c r="O1222" i="3"/>
  <c r="Q1222" i="3" l="1"/>
  <c r="R1222" i="3"/>
  <c r="B1224" i="3"/>
  <c r="L1223" i="3"/>
  <c r="J1223" i="3"/>
  <c r="G1223" i="3"/>
  <c r="M1223" i="3"/>
  <c r="E1223" i="3"/>
  <c r="O1223" i="3"/>
  <c r="P1223" i="3"/>
  <c r="C1223" i="3"/>
  <c r="N1223" i="3"/>
  <c r="H1223" i="3"/>
  <c r="F1223" i="3"/>
  <c r="D1223" i="3"/>
  <c r="I1223" i="3"/>
  <c r="K1223" i="3"/>
  <c r="Q1223" i="3" l="1"/>
  <c r="R1223" i="3"/>
  <c r="B1225" i="3"/>
  <c r="H1224" i="3"/>
  <c r="F1224" i="3"/>
  <c r="I1224" i="3"/>
  <c r="D1224" i="3"/>
  <c r="K1224" i="3"/>
  <c r="G1224" i="3"/>
  <c r="O1224" i="3"/>
  <c r="M1224" i="3"/>
  <c r="N1224" i="3"/>
  <c r="L1224" i="3"/>
  <c r="C1224" i="3"/>
  <c r="P1224" i="3"/>
  <c r="E1224" i="3"/>
  <c r="J1224" i="3"/>
  <c r="Q1224" i="3" l="1"/>
  <c r="R1224" i="3"/>
  <c r="B1226" i="3"/>
  <c r="F1225" i="3"/>
  <c r="M1225" i="3"/>
  <c r="H1225" i="3"/>
  <c r="D1225" i="3"/>
  <c r="N1225" i="3"/>
  <c r="C1225" i="3"/>
  <c r="K1225" i="3"/>
  <c r="E1225" i="3"/>
  <c r="I1225" i="3"/>
  <c r="G1225" i="3"/>
  <c r="P1225" i="3"/>
  <c r="O1225" i="3"/>
  <c r="J1225" i="3"/>
  <c r="L1225" i="3"/>
  <c r="Q1225" i="3" l="1"/>
  <c r="R1225" i="3"/>
  <c r="B1227" i="3"/>
  <c r="M1226" i="3"/>
  <c r="G1226" i="3"/>
  <c r="L1226" i="3"/>
  <c r="E1226" i="3"/>
  <c r="F1226" i="3"/>
  <c r="N1226" i="3"/>
  <c r="I1226" i="3"/>
  <c r="K1226" i="3"/>
  <c r="C1226" i="3"/>
  <c r="H1226" i="3"/>
  <c r="O1226" i="3"/>
  <c r="P1226" i="3"/>
  <c r="J1226" i="3"/>
  <c r="D1226" i="3"/>
  <c r="Q1226" i="3" l="1"/>
  <c r="R1226" i="3"/>
  <c r="B1228" i="3"/>
  <c r="J1227" i="3"/>
  <c r="L1227" i="3"/>
  <c r="D1227" i="3"/>
  <c r="I1227" i="3"/>
  <c r="G1227" i="3"/>
  <c r="P1227" i="3"/>
  <c r="K1227" i="3"/>
  <c r="O1227" i="3"/>
  <c r="C1227" i="3"/>
  <c r="F1227" i="3"/>
  <c r="H1227" i="3"/>
  <c r="N1227" i="3"/>
  <c r="M1227" i="3"/>
  <c r="E1227" i="3"/>
  <c r="Q1227" i="3" l="1"/>
  <c r="R1227" i="3"/>
  <c r="B1229" i="3"/>
  <c r="L1228" i="3"/>
  <c r="I1228" i="3"/>
  <c r="G1228" i="3"/>
  <c r="K1228" i="3"/>
  <c r="F1228" i="3"/>
  <c r="E1228" i="3"/>
  <c r="O1228" i="3"/>
  <c r="P1228" i="3"/>
  <c r="D1228" i="3"/>
  <c r="H1228" i="3"/>
  <c r="M1228" i="3"/>
  <c r="N1228" i="3"/>
  <c r="C1228" i="3"/>
  <c r="J1228" i="3"/>
  <c r="Q1228" i="3" l="1"/>
  <c r="R1228" i="3"/>
  <c r="B1230" i="3"/>
  <c r="J1229" i="3"/>
  <c r="P1229" i="3"/>
  <c r="N1229" i="3"/>
  <c r="F1229" i="3"/>
  <c r="K1229" i="3"/>
  <c r="M1229" i="3"/>
  <c r="E1229" i="3"/>
  <c r="I1229" i="3"/>
  <c r="D1229" i="3"/>
  <c r="G1229" i="3"/>
  <c r="O1229" i="3"/>
  <c r="L1229" i="3"/>
  <c r="H1229" i="3"/>
  <c r="C1229" i="3"/>
  <c r="Q1229" i="3" l="1"/>
  <c r="R1229" i="3"/>
  <c r="B1231" i="3"/>
  <c r="H1230" i="3"/>
  <c r="I1230" i="3"/>
  <c r="D1230" i="3"/>
  <c r="L1230" i="3"/>
  <c r="E1230" i="3"/>
  <c r="F1230" i="3"/>
  <c r="G1230" i="3"/>
  <c r="N1230" i="3"/>
  <c r="J1230" i="3"/>
  <c r="O1230" i="3"/>
  <c r="M1230" i="3"/>
  <c r="C1230" i="3"/>
  <c r="K1230" i="3"/>
  <c r="P1230" i="3"/>
  <c r="Q1230" i="3" l="1"/>
  <c r="R1230" i="3"/>
  <c r="B1232" i="3"/>
  <c r="G1231" i="3"/>
  <c r="D1231" i="3"/>
  <c r="M1231" i="3"/>
  <c r="L1231" i="3"/>
  <c r="I1231" i="3"/>
  <c r="C1231" i="3"/>
  <c r="P1231" i="3"/>
  <c r="F1231" i="3"/>
  <c r="J1231" i="3"/>
  <c r="H1231" i="3"/>
  <c r="O1231" i="3"/>
  <c r="K1231" i="3"/>
  <c r="E1231" i="3"/>
  <c r="N1231" i="3"/>
  <c r="Q1231" i="3" l="1"/>
  <c r="R1231" i="3"/>
  <c r="B1233" i="3"/>
  <c r="H1232" i="3"/>
  <c r="D1232" i="3"/>
  <c r="L1232" i="3"/>
  <c r="G1232" i="3"/>
  <c r="N1232" i="3"/>
  <c r="E1232" i="3"/>
  <c r="M1232" i="3"/>
  <c r="K1232" i="3"/>
  <c r="J1232" i="3"/>
  <c r="F1232" i="3"/>
  <c r="I1232" i="3"/>
  <c r="P1232" i="3"/>
  <c r="O1232" i="3"/>
  <c r="C1232" i="3"/>
  <c r="Q1232" i="3" l="1"/>
  <c r="R1232" i="3"/>
  <c r="B1234" i="3"/>
  <c r="O1233" i="3"/>
  <c r="G1233" i="3"/>
  <c r="I1233" i="3"/>
  <c r="M1233" i="3"/>
  <c r="F1233" i="3"/>
  <c r="E1233" i="3"/>
  <c r="H1233" i="3"/>
  <c r="J1233" i="3"/>
  <c r="D1233" i="3"/>
  <c r="P1233" i="3"/>
  <c r="K1233" i="3"/>
  <c r="L1233" i="3"/>
  <c r="N1233" i="3"/>
  <c r="C1233" i="3"/>
  <c r="Q1233" i="3" l="1"/>
  <c r="R1233" i="3"/>
  <c r="B1235" i="3"/>
  <c r="C1234" i="3"/>
  <c r="L1234" i="3"/>
  <c r="H1234" i="3"/>
  <c r="O1234" i="3"/>
  <c r="J1234" i="3"/>
  <c r="D1234" i="3"/>
  <c r="E1234" i="3"/>
  <c r="P1234" i="3"/>
  <c r="M1234" i="3"/>
  <c r="G1234" i="3"/>
  <c r="N1234" i="3"/>
  <c r="I1234" i="3"/>
  <c r="K1234" i="3"/>
  <c r="F1234" i="3"/>
  <c r="Q1234" i="3" l="1"/>
  <c r="R1234" i="3"/>
  <c r="B1236" i="3"/>
  <c r="G1235" i="3"/>
  <c r="L1235" i="3"/>
  <c r="N1235" i="3"/>
  <c r="M1235" i="3"/>
  <c r="F1235" i="3"/>
  <c r="O1235" i="3"/>
  <c r="E1235" i="3"/>
  <c r="P1235" i="3"/>
  <c r="H1235" i="3"/>
  <c r="C1235" i="3"/>
  <c r="D1235" i="3"/>
  <c r="K1235" i="3"/>
  <c r="J1235" i="3"/>
  <c r="I1235" i="3"/>
  <c r="Q1235" i="3" l="1"/>
  <c r="R1235" i="3"/>
  <c r="B1237" i="3"/>
  <c r="K1236" i="3"/>
  <c r="D1236" i="3"/>
  <c r="L1236" i="3"/>
  <c r="P1236" i="3"/>
  <c r="E1236" i="3"/>
  <c r="H1236" i="3"/>
  <c r="J1236" i="3"/>
  <c r="C1236" i="3"/>
  <c r="G1236" i="3"/>
  <c r="M1236" i="3"/>
  <c r="N1236" i="3"/>
  <c r="F1236" i="3"/>
  <c r="O1236" i="3"/>
  <c r="I1236" i="3"/>
  <c r="Q1236" i="3" l="1"/>
  <c r="R1236" i="3"/>
  <c r="B1238" i="3"/>
  <c r="M1237" i="3"/>
  <c r="C1237" i="3"/>
  <c r="H1237" i="3"/>
  <c r="K1237" i="3"/>
  <c r="P1237" i="3"/>
  <c r="O1237" i="3"/>
  <c r="D1237" i="3"/>
  <c r="J1237" i="3"/>
  <c r="E1237" i="3"/>
  <c r="L1237" i="3"/>
  <c r="N1237" i="3"/>
  <c r="I1237" i="3"/>
  <c r="G1237" i="3"/>
  <c r="F1237" i="3"/>
  <c r="Q1237" i="3" l="1"/>
  <c r="R1237" i="3"/>
  <c r="H1238" i="3"/>
  <c r="L1238" i="3"/>
  <c r="N1238" i="3"/>
  <c r="J1238" i="3"/>
  <c r="E1238" i="3"/>
  <c r="C1238" i="3"/>
  <c r="O1238" i="3"/>
  <c r="I1238" i="3"/>
  <c r="F1238" i="3"/>
  <c r="K1238" i="3"/>
  <c r="D1238" i="3"/>
  <c r="M1238" i="3"/>
  <c r="P1238" i="3"/>
  <c r="G1238" i="3"/>
  <c r="D14" i="3" l="1"/>
  <c r="C14" i="3"/>
  <c r="Q1238" i="3"/>
  <c r="R1238" i="3"/>
</calcChain>
</file>

<file path=xl/sharedStrings.xml><?xml version="1.0" encoding="utf-8"?>
<sst xmlns="http://schemas.openxmlformats.org/spreadsheetml/2006/main" count="11925" uniqueCount="347">
  <si>
    <t>HOURLY FLOWBACK TEMPLATE</t>
  </si>
  <si>
    <t>Version 10.4</t>
  </si>
  <si>
    <t>Main Tab - Well Header Information</t>
  </si>
  <si>
    <t>10.0 -- Replaced ESP Intake Pressure with BHP; Added Column for BHT; Added Hourly Tab</t>
  </si>
  <si>
    <t>10.1 --Fixed Create New Day Error</t>
  </si>
  <si>
    <t>Well Name:</t>
  </si>
  <si>
    <t>Foraker 1207 11SMH-11</t>
  </si>
  <si>
    <t>Fields are calculated fields</t>
  </si>
  <si>
    <t>10.2 --Fixed First Day on Location Error</t>
  </si>
  <si>
    <t>Field Name:</t>
  </si>
  <si>
    <t>STACK</t>
  </si>
  <si>
    <t>Fields needed from Flowhands</t>
  </si>
  <si>
    <t>10.3 -- Fixed Calculations on Hourly Tab</t>
  </si>
  <si>
    <t>State:</t>
  </si>
  <si>
    <t>Oklahoma</t>
  </si>
  <si>
    <t>Fields need to be entered by Chaparral</t>
  </si>
  <si>
    <t>10.4 -- Fixed Daily Water Totals</t>
  </si>
  <si>
    <t>County:</t>
  </si>
  <si>
    <t>Canadian</t>
  </si>
  <si>
    <t>Total Fluid to Recover:</t>
  </si>
  <si>
    <t>Fluid Left to Recover:</t>
  </si>
  <si>
    <t>First Gas Sales:</t>
  </si>
  <si>
    <t>First Oil Sales:</t>
  </si>
  <si>
    <t>Flowback Company:</t>
  </si>
  <si>
    <t>Anchor Energy Solutions</t>
  </si>
  <si>
    <t>Operator Rep &amp; Phone:</t>
  </si>
  <si>
    <t>Day Contact Info:</t>
  </si>
  <si>
    <t>Rob Nunez (580) 954-5262</t>
  </si>
  <si>
    <t>Night Contact Info:</t>
  </si>
  <si>
    <t>David Vaughan (580) 309-7622</t>
  </si>
  <si>
    <t>First Day on Location:</t>
  </si>
  <si>
    <r>
      <t xml:space="preserve">Directions:  </t>
    </r>
    <r>
      <rPr>
        <b/>
        <sz val="18"/>
        <color rgb="FFFF0000"/>
        <rFont val="Calibri"/>
        <family val="2"/>
      </rPr>
      <t>Use this workbook throughout flowback of well.</t>
    </r>
  </si>
  <si>
    <t>1) Enter date of first day on location on this sheet in D20</t>
  </si>
  <si>
    <t>2) Sheet will autochange the tab names to reflect the first two days of flowback</t>
  </si>
  <si>
    <t>3) Enter the first day's information on dated tab</t>
  </si>
  <si>
    <t xml:space="preserve">4) After the second day is complete, click the button on the top right to create a new day.  </t>
  </si>
  <si>
    <t>5) Fill out each new day on their correct dated tab and hit Create New Day (location shown below) to prepare for tomorrow.</t>
  </si>
  <si>
    <t>Daily Totals</t>
  </si>
  <si>
    <t>Total Fluid to Recover</t>
  </si>
  <si>
    <t>Oil API Gravity:</t>
  </si>
  <si>
    <t>Gas Gravity:</t>
  </si>
  <si>
    <t>Flare</t>
  </si>
  <si>
    <t>ESP</t>
  </si>
  <si>
    <t>Gas Lift</t>
  </si>
  <si>
    <t>AVG TBG.</t>
  </si>
  <si>
    <t>AVG CSG.</t>
  </si>
  <si>
    <t>AVG CHOKE</t>
  </si>
  <si>
    <t xml:space="preserve">DAILY </t>
  </si>
  <si>
    <t xml:space="preserve">DAILY OIL </t>
  </si>
  <si>
    <t>DAILY GAS</t>
  </si>
  <si>
    <t>DAILY</t>
  </si>
  <si>
    <t>BHP</t>
  </si>
  <si>
    <t>BHT</t>
  </si>
  <si>
    <t>SUCTION</t>
  </si>
  <si>
    <t>INJ</t>
  </si>
  <si>
    <t xml:space="preserve">BUY </t>
  </si>
  <si>
    <t>LOAD TO</t>
  </si>
  <si>
    <t>% LR</t>
  </si>
  <si>
    <t>DATE</t>
  </si>
  <si>
    <t>PRESS.</t>
  </si>
  <si>
    <t>SIZE</t>
  </si>
  <si>
    <t>OIL</t>
  </si>
  <si>
    <t>SOLD</t>
  </si>
  <si>
    <t>WATER</t>
  </si>
  <si>
    <t>FLARE</t>
  </si>
  <si>
    <t>HRTZ.</t>
  </si>
  <si>
    <t>RATE</t>
  </si>
  <si>
    <t>BACK</t>
  </si>
  <si>
    <t>RECOVER</t>
  </si>
  <si>
    <t>(psi)</t>
  </si>
  <si>
    <t>(#/64)</t>
  </si>
  <si>
    <t>(bbls)</t>
  </si>
  <si>
    <t>(mcf)</t>
  </si>
  <si>
    <t>(deg f)</t>
  </si>
  <si>
    <t>(Hz)</t>
  </si>
  <si>
    <t>(mcfd)</t>
  </si>
  <si>
    <t>(%)</t>
  </si>
  <si>
    <t>TOTALS</t>
  </si>
  <si>
    <t>HOURLY</t>
  </si>
  <si>
    <t xml:space="preserve">HOURLY OIL </t>
  </si>
  <si>
    <t>GAS</t>
  </si>
  <si>
    <t>DATE TIME</t>
  </si>
  <si>
    <t>SPOT</t>
  </si>
  <si>
    <t>Daily Entry Form</t>
  </si>
  <si>
    <t>Daily Date:</t>
  </si>
  <si>
    <t>Daily Oil Prod Total:</t>
  </si>
  <si>
    <t>Daily Water Prod Total:</t>
  </si>
  <si>
    <t>Gas Buyback Total (mcf)</t>
  </si>
  <si>
    <t>Production &amp; Rates</t>
  </si>
  <si>
    <t>Oil Sales &amp; Run Ticket Data</t>
  </si>
  <si>
    <t>TBG.</t>
  </si>
  <si>
    <t>CSG.</t>
  </si>
  <si>
    <t>CHOKE</t>
  </si>
  <si>
    <t xml:space="preserve">PLATE </t>
  </si>
  <si>
    <t>DIFF</t>
  </si>
  <si>
    <t xml:space="preserve">STATIC </t>
  </si>
  <si>
    <t>BTM HOLE</t>
  </si>
  <si>
    <t>24 HOUR</t>
  </si>
  <si>
    <t xml:space="preserve">FLUID </t>
  </si>
  <si>
    <t>SAND</t>
  </si>
  <si>
    <t>TANK</t>
  </si>
  <si>
    <t>GRAVITY</t>
  </si>
  <si>
    <t>BS</t>
  </si>
  <si>
    <t>TIME</t>
  </si>
  <si>
    <t>INCHES</t>
  </si>
  <si>
    <t>TEMP</t>
  </si>
  <si>
    <t>CHLORIDE</t>
  </si>
  <si>
    <t>LEVEL</t>
  </si>
  <si>
    <t>REMARKS</t>
  </si>
  <si>
    <t>TICKET #</t>
  </si>
  <si>
    <t>PURCHASER</t>
  </si>
  <si>
    <t>NUMBER</t>
  </si>
  <si>
    <t>WellView Upload, Copy and Paste the table below into Production Tests or wvWellTestProd</t>
  </si>
  <si>
    <t>(inches)</t>
  </si>
  <si>
    <t>(in-H20/psi)</t>
  </si>
  <si>
    <t>(ppm)</t>
  </si>
  <si>
    <t>(ft)</t>
  </si>
  <si>
    <t>(T,L,M,H)</t>
  </si>
  <si>
    <t>(°API)</t>
  </si>
  <si>
    <t>Date</t>
  </si>
  <si>
    <t>Type</t>
  </si>
  <si>
    <t>SubType</t>
  </si>
  <si>
    <t>Data Source</t>
  </si>
  <si>
    <t>Dur (hr)</t>
  </si>
  <si>
    <t>Tested By</t>
  </si>
  <si>
    <t>Com</t>
  </si>
  <si>
    <t>Q Oil (bbl/day)</t>
  </si>
  <si>
    <t>Q Water (bbl/day)</t>
  </si>
  <si>
    <t>Q Gas (MCF/day)</t>
  </si>
  <si>
    <t>Flare Rate</t>
  </si>
  <si>
    <t>Q Inj Gas Lift (MCF/day)</t>
  </si>
  <si>
    <t>Sz Choke Dia (in)</t>
  </si>
  <si>
    <t>Plate Size (in)</t>
  </si>
  <si>
    <t>Diff Inch</t>
  </si>
  <si>
    <t>Static Press</t>
  </si>
  <si>
    <t>P BH (psi)</t>
  </si>
  <si>
    <t>T BH</t>
  </si>
  <si>
    <t>P Wellhead (psi)</t>
  </si>
  <si>
    <t>P Cas (psi)</t>
  </si>
  <si>
    <t>P Prod Sept (psi)</t>
  </si>
  <si>
    <t>BS&amp;W (%)</t>
  </si>
  <si>
    <t>Dens Oil Cod (°API)</t>
  </si>
  <si>
    <t>Des</t>
  </si>
  <si>
    <t>Nakota</t>
  </si>
  <si>
    <t>14609300</t>
  </si>
  <si>
    <t>Hourly</t>
  </si>
  <si>
    <t>Initial Flowback</t>
  </si>
  <si>
    <t>Flowback Report</t>
  </si>
  <si>
    <r>
      <t xml:space="preserve">                                                         Water Hauling Log                      </t>
    </r>
    <r>
      <rPr>
        <b/>
        <sz val="18"/>
        <color rgb="FFFF0000"/>
        <rFont val="Calibri"/>
        <family val="2"/>
      </rPr>
      <t>*</t>
    </r>
    <r>
      <rPr>
        <b/>
        <sz val="11"/>
        <color rgb="FFFFFFFF"/>
        <rFont val="Calibri"/>
        <family val="2"/>
      </rPr>
      <t xml:space="preserve"> - Required Field</t>
    </r>
  </si>
  <si>
    <t>HAULER</t>
  </si>
  <si>
    <r>
      <t>BBLS</t>
    </r>
    <r>
      <rPr>
        <b/>
        <sz val="16"/>
        <color rgb="FFFF0000"/>
        <rFont val="Arial"/>
        <family val="2"/>
      </rPr>
      <t>*</t>
    </r>
  </si>
  <si>
    <r>
      <t>DESTINATION</t>
    </r>
    <r>
      <rPr>
        <b/>
        <sz val="16"/>
        <color rgb="FFFF0000"/>
        <rFont val="Arial"/>
        <family val="2"/>
      </rPr>
      <t>*</t>
    </r>
  </si>
  <si>
    <t>Sunoco</t>
  </si>
  <si>
    <t>14609302</t>
  </si>
  <si>
    <t>nakota</t>
  </si>
  <si>
    <t>Accum- 63211</t>
  </si>
  <si>
    <t>OT #1- 4'10", OT #2- 6'5"</t>
  </si>
  <si>
    <t>14609301</t>
  </si>
  <si>
    <t>Accum- 59627</t>
  </si>
  <si>
    <t>OT #1- 4'10" OT #2- 9'10"</t>
  </si>
  <si>
    <t>NAKOTA</t>
  </si>
  <si>
    <t>ACCUM-56009</t>
  </si>
  <si>
    <t>OT 1-2'2"  OT-2 8'7"</t>
  </si>
  <si>
    <t>WATER PUMPED-1295</t>
  </si>
  <si>
    <t>ACCUM-52545</t>
  </si>
  <si>
    <t>OT 1- 2'2"     OT 2- 11'0"</t>
  </si>
  <si>
    <t>Accum-49107</t>
  </si>
  <si>
    <t>OT 1- 6'0  OT 2- 1'9"</t>
  </si>
  <si>
    <t>Accum-45691</t>
  </si>
  <si>
    <t>OT 1- 5'8"  OT 2-2"9</t>
  </si>
  <si>
    <t>Accum-42360</t>
  </si>
  <si>
    <t>OT-1- 5'6"  OT 2- 2'9"</t>
  </si>
  <si>
    <t>Accum-39117</t>
  </si>
  <si>
    <t>OT 1- 10'9   OT 2- 2'4</t>
  </si>
  <si>
    <t xml:space="preserve">Swaped sides on manifold. Checkied stem </t>
  </si>
  <si>
    <t>and seat had little wear</t>
  </si>
  <si>
    <t>Water Pumped-1589</t>
  </si>
  <si>
    <t>Accum-35915</t>
  </si>
  <si>
    <t>OT 1-3'5"  OT 2- 2'9"</t>
  </si>
  <si>
    <t>7883001 oil ticket shows it was pulled off the</t>
  </si>
  <si>
    <t>F-8 it should be F-11</t>
  </si>
  <si>
    <t xml:space="preserve">Sand has slowed down </t>
  </si>
  <si>
    <t>Accum-32725</t>
  </si>
  <si>
    <t>OT 1- 12'4  OT 2-3'5</t>
  </si>
  <si>
    <t>Accum-29328</t>
  </si>
  <si>
    <t>OT 1 3'2 OT 2 2'3</t>
  </si>
  <si>
    <t>Accum-26063</t>
  </si>
  <si>
    <t>OT 1- 11'3  OT 2- 2'3</t>
  </si>
  <si>
    <t>0</t>
  </si>
  <si>
    <t>Accum-22912</t>
  </si>
  <si>
    <t>OT 1-7'3   OT 2- 2'3</t>
  </si>
  <si>
    <t>sunoco</t>
  </si>
  <si>
    <t>Accum-19873</t>
  </si>
  <si>
    <t>OT 1- 12'6   OT 2-3'4</t>
  </si>
  <si>
    <t xml:space="preserve">been showing 5, on report thought 5 </t>
  </si>
  <si>
    <t>meant showing heavy sand,</t>
  </si>
  <si>
    <t>but will show gallons made of</t>
  </si>
  <si>
    <t>sand for that hour</t>
  </si>
  <si>
    <t>Chlorides 1 / 5926ppm</t>
  </si>
  <si>
    <t>Accum-16914</t>
  </si>
  <si>
    <t>OT 1- 6'3   OT 2- 11'3</t>
  </si>
  <si>
    <t xml:space="preserve">Bumped choke to 40 </t>
  </si>
  <si>
    <t>changed out seat and stem</t>
  </si>
  <si>
    <t>Bumped choke to 42</t>
  </si>
  <si>
    <t>14608301</t>
  </si>
  <si>
    <t>Accum-13976</t>
  </si>
  <si>
    <t>OT 1- 3'2  OT2- 5'8</t>
  </si>
  <si>
    <t>opned to 38</t>
  </si>
  <si>
    <t>changed out seat and stem on choke</t>
  </si>
  <si>
    <t>Accum-11512</t>
  </si>
  <si>
    <t>OT 1- 7'2"  OT 2- 5'9"</t>
  </si>
  <si>
    <t xml:space="preserve">heavy sand </t>
  </si>
  <si>
    <t>1</t>
  </si>
  <si>
    <t>2</t>
  </si>
  <si>
    <t>Accum-8733</t>
  </si>
  <si>
    <t>OT 1-3'5  OT 2- 4'5</t>
  </si>
  <si>
    <t>T393826</t>
  </si>
  <si>
    <t>01</t>
  </si>
  <si>
    <t>Filled VRT Tower</t>
  </si>
  <si>
    <t>6900952A</t>
  </si>
  <si>
    <t>6900952B</t>
  </si>
  <si>
    <t>14609528</t>
  </si>
  <si>
    <t>put bigger orrifec plate in/1.75</t>
  </si>
  <si>
    <t>Shut well in due to choke body and hammer union washing out</t>
  </si>
  <si>
    <t>rigged up choke manifold and another sand seperator</t>
  </si>
  <si>
    <t xml:space="preserve">rigged up extra quarter pit </t>
  </si>
  <si>
    <t>Accum-4534</t>
  </si>
  <si>
    <t>OT 1- 13'3   OT 2-4'3</t>
  </si>
  <si>
    <t>bumped choke to 32</t>
  </si>
  <si>
    <t>had to Equalize tanks due to tank level</t>
  </si>
  <si>
    <t xml:space="preserve">put extra 200bbls over into F11 tanks </t>
  </si>
  <si>
    <t xml:space="preserve">Brief shut in to move adjustable </t>
  </si>
  <si>
    <t>choke down stream of sand sep.</t>
  </si>
  <si>
    <t>oil confirmation numbers</t>
  </si>
  <si>
    <t>1718357 &amp; 1418358</t>
  </si>
  <si>
    <t>1718359 &amp; 1718360</t>
  </si>
  <si>
    <t>heavy sand dumping every 15 min</t>
  </si>
  <si>
    <t>Accum-2958</t>
  </si>
  <si>
    <t>OT 1- 12'    OT 2 -3'</t>
  </si>
  <si>
    <t>water pump is back up and going</t>
  </si>
  <si>
    <t>opened choke up to a 28</t>
  </si>
  <si>
    <t>Accum-1280</t>
  </si>
  <si>
    <t>OT1 0  OT2 11'</t>
  </si>
  <si>
    <t>Dumping sand separator every 1 hour Lite Sand</t>
  </si>
  <si>
    <t>Dumping sand separator every 1 hour Medium Sand</t>
  </si>
  <si>
    <t>Dumping sand separator every 30min Heavy Sand</t>
  </si>
  <si>
    <t>Dumping sand separator every 15min Heavy Sand</t>
  </si>
  <si>
    <t>Dumping sand separator every 30min Medium Sand</t>
  </si>
  <si>
    <t>1:00am</t>
  </si>
  <si>
    <t>Bison</t>
  </si>
  <si>
    <t>S&amp;S Yuleon</t>
  </si>
  <si>
    <t>2:15am</t>
  </si>
  <si>
    <t>3:00am</t>
  </si>
  <si>
    <t>3:30am</t>
  </si>
  <si>
    <t>4:15am</t>
  </si>
  <si>
    <t>ACCUM-66825</t>
  </si>
  <si>
    <t>OT 1- 4'10"  OT 2- 7'1"</t>
  </si>
  <si>
    <t>Accum-70432</t>
  </si>
  <si>
    <t>OT #1- 4'10", OT #2- 6'7"</t>
  </si>
  <si>
    <t>OT #1- 1'3"  ,  OT #2- 4'7"</t>
  </si>
  <si>
    <t>Accum-73882</t>
  </si>
  <si>
    <t>Accum-77383</t>
  </si>
  <si>
    <t xml:space="preserve">OT #1- 1'3"  OT #2- 8'11" </t>
  </si>
  <si>
    <t>Accum-81047</t>
  </si>
  <si>
    <t>OT #1- .10"  OT #2- 2'4"</t>
  </si>
  <si>
    <t xml:space="preserve">gas rate is all over the place today </t>
  </si>
  <si>
    <t>its starting to bring up more sand now</t>
  </si>
  <si>
    <t>it will jump from 3600 to 4200 I checked</t>
  </si>
  <si>
    <t>the chokes and they are brand new and zero</t>
  </si>
  <si>
    <t>Accum-84794</t>
  </si>
  <si>
    <t>OT #1- 10"    OT #2- 6'3"</t>
  </si>
  <si>
    <t>Accum- 88487</t>
  </si>
  <si>
    <t>OT #1- 11'8"  OT #2- 8'6"</t>
  </si>
  <si>
    <t>Accum-92113</t>
  </si>
  <si>
    <t>OT #1- 1'3 ,  OT #2-7'3</t>
  </si>
  <si>
    <t>Accum-95780</t>
  </si>
  <si>
    <t>OT #1- 1'3 , OT #2-4'4</t>
  </si>
  <si>
    <t>Accum- 99371</t>
  </si>
  <si>
    <t>OT #1- 1'3"  ,  OT #2- 10'11"</t>
  </si>
  <si>
    <t>*******</t>
  </si>
  <si>
    <t>Accum-102859</t>
  </si>
  <si>
    <t>OT #1- 1'3   OT #2-12'4"</t>
  </si>
  <si>
    <t>Accum-106392</t>
  </si>
  <si>
    <t>OT #1- 10'9  OT #2-2'4</t>
  </si>
  <si>
    <t>Accum- 110096</t>
  </si>
  <si>
    <t>OT #1- 0'.10"    OT #2- 5'6"</t>
  </si>
  <si>
    <t>Accum- 113782</t>
  </si>
  <si>
    <t>OT #1- 0'10",  OT #2- 5'10"</t>
  </si>
  <si>
    <t>Accum-117597</t>
  </si>
  <si>
    <t>OT #1-  0.10"    OT #2-   10'9"</t>
  </si>
  <si>
    <t>Accum.- 121313</t>
  </si>
  <si>
    <t>OT #1-  0.10"  OT #2-  10'1"</t>
  </si>
  <si>
    <t xml:space="preserve">SAND IS ABOUT 40LBS AN HOUR </t>
  </si>
  <si>
    <t>Accum- 125210</t>
  </si>
  <si>
    <t>OT #1- 0'10"    OT #2- 9'4"</t>
  </si>
  <si>
    <t>BBL Meter- 64657</t>
  </si>
  <si>
    <t>Accum-65212</t>
  </si>
  <si>
    <t>OT #1- 0.10"  OT #2-  8'9"</t>
  </si>
  <si>
    <t>h20 Meter- 3832</t>
  </si>
  <si>
    <t xml:space="preserve">SAND IS UP AN DOWN </t>
  </si>
  <si>
    <t>ONE HOUR MEDIUM TO HEAVY</t>
  </si>
  <si>
    <t>NEXT HOUR LIGHT TO MEDIUM</t>
  </si>
  <si>
    <t>Accum-132742</t>
  </si>
  <si>
    <t>BBL Meter- 65752</t>
  </si>
  <si>
    <t>OT #1- 0.10"  OT #2-  7'10"</t>
  </si>
  <si>
    <t>CHLORIDES 1.8=10,668</t>
  </si>
  <si>
    <t>SAND MEDIUM</t>
  </si>
  <si>
    <t>Accum- 136452</t>
  </si>
  <si>
    <t>OT #1-0'10"  OT #2- 5'10"</t>
  </si>
  <si>
    <t>BBL Meter-66225</t>
  </si>
  <si>
    <t>Accum-140151</t>
  </si>
  <si>
    <t>OT #1- 0.10"  OT #2-   9'6</t>
  </si>
  <si>
    <t>BBL Meter-66742</t>
  </si>
  <si>
    <t>Accum-144125</t>
  </si>
  <si>
    <t>BBL Meter-67258</t>
  </si>
  <si>
    <t>OT #1- 0.10"  OT #2-  7'9"</t>
  </si>
  <si>
    <t>Accum-148308</t>
  </si>
  <si>
    <t>OT #1- 0.10  OT #2-  7'3</t>
  </si>
  <si>
    <t>BBL Meter-67779</t>
  </si>
  <si>
    <t>Accum- 152272</t>
  </si>
  <si>
    <t>BBL Meter- 68256</t>
  </si>
  <si>
    <t>OT #1- 0.10  OT #2- 10'7</t>
  </si>
  <si>
    <t>Accum- 156250</t>
  </si>
  <si>
    <t>BBL Meter- 68737</t>
  </si>
  <si>
    <t>OT #1- 0.10 OT #2-  7'3</t>
  </si>
  <si>
    <t>Accum- 160417</t>
  </si>
  <si>
    <t>BBL Meter- 69190</t>
  </si>
  <si>
    <t>OT #1- 0.10 OT #2-  10'3</t>
  </si>
  <si>
    <t>Accum- 164637</t>
  </si>
  <si>
    <t>BBL Meter- 69656</t>
  </si>
  <si>
    <t>OT #1- 0.10 OT #2- 12'8</t>
  </si>
  <si>
    <t>Accum- 168797</t>
  </si>
  <si>
    <t>OT #1- 1'3 OT #2- 7'10</t>
  </si>
  <si>
    <t>Accum-173091</t>
  </si>
  <si>
    <t>meter-70598</t>
  </si>
  <si>
    <t>OT #1- 10 OT #2- 2'11</t>
  </si>
  <si>
    <t>Accum-177408</t>
  </si>
  <si>
    <t>meter-71059</t>
  </si>
  <si>
    <t>OT #1- 8'9 OT #2- 2'5</t>
  </si>
  <si>
    <t>Accum- 181894</t>
  </si>
  <si>
    <t>OT #1- 12'8"   OT #2- 2'9"</t>
  </si>
  <si>
    <t>Accum- 186153</t>
  </si>
  <si>
    <t>OT #1-  7'5 OT #2- 4'11</t>
  </si>
  <si>
    <t>Accum- 190156</t>
  </si>
  <si>
    <t>OT #1- 7'5"  OT #2-7'3</t>
  </si>
  <si>
    <t>Accum- 194326</t>
  </si>
  <si>
    <t>OT #1- 10'1" OT #2- 7'4"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</si>
</sst>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m/d/yy\ h:mm;@"/>
    <numFmt numFmtId="166" formatCode="0.0%"/>
    <numFmt numFmtId="167" formatCode="0.0"/>
    <numFmt numFmtId="168" formatCode="[$-F400]h:mm:ss\ AM/PM"/>
    <numFmt numFmtId="169" formatCode="dd/mm/yyyy"/>
  </numFmts>
  <fonts count="21" x14ac:knownFonts="1">
    <font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  <font>
      <b/>
      <sz val="18"/>
      <color rgb="FF000000"/>
      <name val="Lucida Handwriting"/>
      <family val="4"/>
    </font>
    <font>
      <b/>
      <sz val="10"/>
      <color rgb="FF000000"/>
      <name val="Lucida Handwriting"/>
      <family val="4"/>
    </font>
    <font>
      <b/>
      <sz val="22"/>
      <color rgb="FF000000"/>
      <name val="Arial Narrow"/>
      <family val="2"/>
    </font>
    <font>
      <b/>
      <i/>
      <sz val="12"/>
      <color rgb="FF000000"/>
      <name val="Calibri"/>
      <family val="2"/>
    </font>
    <font>
      <u/>
      <sz val="10"/>
      <color rgb="FF0000FF"/>
      <name val="Arial"/>
      <family val="2"/>
    </font>
    <font>
      <b/>
      <i/>
      <u/>
      <sz val="11"/>
      <color rgb="FF000000"/>
      <name val="Calibri"/>
      <family val="2"/>
    </font>
    <font>
      <b/>
      <i/>
      <sz val="11"/>
      <color rgb="FF000000"/>
      <name val="Arial Narrow"/>
      <family val="2"/>
    </font>
    <font>
      <sz val="18"/>
      <color rgb="FF000000"/>
      <name val="Calibri"/>
      <family val="2"/>
    </font>
    <font>
      <b/>
      <sz val="18"/>
      <color rgb="FFFF0000"/>
      <name val="Calibri"/>
      <family val="2"/>
    </font>
    <font>
      <b/>
      <sz val="16"/>
      <color rgb="FFFF0000"/>
      <name val="Arial"/>
      <family val="2"/>
    </font>
    <font>
      <i/>
      <sz val="11"/>
      <color rgb="FFFF0000"/>
      <name val="Calibri"/>
      <family val="2"/>
    </font>
    <font>
      <b/>
      <i/>
      <sz val="11"/>
      <color rgb="FFFF0000"/>
      <name val="Calibri"/>
      <family val="2"/>
    </font>
    <font>
      <sz val="10"/>
      <color rgb="FF000000"/>
      <name val="Arial"/>
      <family val="2"/>
    </font>
    <font>
      <sz val="1"/>
      <color rgb="FF000000"/>
      <name val="Calibri"/>
      <family val="2"/>
    </font>
    <font>
      <b/>
      <sz val="11"/>
      <color indexed="8"/>
      <name val="Calibri"/>
      <family val="2"/>
    </font>
  </fonts>
  <fills count="152">
    <fill>
      <patternFill patternType="none"/>
    </fill>
    <fill>
      <patternFill patternType="gray125"/>
    </fill>
    <fill>
      <patternFill patternType="solid">
        <fgColor rgb="FF92D050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F1F12F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1F4E78"/>
        <bgColor rgb="FFFFFFFF"/>
      </patternFill>
    </fill>
    <fill>
      <patternFill patternType="solid">
        <fgColor rgb="FF1F4E78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A8D08C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DEBF7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1F12F"/>
        <bgColor rgb="FFFFFFFF"/>
      </patternFill>
    </fill>
    <fill>
      <patternFill patternType="solid">
        <fgColor rgb="FFF1F12F"/>
        <bgColor rgb="FFFFFFFF"/>
      </patternFill>
    </fill>
    <fill>
      <patternFill patternType="solid">
        <fgColor rgb="FFF1F12F"/>
        <bgColor rgb="FFFFFFFF"/>
      </patternFill>
    </fill>
    <fill>
      <patternFill patternType="solid">
        <fgColor rgb="FFF1F12F"/>
        <bgColor rgb="FFFFFFFF"/>
      </patternFill>
    </fill>
    <fill>
      <patternFill patternType="solid">
        <fgColor rgb="FFF1F12F"/>
        <bgColor rgb="FFFFFFFF"/>
      </patternFill>
    </fill>
    <fill>
      <patternFill patternType="solid">
        <fgColor rgb="FFF1F12F"/>
        <bgColor rgb="FFFFFFFF"/>
      </patternFill>
    </fill>
    <fill>
      <patternFill patternType="solid">
        <fgColor rgb="FF1F4E78"/>
        <bgColor rgb="FFFFFFFF"/>
      </patternFill>
    </fill>
    <fill>
      <patternFill patternType="solid">
        <fgColor rgb="FF1F4E7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D8D8D8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FFC000"/>
        <bgColor rgb="FFFFFFFF"/>
      </patternFill>
    </fill>
    <fill>
      <patternFill patternType="solid">
        <fgColor rgb="FF1F4E78"/>
        <bgColor rgb="FFFFFFFF"/>
      </patternFill>
    </fill>
    <fill>
      <patternFill patternType="solid">
        <fgColor rgb="FF1F4E78"/>
        <bgColor rgb="FFFFFFFF"/>
      </patternFill>
    </fill>
    <fill>
      <patternFill patternType="solid">
        <fgColor rgb="FF1F4E78"/>
        <bgColor rgb="FFFFFFFF"/>
      </patternFill>
    </fill>
    <fill>
      <patternFill patternType="solid">
        <fgColor rgb="FF92D050"/>
        <bgColor indexed="64"/>
      </patternFill>
    </fill>
  </fills>
  <borders count="158">
    <border>
      <left/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 style="thin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ck">
        <color rgb="FF000000"/>
      </right>
      <top/>
      <bottom/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n">
        <color rgb="FF000000"/>
      </right>
      <top style="thick">
        <color rgb="FF000000"/>
      </top>
      <bottom/>
      <diagonal/>
    </border>
    <border>
      <left style="thin">
        <color rgb="FF000000"/>
      </left>
      <right style="thick">
        <color rgb="FF000000"/>
      </right>
      <top style="thick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 style="thick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</borders>
  <cellStyleXfs count="20">
    <xf numFmtId="0" fontId="0" fillId="0" borderId="0"/>
    <xf numFmtId="0" fontId="18" fillId="0" borderId="0"/>
    <xf numFmtId="0" fontId="18" fillId="0" borderId="0"/>
    <xf numFmtId="43" fontId="1" fillId="0" borderId="0"/>
    <xf numFmtId="9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43" fontId="18" fillId="0" borderId="0"/>
    <xf numFmtId="0" fontId="10" fillId="0" borderId="0">
      <alignment vertical="top"/>
      <protection locked="0"/>
    </xf>
  </cellStyleXfs>
  <cellXfs count="533">
    <xf numFmtId="0" fontId="1" fillId="0" borderId="0" xfId="0" applyFont="1"/>
    <xf numFmtId="0" fontId="18" fillId="0" borderId="0" xfId="1" applyProtection="1">
      <protection locked="0"/>
    </xf>
    <xf numFmtId="0" fontId="5" fillId="0" borderId="0" xfId="1" applyFont="1" applyProtection="1">
      <protection locked="0"/>
    </xf>
    <xf numFmtId="0" fontId="6" fillId="0" borderId="0" xfId="1" applyFont="1" applyAlignment="1" applyProtection="1">
      <alignment horizontal="left"/>
      <protection locked="0"/>
    </xf>
    <xf numFmtId="0" fontId="1" fillId="0" borderId="0" xfId="5" applyProtection="1">
      <protection locked="0"/>
    </xf>
    <xf numFmtId="0" fontId="8" fillId="0" borderId="0" xfId="0" applyFont="1"/>
    <xf numFmtId="0" fontId="9" fillId="0" borderId="0" xfId="0" applyFont="1"/>
    <xf numFmtId="0" fontId="1" fillId="2" borderId="1" xfId="0" applyFont="1" applyFill="1" applyBorder="1"/>
    <xf numFmtId="0" fontId="6" fillId="0" borderId="0" xfId="1" applyFont="1" applyProtection="1">
      <protection locked="0"/>
    </xf>
    <xf numFmtId="0" fontId="7" fillId="0" borderId="0" xfId="1" applyFont="1" applyProtection="1">
      <protection locked="0"/>
    </xf>
    <xf numFmtId="0" fontId="4" fillId="0" borderId="0" xfId="5" applyFont="1" applyProtection="1">
      <protection locked="0"/>
    </xf>
    <xf numFmtId="0" fontId="0" fillId="0" borderId="0" xfId="5" applyFont="1" applyProtection="1">
      <protection locked="0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3" borderId="2" xfId="1" applyFont="1" applyFill="1" applyBorder="1" applyProtection="1">
      <protection locked="0"/>
    </xf>
    <xf numFmtId="0" fontId="5" fillId="3" borderId="2" xfId="1" applyFont="1" applyFill="1" applyBorder="1" applyAlignment="1" applyProtection="1">
      <alignment horizontal="center"/>
      <protection locked="0"/>
    </xf>
    <xf numFmtId="0" fontId="5" fillId="4" borderId="3" xfId="1" applyFont="1" applyFill="1" applyBorder="1" applyAlignment="1" applyProtection="1">
      <alignment horizontal="center"/>
      <protection locked="0"/>
    </xf>
    <xf numFmtId="0" fontId="5" fillId="5" borderId="4" xfId="1" applyFont="1" applyFill="1" applyBorder="1" applyProtection="1">
      <protection locked="0"/>
    </xf>
    <xf numFmtId="0" fontId="5" fillId="5" borderId="4" xfId="1" applyFont="1" applyFill="1" applyBorder="1" applyAlignment="1" applyProtection="1">
      <alignment horizontal="center"/>
      <protection locked="0"/>
    </xf>
    <xf numFmtId="0" fontId="1" fillId="6" borderId="5" xfId="0" applyFont="1" applyFill="1" applyBorder="1"/>
    <xf numFmtId="1" fontId="4" fillId="7" borderId="6" xfId="5" applyNumberFormat="1" applyFont="1" applyFill="1" applyBorder="1" applyProtection="1">
      <protection locked="0"/>
    </xf>
    <xf numFmtId="164" fontId="5" fillId="8" borderId="7" xfId="3" applyNumberFormat="1" applyFont="1" applyFill="1" applyBorder="1" applyAlignment="1" applyProtection="1">
      <alignment horizontal="center"/>
      <protection locked="0"/>
    </xf>
    <xf numFmtId="164" fontId="5" fillId="9" borderId="8" xfId="3" applyNumberFormat="1" applyFont="1" applyFill="1" applyBorder="1" applyAlignment="1" applyProtection="1">
      <alignment horizontal="center"/>
      <protection locked="0"/>
    </xf>
    <xf numFmtId="164" fontId="5" fillId="10" borderId="9" xfId="3" applyNumberFormat="1" applyFont="1" applyFill="1" applyBorder="1" applyAlignment="1" applyProtection="1">
      <alignment horizontal="center"/>
      <protection locked="0"/>
    </xf>
    <xf numFmtId="164" fontId="5" fillId="11" borderId="10" xfId="3" applyNumberFormat="1" applyFont="1" applyFill="1" applyBorder="1" applyAlignment="1" applyProtection="1">
      <alignment horizontal="center"/>
      <protection locked="0"/>
    </xf>
    <xf numFmtId="164" fontId="5" fillId="12" borderId="11" xfId="3" applyNumberFormat="1" applyFont="1" applyFill="1" applyBorder="1" applyAlignment="1" applyProtection="1">
      <alignment horizontal="center"/>
      <protection locked="0"/>
    </xf>
    <xf numFmtId="164" fontId="5" fillId="13" borderId="12" xfId="3" applyNumberFormat="1" applyFont="1" applyFill="1" applyBorder="1" applyAlignment="1" applyProtection="1">
      <alignment horizontal="center"/>
      <protection locked="0"/>
    </xf>
    <xf numFmtId="0" fontId="5" fillId="14" borderId="13" xfId="1" applyFont="1" applyFill="1" applyBorder="1" applyAlignment="1" applyProtection="1">
      <alignment horizontal="center" vertical="center"/>
      <protection locked="0"/>
    </xf>
    <xf numFmtId="0" fontId="5" fillId="15" borderId="14" xfId="1" applyFont="1" applyFill="1" applyBorder="1" applyAlignment="1" applyProtection="1">
      <alignment horizontal="center" vertic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17" borderId="16" xfId="1" applyFont="1" applyFill="1" applyBorder="1" applyAlignment="1" applyProtection="1">
      <alignment horizontal="center"/>
      <protection locked="0"/>
    </xf>
    <xf numFmtId="0" fontId="5" fillId="18" borderId="17" xfId="1" applyFont="1" applyFill="1" applyBorder="1" applyAlignment="1" applyProtection="1">
      <alignment horizontal="center"/>
      <protection locked="0"/>
    </xf>
    <xf numFmtId="0" fontId="5" fillId="19" borderId="18" xfId="1" applyFont="1" applyFill="1" applyBorder="1" applyAlignment="1" applyProtection="1">
      <alignment horizontal="center"/>
      <protection locked="0"/>
    </xf>
    <xf numFmtId="0" fontId="5" fillId="20" borderId="19" xfId="1" applyFont="1" applyFill="1" applyBorder="1" applyAlignment="1" applyProtection="1">
      <alignment horizontal="center"/>
      <protection locked="0"/>
    </xf>
    <xf numFmtId="0" fontId="5" fillId="21" borderId="20" xfId="1" applyFont="1" applyFill="1" applyBorder="1" applyAlignment="1" applyProtection="1">
      <alignment horizontal="center"/>
      <protection locked="0"/>
    </xf>
    <xf numFmtId="0" fontId="5" fillId="21" borderId="20" xfId="1" applyFont="1" applyFill="1" applyBorder="1" applyProtection="1">
      <protection locked="0"/>
    </xf>
    <xf numFmtId="0" fontId="5" fillId="22" borderId="21" xfId="1" applyFont="1" applyFill="1" applyBorder="1" applyAlignment="1" applyProtection="1">
      <alignment horizontal="center"/>
      <protection locked="0"/>
    </xf>
    <xf numFmtId="0" fontId="5" fillId="14" borderId="13" xfId="1" applyFont="1" applyFill="1" applyBorder="1" applyAlignment="1" applyProtection="1">
      <alignment horizontal="center"/>
      <protection locked="0"/>
    </xf>
    <xf numFmtId="0" fontId="5" fillId="23" borderId="22" xfId="1" applyFont="1" applyFill="1" applyBorder="1" applyAlignment="1" applyProtection="1">
      <alignment horizontal="center"/>
      <protection locked="0"/>
    </xf>
    <xf numFmtId="0" fontId="5" fillId="24" borderId="23" xfId="1" applyFont="1" applyFill="1" applyBorder="1" applyAlignment="1" applyProtection="1">
      <alignment horizontal="center"/>
      <protection locked="0"/>
    </xf>
    <xf numFmtId="0" fontId="5" fillId="25" borderId="24" xfId="1" applyFont="1" applyFill="1" applyBorder="1" applyAlignment="1" applyProtection="1">
      <alignment horizontal="center"/>
      <protection locked="0"/>
    </xf>
    <xf numFmtId="0" fontId="5" fillId="26" borderId="25" xfId="1" applyFont="1" applyFill="1" applyBorder="1" applyAlignment="1" applyProtection="1">
      <alignment horizontal="center"/>
      <protection locked="0"/>
    </xf>
    <xf numFmtId="0" fontId="5" fillId="27" borderId="26" xfId="1" applyFont="1" applyFill="1" applyBorder="1" applyAlignment="1" applyProtection="1">
      <alignment horizontal="center"/>
      <protection locked="0"/>
    </xf>
    <xf numFmtId="0" fontId="5" fillId="28" borderId="27" xfId="1" applyFont="1" applyFill="1" applyBorder="1" applyAlignment="1" applyProtection="1">
      <alignment horizontal="center"/>
      <protection locked="0"/>
    </xf>
    <xf numFmtId="169" fontId="4" fillId="29" borderId="28" xfId="5" applyNumberFormat="1" applyFont="1" applyFill="1" applyBorder="1" applyProtection="1">
      <protection locked="0"/>
    </xf>
    <xf numFmtId="0" fontId="1" fillId="30" borderId="29" xfId="0" applyFont="1" applyFill="1" applyBorder="1"/>
    <xf numFmtId="18" fontId="18" fillId="31" borderId="30" xfId="1" applyNumberFormat="1" applyFill="1" applyBorder="1"/>
    <xf numFmtId="18" fontId="18" fillId="32" borderId="31" xfId="1" applyNumberFormat="1" applyFill="1" applyBorder="1"/>
    <xf numFmtId="0" fontId="5" fillId="33" borderId="32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1" fontId="5" fillId="34" borderId="33" xfId="1" applyNumberFormat="1" applyFont="1" applyFill="1" applyBorder="1" applyAlignment="1" applyProtection="1">
      <alignment horizontal="center"/>
      <protection locked="0"/>
    </xf>
    <xf numFmtId="0" fontId="5" fillId="35" borderId="34" xfId="1" applyFont="1" applyFill="1" applyBorder="1" applyAlignment="1" applyProtection="1">
      <alignment horizontal="center"/>
      <protection locked="0"/>
    </xf>
    <xf numFmtId="1" fontId="5" fillId="36" borderId="35" xfId="1" applyNumberFormat="1" applyFont="1" applyFill="1" applyBorder="1" applyAlignment="1" applyProtection="1">
      <alignment horizontal="center"/>
      <protection locked="0"/>
    </xf>
    <xf numFmtId="0" fontId="5" fillId="36" borderId="35" xfId="1" applyFont="1" applyFill="1" applyBorder="1" applyAlignment="1" applyProtection="1">
      <alignment horizontal="center"/>
      <protection locked="0"/>
    </xf>
    <xf numFmtId="0" fontId="5" fillId="37" borderId="36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1" fontId="5" fillId="38" borderId="37" xfId="1" applyNumberFormat="1" applyFont="1" applyFill="1" applyBorder="1" applyAlignment="1" applyProtection="1">
      <alignment horizontal="center"/>
      <protection locked="0"/>
    </xf>
    <xf numFmtId="0" fontId="5" fillId="39" borderId="38" xfId="1" applyFont="1" applyFill="1" applyBorder="1" applyAlignment="1" applyProtection="1">
      <alignment horizontal="center"/>
      <protection locked="0"/>
    </xf>
    <xf numFmtId="1" fontId="5" fillId="40" borderId="39" xfId="1" applyNumberFormat="1" applyFont="1" applyFill="1" applyBorder="1" applyAlignment="1" applyProtection="1">
      <alignment horizontal="center"/>
      <protection locked="0"/>
    </xf>
    <xf numFmtId="0" fontId="5" fillId="40" borderId="39" xfId="1" applyFont="1" applyFill="1" applyBorder="1" applyAlignment="1" applyProtection="1">
      <alignment horizontal="center"/>
      <protection locked="0"/>
    </xf>
    <xf numFmtId="0" fontId="5" fillId="41" borderId="40" xfId="1" applyFont="1" applyFill="1" applyBorder="1" applyAlignment="1" applyProtection="1">
      <alignment horizontal="center"/>
      <protection locked="0"/>
    </xf>
    <xf numFmtId="0" fontId="5" fillId="42" borderId="41" xfId="1" applyFont="1" applyFill="1" applyBorder="1" applyAlignment="1" applyProtection="1">
      <alignment horizontal="center"/>
      <protection locked="0"/>
    </xf>
    <xf numFmtId="0" fontId="5" fillId="43" borderId="42" xfId="1" applyFont="1" applyFill="1" applyBorder="1" applyAlignment="1" applyProtection="1">
      <alignment horizontal="center"/>
      <protection locked="0"/>
    </xf>
    <xf numFmtId="0" fontId="5" fillId="44" borderId="43" xfId="1" applyFont="1" applyFill="1" applyBorder="1" applyAlignment="1" applyProtection="1">
      <alignment horizontal="center"/>
      <protection locked="0"/>
    </xf>
    <xf numFmtId="0" fontId="5" fillId="45" borderId="44" xfId="1" applyFont="1" applyFill="1" applyBorder="1" applyAlignment="1" applyProtection="1">
      <alignment horizontal="center"/>
      <protection locked="0"/>
    </xf>
    <xf numFmtId="0" fontId="5" fillId="46" borderId="45" xfId="1" applyFont="1" applyFill="1" applyBorder="1" applyAlignment="1" applyProtection="1">
      <alignment horizontal="center"/>
      <protection locked="0"/>
    </xf>
    <xf numFmtId="1" fontId="4" fillId="47" borderId="46" xfId="5" applyNumberFormat="1" applyFont="1" applyFill="1" applyBorder="1" applyProtection="1">
      <protection locked="0"/>
    </xf>
    <xf numFmtId="1" fontId="4" fillId="29" borderId="28" xfId="5" applyNumberFormat="1" applyFont="1" applyFill="1" applyBorder="1" applyProtection="1">
      <protection locked="0"/>
    </xf>
    <xf numFmtId="1" fontId="5" fillId="48" borderId="47" xfId="1" applyNumberFormat="1" applyFont="1" applyFill="1" applyBorder="1" applyAlignment="1">
      <alignment horizontal="center"/>
    </xf>
    <xf numFmtId="1" fontId="5" fillId="49" borderId="48" xfId="1" applyNumberFormat="1" applyFont="1" applyFill="1" applyBorder="1" applyAlignment="1">
      <alignment horizontal="center"/>
    </xf>
    <xf numFmtId="1" fontId="5" fillId="50" borderId="49" xfId="1" applyNumberFormat="1" applyFont="1" applyFill="1" applyBorder="1" applyAlignment="1">
      <alignment horizontal="center"/>
    </xf>
    <xf numFmtId="1" fontId="5" fillId="51" borderId="50" xfId="1" applyNumberFormat="1" applyFont="1" applyFill="1" applyBorder="1" applyAlignment="1">
      <alignment horizontal="center"/>
    </xf>
    <xf numFmtId="0" fontId="5" fillId="11" borderId="10" xfId="1" applyFont="1" applyFill="1" applyBorder="1" applyAlignment="1">
      <alignment horizontal="center"/>
    </xf>
    <xf numFmtId="1" fontId="5" fillId="52" borderId="51" xfId="1" applyNumberFormat="1" applyFont="1" applyFill="1" applyBorder="1" applyAlignment="1">
      <alignment horizontal="center"/>
    </xf>
    <xf numFmtId="1" fontId="5" fillId="53" borderId="52" xfId="1" applyNumberFormat="1" applyFont="1" applyFill="1" applyBorder="1" applyAlignment="1">
      <alignment horizontal="center"/>
    </xf>
    <xf numFmtId="10" fontId="5" fillId="9" borderId="8" xfId="4" applyNumberFormat="1" applyFont="1" applyFill="1" applyBorder="1" applyAlignment="1">
      <alignment horizontal="center"/>
    </xf>
    <xf numFmtId="10" fontId="5" fillId="11" borderId="10" xfId="4" applyNumberFormat="1" applyFont="1" applyFill="1" applyBorder="1" applyAlignment="1">
      <alignment horizontal="center"/>
    </xf>
    <xf numFmtId="10" fontId="5" fillId="13" borderId="12" xfId="4" applyNumberFormat="1" applyFont="1" applyFill="1" applyBorder="1" applyAlignment="1">
      <alignment horizontal="center"/>
    </xf>
    <xf numFmtId="169" fontId="4" fillId="47" borderId="46" xfId="5" applyNumberFormat="1" applyFont="1" applyFill="1" applyBorder="1" applyProtection="1">
      <protection locked="0"/>
    </xf>
    <xf numFmtId="18" fontId="18" fillId="54" borderId="53" xfId="1" applyNumberFormat="1" applyFill="1" applyBorder="1"/>
    <xf numFmtId="0" fontId="1" fillId="0" borderId="54" xfId="0" applyFont="1" applyFill="1" applyBorder="1"/>
    <xf numFmtId="1" fontId="1" fillId="0" borderId="54" xfId="0" applyNumberFormat="1" applyFont="1" applyFill="1" applyBorder="1"/>
    <xf numFmtId="165" fontId="1" fillId="0" borderId="55" xfId="0" applyNumberFormat="1" applyFont="1" applyFill="1" applyBorder="1"/>
    <xf numFmtId="0" fontId="1" fillId="0" borderId="56" xfId="0" applyFont="1" applyFill="1" applyBorder="1"/>
    <xf numFmtId="165" fontId="1" fillId="0" borderId="57" xfId="0" applyNumberFormat="1" applyFont="1" applyFill="1" applyBorder="1"/>
    <xf numFmtId="0" fontId="1" fillId="0" borderId="58" xfId="0" applyFont="1" applyFill="1" applyBorder="1"/>
    <xf numFmtId="1" fontId="1" fillId="0" borderId="58" xfId="0" applyNumberFormat="1" applyFont="1" applyFill="1" applyBorder="1"/>
    <xf numFmtId="0" fontId="1" fillId="0" borderId="59" xfId="0" applyFont="1" applyFill="1" applyBorder="1"/>
    <xf numFmtId="0" fontId="12" fillId="0" borderId="0" xfId="0" applyFont="1"/>
    <xf numFmtId="0" fontId="5" fillId="55" borderId="60" xfId="1" applyFont="1" applyFill="1" applyBorder="1" applyAlignment="1" applyProtection="1">
      <alignment horizontal="center"/>
      <protection locked="0"/>
    </xf>
    <xf numFmtId="0" fontId="4" fillId="56" borderId="61" xfId="0" applyFont="1" applyFill="1" applyBorder="1" applyAlignment="1">
      <alignment horizontal="center"/>
    </xf>
    <xf numFmtId="0" fontId="4" fillId="57" borderId="62" xfId="0" applyFont="1" applyFill="1" applyBorder="1" applyAlignment="1">
      <alignment horizontal="center"/>
    </xf>
    <xf numFmtId="169" fontId="4" fillId="29" borderId="28" xfId="5" applyNumberFormat="1" applyFont="1" applyFill="1" applyBorder="1" applyAlignment="1" applyProtection="1">
      <alignment horizontal="center"/>
      <protection locked="0"/>
    </xf>
    <xf numFmtId="164" fontId="4" fillId="7" borderId="6" xfId="3" applyNumberFormat="1" applyFont="1" applyFill="1" applyBorder="1" applyAlignment="1" applyProtection="1">
      <alignment horizontal="center"/>
      <protection locked="0"/>
    </xf>
    <xf numFmtId="164" fontId="4" fillId="47" borderId="46" xfId="3" applyNumberFormat="1" applyFont="1" applyFill="1" applyBorder="1" applyAlignment="1" applyProtection="1">
      <alignment horizontal="center"/>
      <protection locked="0"/>
    </xf>
    <xf numFmtId="164" fontId="4" fillId="29" borderId="28" xfId="3" applyNumberFormat="1" applyFont="1" applyFill="1" applyBorder="1" applyAlignment="1" applyProtection="1">
      <alignment horizontal="center"/>
      <protection locked="0"/>
    </xf>
    <xf numFmtId="164" fontId="1" fillId="58" borderId="63" xfId="3" applyNumberFormat="1" applyFill="1" applyBorder="1" applyAlignment="1">
      <alignment horizontal="center"/>
    </xf>
    <xf numFmtId="0" fontId="5" fillId="59" borderId="64" xfId="1" applyFont="1" applyFill="1" applyBorder="1" applyAlignment="1" applyProtection="1">
      <alignment horizontal="center"/>
      <protection locked="0"/>
    </xf>
    <xf numFmtId="0" fontId="5" fillId="60" borderId="65" xfId="1" applyFont="1" applyFill="1" applyBorder="1" applyAlignment="1" applyProtection="1">
      <alignment horizontal="center"/>
      <protection locked="0"/>
    </xf>
    <xf numFmtId="0" fontId="5" fillId="61" borderId="66" xfId="1" applyFont="1" applyFill="1" applyBorder="1" applyAlignment="1" applyProtection="1">
      <alignment horizontal="center"/>
      <protection locked="0"/>
    </xf>
    <xf numFmtId="166" fontId="5" fillId="9" borderId="8" xfId="4" applyNumberFormat="1" applyFont="1" applyFill="1" applyBorder="1" applyAlignment="1" applyProtection="1">
      <alignment horizontal="center"/>
      <protection locked="0"/>
    </xf>
    <xf numFmtId="166" fontId="5" fillId="11" borderId="10" xfId="4" applyNumberFormat="1" applyFont="1" applyFill="1" applyBorder="1" applyAlignment="1" applyProtection="1">
      <alignment horizontal="center"/>
      <protection locked="0"/>
    </xf>
    <xf numFmtId="169" fontId="1" fillId="0" borderId="0" xfId="0" applyNumberFormat="1" applyFont="1"/>
    <xf numFmtId="49" fontId="5" fillId="34" borderId="33" xfId="1" applyNumberFormat="1" applyFont="1" applyFill="1" applyBorder="1" applyAlignment="1" applyProtection="1">
      <alignment horizontal="center"/>
      <protection locked="0"/>
    </xf>
    <xf numFmtId="49" fontId="5" fillId="38" borderId="37" xfId="1" applyNumberFormat="1" applyFont="1" applyFill="1" applyBorder="1" applyAlignment="1" applyProtection="1">
      <alignment horizontal="center"/>
      <protection locked="0"/>
    </xf>
    <xf numFmtId="167" fontId="5" fillId="34" borderId="33" xfId="1" applyNumberFormat="1" applyFont="1" applyFill="1" applyBorder="1" applyAlignment="1" applyProtection="1">
      <alignment horizontal="center"/>
      <protection locked="0"/>
    </xf>
    <xf numFmtId="167" fontId="5" fillId="38" borderId="37" xfId="1" applyNumberFormat="1" applyFont="1" applyFill="1" applyBorder="1" applyAlignment="1" applyProtection="1">
      <alignment horizontal="center"/>
      <protection locked="0"/>
    </xf>
    <xf numFmtId="166" fontId="5" fillId="62" borderId="67" xfId="4" applyNumberFormat="1" applyFont="1" applyFill="1" applyBorder="1" applyAlignment="1" applyProtection="1">
      <alignment horizontal="center"/>
      <protection locked="0"/>
    </xf>
    <xf numFmtId="166" fontId="5" fillId="58" borderId="63" xfId="4" applyNumberFormat="1" applyFont="1" applyFill="1" applyBorder="1" applyAlignment="1" applyProtection="1">
      <alignment horizontal="center"/>
      <protection locked="0"/>
    </xf>
    <xf numFmtId="0" fontId="5" fillId="63" borderId="68" xfId="1" applyFont="1" applyFill="1" applyBorder="1" applyAlignment="1" applyProtection="1">
      <alignment horizontal="center" wrapText="1"/>
      <protection locked="0"/>
    </xf>
    <xf numFmtId="0" fontId="5" fillId="64" borderId="69" xfId="1" applyFont="1" applyFill="1" applyBorder="1" applyAlignment="1" applyProtection="1">
      <alignment horizontal="center" wrapText="1"/>
      <protection locked="0"/>
    </xf>
    <xf numFmtId="164" fontId="5" fillId="65" borderId="70" xfId="3" applyNumberFormat="1" applyFont="1" applyFill="1" applyBorder="1" applyAlignment="1" applyProtection="1">
      <alignment horizontal="center"/>
      <protection locked="0"/>
    </xf>
    <xf numFmtId="166" fontId="5" fillId="66" borderId="71" xfId="4" applyNumberFormat="1" applyFont="1" applyFill="1" applyBorder="1" applyAlignment="1" applyProtection="1">
      <alignment horizontal="center"/>
      <protection locked="0"/>
    </xf>
    <xf numFmtId="164" fontId="5" fillId="51" borderId="50" xfId="3" applyNumberFormat="1" applyFont="1" applyFill="1" applyBorder="1" applyAlignment="1" applyProtection="1">
      <alignment horizontal="center"/>
      <protection locked="0"/>
    </xf>
    <xf numFmtId="166" fontId="5" fillId="11" borderId="10" xfId="1" applyNumberFormat="1" applyFont="1" applyFill="1" applyBorder="1" applyAlignment="1" applyProtection="1">
      <alignment horizontal="center"/>
      <protection locked="0"/>
    </xf>
    <xf numFmtId="164" fontId="5" fillId="53" borderId="52" xfId="3" applyNumberFormat="1" applyFont="1" applyFill="1" applyBorder="1" applyAlignment="1" applyProtection="1">
      <alignment horizontal="center"/>
      <protection locked="0"/>
    </xf>
    <xf numFmtId="166" fontId="5" fillId="13" borderId="12" xfId="1" applyNumberFormat="1" applyFont="1" applyFill="1" applyBorder="1" applyAlignment="1" applyProtection="1">
      <alignment horizontal="center"/>
      <protection locked="0"/>
    </xf>
    <xf numFmtId="0" fontId="5" fillId="4" borderId="3" xfId="1" applyFont="1" applyFill="1" applyBorder="1" applyProtection="1">
      <protection locked="0"/>
    </xf>
    <xf numFmtId="1" fontId="5" fillId="67" borderId="72" xfId="1" applyNumberFormat="1" applyFont="1" applyFill="1" applyBorder="1" applyAlignment="1">
      <alignment horizontal="center"/>
    </xf>
    <xf numFmtId="1" fontId="5" fillId="68" borderId="73" xfId="1" applyNumberFormat="1" applyFont="1" applyFill="1" applyBorder="1" applyAlignment="1">
      <alignment horizontal="center"/>
    </xf>
    <xf numFmtId="1" fontId="5" fillId="69" borderId="74" xfId="1" applyNumberFormat="1" applyFont="1" applyFill="1" applyBorder="1" applyAlignment="1">
      <alignment horizontal="center"/>
    </xf>
    <xf numFmtId="1" fontId="5" fillId="9" borderId="8" xfId="1" applyNumberFormat="1" applyFont="1" applyFill="1" applyBorder="1" applyAlignment="1">
      <alignment horizontal="center"/>
    </xf>
    <xf numFmtId="169" fontId="5" fillId="8" borderId="7" xfId="1" applyNumberFormat="1" applyFont="1" applyFill="1" applyBorder="1" applyAlignment="1">
      <alignment horizontal="right"/>
    </xf>
    <xf numFmtId="169" fontId="5" fillId="10" borderId="9" xfId="1" applyNumberFormat="1" applyFont="1" applyFill="1" applyBorder="1" applyAlignment="1">
      <alignment horizontal="right"/>
    </xf>
    <xf numFmtId="169" fontId="5" fillId="12" borderId="11" xfId="1" applyNumberFormat="1" applyFont="1" applyFill="1" applyBorder="1" applyAlignment="1">
      <alignment horizontal="right"/>
    </xf>
    <xf numFmtId="1" fontId="5" fillId="49" borderId="48" xfId="3" applyNumberFormat="1" applyFont="1" applyFill="1" applyBorder="1" applyAlignment="1">
      <alignment horizontal="center"/>
    </xf>
    <xf numFmtId="1" fontId="5" fillId="51" borderId="50" xfId="3" applyNumberFormat="1" applyFont="1" applyFill="1" applyBorder="1" applyAlignment="1">
      <alignment horizontal="center"/>
    </xf>
    <xf numFmtId="1" fontId="5" fillId="11" borderId="10" xfId="1" applyNumberFormat="1" applyFont="1" applyFill="1" applyBorder="1" applyAlignment="1">
      <alignment horizontal="center"/>
    </xf>
    <xf numFmtId="1" fontId="5" fillId="53" borderId="52" xfId="3" applyNumberFormat="1" applyFont="1" applyFill="1" applyBorder="1" applyAlignment="1">
      <alignment horizontal="center"/>
    </xf>
    <xf numFmtId="1" fontId="5" fillId="13" borderId="12" xfId="1" applyNumberFormat="1" applyFont="1" applyFill="1" applyBorder="1" applyAlignment="1">
      <alignment horizontal="center"/>
    </xf>
    <xf numFmtId="169" fontId="2" fillId="0" borderId="0" xfId="0" applyNumberFormat="1" applyFont="1"/>
    <xf numFmtId="164" fontId="1" fillId="62" borderId="67" xfId="3" applyNumberFormat="1" applyFill="1" applyBorder="1" applyAlignment="1">
      <alignment horizontal="center"/>
    </xf>
    <xf numFmtId="169" fontId="5" fillId="70" borderId="75" xfId="1" applyNumberFormat="1" applyFont="1" applyFill="1" applyBorder="1" applyAlignment="1">
      <alignment horizontal="right"/>
    </xf>
    <xf numFmtId="1" fontId="5" fillId="71" borderId="76" xfId="3" applyNumberFormat="1" applyFont="1" applyFill="1" applyBorder="1" applyAlignment="1">
      <alignment horizontal="center"/>
    </xf>
    <xf numFmtId="1" fontId="5" fillId="72" borderId="77" xfId="1" applyNumberFormat="1" applyFont="1" applyFill="1" applyBorder="1" applyAlignment="1">
      <alignment horizontal="center"/>
    </xf>
    <xf numFmtId="1" fontId="5" fillId="73" borderId="78" xfId="1" applyNumberFormat="1" applyFont="1" applyFill="1" applyBorder="1" applyAlignment="1">
      <alignment horizontal="center"/>
    </xf>
    <xf numFmtId="1" fontId="5" fillId="74" borderId="79" xfId="1" applyNumberFormat="1" applyFont="1" applyFill="1" applyBorder="1" applyAlignment="1">
      <alignment horizontal="center"/>
    </xf>
    <xf numFmtId="1" fontId="5" fillId="71" borderId="76" xfId="1" applyNumberFormat="1" applyFont="1" applyFill="1" applyBorder="1" applyAlignment="1">
      <alignment horizontal="center"/>
    </xf>
    <xf numFmtId="10" fontId="5" fillId="73" borderId="78" xfId="4" applyNumberFormat="1" applyFont="1" applyFill="1" applyBorder="1" applyAlignment="1">
      <alignment horizontal="center"/>
    </xf>
    <xf numFmtId="0" fontId="5" fillId="75" borderId="80" xfId="1" applyFont="1" applyFill="1" applyBorder="1" applyAlignment="1" applyProtection="1">
      <alignment horizontal="center"/>
      <protection locked="0"/>
    </xf>
    <xf numFmtId="0" fontId="5" fillId="76" borderId="81" xfId="1" applyFont="1" applyFill="1" applyBorder="1" applyAlignment="1" applyProtection="1">
      <alignment horizontal="center"/>
      <protection locked="0"/>
    </xf>
    <xf numFmtId="0" fontId="5" fillId="77" borderId="82" xfId="1" applyFont="1" applyFill="1" applyBorder="1" applyAlignment="1" applyProtection="1">
      <alignment horizontal="center"/>
      <protection locked="0"/>
    </xf>
    <xf numFmtId="0" fontId="13" fillId="0" borderId="0" xfId="5" applyFont="1" applyProtection="1">
      <protection locked="0"/>
    </xf>
    <xf numFmtId="0" fontId="5" fillId="78" borderId="83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168" fontId="5" fillId="79" borderId="84" xfId="1" applyNumberFormat="1" applyFont="1" applyFill="1" applyBorder="1" applyAlignment="1" applyProtection="1">
      <alignment horizontal="center"/>
      <protection locked="0"/>
    </xf>
    <xf numFmtId="168" fontId="5" fillId="34" borderId="33" xfId="1" applyNumberFormat="1" applyFont="1" applyFill="1" applyBorder="1" applyAlignment="1" applyProtection="1">
      <alignment horizontal="center"/>
      <protection locked="0"/>
    </xf>
    <xf numFmtId="168" fontId="5" fillId="38" borderId="37" xfId="1" applyNumberFormat="1" applyFont="1" applyFill="1" applyBorder="1" applyAlignment="1" applyProtection="1">
      <alignment horizontal="center"/>
      <protection locked="0"/>
    </xf>
    <xf numFmtId="0" fontId="4" fillId="0" borderId="0" xfId="5" applyFont="1" applyAlignment="1" applyProtection="1">
      <alignment horizontal="left"/>
      <protection locked="0"/>
    </xf>
    <xf numFmtId="0" fontId="3" fillId="80" borderId="85" xfId="0" applyFont="1" applyFill="1" applyBorder="1" applyAlignment="1">
      <alignment horizontal="center"/>
    </xf>
    <xf numFmtId="0" fontId="3" fillId="81" borderId="86" xfId="0" applyFont="1" applyFill="1" applyBorder="1" applyAlignment="1">
      <alignment horizontal="center"/>
    </xf>
    <xf numFmtId="164" fontId="1" fillId="82" borderId="87" xfId="3" applyNumberFormat="1" applyFill="1" applyBorder="1" applyAlignment="1">
      <alignment horizontal="center"/>
    </xf>
    <xf numFmtId="164" fontId="5" fillId="49" borderId="48" xfId="3" applyNumberFormat="1" applyFont="1" applyFill="1" applyBorder="1" applyAlignment="1" applyProtection="1">
      <alignment horizontal="center"/>
      <protection locked="0"/>
    </xf>
    <xf numFmtId="0" fontId="5" fillId="83" borderId="88" xfId="1" applyFont="1" applyFill="1" applyBorder="1" applyAlignment="1" applyProtection="1">
      <alignment horizontal="center"/>
      <protection locked="0"/>
    </xf>
    <xf numFmtId="0" fontId="5" fillId="84" borderId="89" xfId="1" applyFont="1" applyFill="1" applyBorder="1" applyAlignment="1" applyProtection="1">
      <alignment horizontal="center"/>
      <protection locked="0"/>
    </xf>
    <xf numFmtId="1" fontId="5" fillId="54" borderId="53" xfId="1" applyNumberFormat="1" applyFont="1" applyFill="1" applyBorder="1" applyAlignment="1">
      <alignment horizontal="center"/>
    </xf>
    <xf numFmtId="1" fontId="5" fillId="31" borderId="30" xfId="1" applyNumberFormat="1" applyFont="1" applyFill="1" applyBorder="1" applyAlignment="1">
      <alignment horizontal="center"/>
    </xf>
    <xf numFmtId="1" fontId="5" fillId="32" borderId="31" xfId="1" applyNumberFormat="1" applyFont="1" applyFill="1" applyBorder="1" applyAlignment="1">
      <alignment horizontal="center"/>
    </xf>
    <xf numFmtId="0" fontId="5" fillId="85" borderId="90" xfId="1" applyFont="1" applyFill="1" applyBorder="1" applyAlignment="1" applyProtection="1">
      <alignment horizontal="center"/>
      <protection locked="0"/>
    </xf>
    <xf numFmtId="1" fontId="5" fillId="63" borderId="68" xfId="1" applyNumberFormat="1" applyFont="1" applyFill="1" applyBorder="1" applyAlignment="1" applyProtection="1">
      <alignment horizontal="center"/>
      <protection locked="0"/>
    </xf>
    <xf numFmtId="1" fontId="5" fillId="64" borderId="69" xfId="1" applyNumberFormat="1" applyFont="1" applyFill="1" applyBorder="1" applyAlignment="1" applyProtection="1">
      <alignment horizontal="center"/>
      <protection locked="0"/>
    </xf>
    <xf numFmtId="1" fontId="5" fillId="86" borderId="91" xfId="1" applyNumberFormat="1" applyFont="1" applyFill="1" applyBorder="1" applyAlignment="1">
      <alignment horizontal="center"/>
    </xf>
    <xf numFmtId="0" fontId="5" fillId="13" borderId="12" xfId="1" applyFont="1" applyFill="1" applyBorder="1" applyAlignment="1">
      <alignment horizontal="center"/>
    </xf>
    <xf numFmtId="1" fontId="5" fillId="87" borderId="92" xfId="1" applyNumberFormat="1" applyFont="1" applyFill="1" applyBorder="1" applyAlignment="1">
      <alignment horizontal="center"/>
    </xf>
    <xf numFmtId="1" fontId="5" fillId="88" borderId="93" xfId="1" applyNumberFormat="1" applyFont="1" applyFill="1" applyBorder="1" applyAlignment="1">
      <alignment horizontal="center"/>
    </xf>
    <xf numFmtId="1" fontId="5" fillId="89" borderId="94" xfId="1" applyNumberFormat="1" applyFont="1" applyFill="1" applyBorder="1" applyAlignment="1">
      <alignment horizontal="center"/>
    </xf>
    <xf numFmtId="1" fontId="5" fillId="90" borderId="95" xfId="1" applyNumberFormat="1" applyFont="1" applyFill="1" applyBorder="1" applyAlignment="1">
      <alignment horizontal="center"/>
    </xf>
    <xf numFmtId="0" fontId="2" fillId="0" borderId="0" xfId="0" applyFont="1"/>
    <xf numFmtId="22" fontId="2" fillId="0" borderId="0" xfId="0" applyNumberFormat="1" applyFont="1"/>
    <xf numFmtId="0" fontId="17" fillId="0" borderId="0" xfId="0" applyFont="1"/>
    <xf numFmtId="3" fontId="5" fillId="42" borderId="41" xfId="1" applyNumberFormat="1" applyFont="1" applyFill="1" applyBorder="1" applyAlignment="1" applyProtection="1">
      <alignment horizontal="center"/>
      <protection locked="0"/>
    </xf>
    <xf numFmtId="22" fontId="5" fillId="91" borderId="96" xfId="1" applyNumberFormat="1" applyFont="1" applyFill="1" applyBorder="1" applyAlignment="1">
      <alignment horizontal="right"/>
    </xf>
    <xf numFmtId="22" fontId="5" fillId="10" borderId="9" xfId="1" applyNumberFormat="1" applyFont="1" applyFill="1" applyBorder="1" applyAlignment="1">
      <alignment horizontal="right"/>
    </xf>
    <xf numFmtId="22" fontId="5" fillId="12" borderId="11" xfId="1" applyNumberFormat="1" applyFont="1" applyFill="1" applyBorder="1" applyAlignment="1">
      <alignment horizontal="right"/>
    </xf>
    <xf numFmtId="1" fontId="5" fillId="68" borderId="73" xfId="3" applyNumberFormat="1" applyFont="1" applyFill="1" applyBorder="1" applyAlignment="1">
      <alignment horizontal="center"/>
    </xf>
    <xf numFmtId="1" fontId="5" fillId="92" borderId="97" xfId="3" applyNumberFormat="1" applyFont="1" applyFill="1" applyBorder="1" applyAlignment="1">
      <alignment horizontal="center"/>
    </xf>
    <xf numFmtId="1" fontId="5" fillId="93" borderId="98" xfId="1" applyNumberFormat="1" applyFont="1" applyFill="1" applyBorder="1" applyAlignment="1">
      <alignment horizontal="center"/>
    </xf>
    <xf numFmtId="1" fontId="5" fillId="94" borderId="99" xfId="1" applyNumberFormat="1" applyFont="1" applyFill="1" applyBorder="1" applyAlignment="1">
      <alignment horizontal="center"/>
    </xf>
    <xf numFmtId="1" fontId="5" fillId="50" borderId="49" xfId="3" applyNumberFormat="1" applyFont="1" applyFill="1" applyBorder="1" applyAlignment="1">
      <alignment horizontal="center"/>
    </xf>
    <xf numFmtId="1" fontId="5" fillId="67" borderId="72" xfId="3" applyNumberFormat="1" applyFont="1" applyFill="1" applyBorder="1" applyAlignment="1">
      <alignment horizontal="center"/>
    </xf>
    <xf numFmtId="1" fontId="5" fillId="9" borderId="8" xfId="3" applyNumberFormat="1" applyFont="1" applyFill="1" applyBorder="1" applyAlignment="1">
      <alignment horizontal="center"/>
    </xf>
    <xf numFmtId="1" fontId="5" fillId="11" borderId="10" xfId="3" applyNumberFormat="1" applyFont="1" applyFill="1" applyBorder="1" applyAlignment="1">
      <alignment horizontal="center"/>
    </xf>
    <xf numFmtId="1" fontId="5" fillId="52" borderId="51" xfId="3" applyNumberFormat="1" applyFont="1" applyFill="1" applyBorder="1" applyAlignment="1">
      <alignment horizontal="center"/>
    </xf>
    <xf numFmtId="1" fontId="5" fillId="13" borderId="12" xfId="3" applyNumberFormat="1" applyFont="1" applyFill="1" applyBorder="1" applyAlignment="1">
      <alignment horizontal="center"/>
    </xf>
    <xf numFmtId="0" fontId="5" fillId="45" borderId="44" xfId="1" applyFont="1" applyFill="1" applyBorder="1" applyAlignment="1" applyProtection="1">
      <alignment horizontal="center" wrapText="1"/>
      <protection locked="0"/>
    </xf>
    <xf numFmtId="18" fontId="18" fillId="8" borderId="7" xfId="1" applyNumberFormat="1" applyFill="1" applyBorder="1"/>
    <xf numFmtId="18" fontId="18" fillId="10" borderId="9" xfId="1" applyNumberFormat="1" applyFill="1" applyBorder="1"/>
    <xf numFmtId="18" fontId="18" fillId="12" borderId="11" xfId="1" applyNumberFormat="1" applyFill="1" applyBorder="1"/>
    <xf numFmtId="164" fontId="5" fillId="87" borderId="92" xfId="3" applyNumberFormat="1" applyFont="1" applyFill="1" applyBorder="1" applyAlignment="1" applyProtection="1">
      <alignment horizontal="center"/>
      <protection locked="0"/>
    </xf>
    <xf numFmtId="164" fontId="5" fillId="88" borderId="93" xfId="3" applyNumberFormat="1" applyFont="1" applyFill="1" applyBorder="1" applyAlignment="1" applyProtection="1">
      <alignment horizontal="center"/>
      <protection locked="0"/>
    </xf>
    <xf numFmtId="164" fontId="5" fillId="89" borderId="94" xfId="3" applyNumberFormat="1" applyFont="1" applyFill="1" applyBorder="1" applyAlignment="1" applyProtection="1">
      <alignment horizontal="center"/>
      <protection locked="0"/>
    </xf>
    <xf numFmtId="0" fontId="5" fillId="18" borderId="17" xfId="1" applyFont="1" applyFill="1" applyBorder="1" applyProtection="1">
      <protection locked="0"/>
    </xf>
    <xf numFmtId="0" fontId="5" fillId="95" borderId="100" xfId="1" applyFont="1" applyFill="1" applyBorder="1" applyAlignment="1" applyProtection="1">
      <alignment horizontal="center"/>
      <protection locked="0"/>
    </xf>
    <xf numFmtId="0" fontId="5" fillId="96" borderId="101" xfId="1" applyFont="1" applyFill="1" applyBorder="1" applyAlignment="1" applyProtection="1">
      <alignment horizontal="center"/>
      <protection locked="0"/>
    </xf>
    <xf numFmtId="1" fontId="5" fillId="96" borderId="101" xfId="1" applyNumberFormat="1" applyFont="1" applyFill="1" applyBorder="1" applyAlignment="1" applyProtection="1">
      <alignment horizontal="center"/>
      <protection locked="0"/>
    </xf>
    <xf numFmtId="0" fontId="5" fillId="97" borderId="102" xfId="1" applyFont="1" applyFill="1" applyBorder="1" applyAlignment="1" applyProtection="1">
      <alignment horizontal="center"/>
      <protection locked="0"/>
    </xf>
    <xf numFmtId="1" fontId="5" fillId="98" borderId="103" xfId="1" applyNumberFormat="1" applyFont="1" applyFill="1" applyBorder="1" applyAlignment="1" applyProtection="1">
      <alignment horizontal="center"/>
      <protection locked="0"/>
    </xf>
    <xf numFmtId="1" fontId="5" fillId="99" borderId="104" xfId="1" applyNumberFormat="1" applyFont="1" applyFill="1" applyBorder="1" applyAlignment="1" applyProtection="1">
      <alignment horizontal="center"/>
      <protection locked="0"/>
    </xf>
    <xf numFmtId="0" fontId="5" fillId="100" borderId="105" xfId="1" applyFont="1" applyFill="1" applyBorder="1" applyAlignment="1" applyProtection="1">
      <alignment horizontal="center"/>
      <protection locked="0"/>
    </xf>
    <xf numFmtId="0" fontId="5" fillId="101" borderId="106" xfId="1" applyFont="1" applyFill="1" applyBorder="1" applyAlignment="1" applyProtection="1">
      <alignment horizontal="center"/>
      <protection locked="0"/>
    </xf>
    <xf numFmtId="0" fontId="5" fillId="98" borderId="103" xfId="1" applyFont="1" applyFill="1" applyBorder="1" applyAlignment="1" applyProtection="1">
      <alignment horizontal="center"/>
      <protection locked="0"/>
    </xf>
    <xf numFmtId="0" fontId="5" fillId="102" borderId="107" xfId="1" applyFont="1" applyFill="1" applyBorder="1" applyAlignment="1" applyProtection="1">
      <alignment horizontal="center"/>
      <protection locked="0"/>
    </xf>
    <xf numFmtId="0" fontId="5" fillId="103" borderId="108" xfId="1" applyFont="1" applyFill="1" applyBorder="1" applyAlignment="1" applyProtection="1">
      <alignment horizontal="center"/>
      <protection locked="0"/>
    </xf>
    <xf numFmtId="0" fontId="5" fillId="104" borderId="109" xfId="1" applyFont="1" applyFill="1" applyBorder="1" applyAlignment="1" applyProtection="1">
      <alignment horizontal="center"/>
      <protection locked="0"/>
    </xf>
    <xf numFmtId="0" fontId="5" fillId="105" borderId="110" xfId="1" applyFont="1" applyFill="1" applyBorder="1" applyAlignment="1" applyProtection="1">
      <alignment horizontal="center"/>
      <protection locked="0"/>
    </xf>
    <xf numFmtId="0" fontId="5" fillId="106" borderId="111" xfId="1" applyFont="1" applyFill="1" applyBorder="1" applyAlignment="1" applyProtection="1">
      <alignment horizontal="center"/>
      <protection locked="0"/>
    </xf>
    <xf numFmtId="1" fontId="5" fillId="106" borderId="111" xfId="1" applyNumberFormat="1" applyFont="1" applyFill="1" applyBorder="1" applyAlignment="1" applyProtection="1">
      <alignment horizontal="center"/>
      <protection locked="0"/>
    </xf>
    <xf numFmtId="0" fontId="5" fillId="107" borderId="112" xfId="1" applyFont="1" applyFill="1" applyBorder="1" applyAlignment="1" applyProtection="1">
      <alignment horizontal="center"/>
      <protection locked="0"/>
    </xf>
    <xf numFmtId="1" fontId="5" fillId="108" borderId="113" xfId="1" applyNumberFormat="1" applyFont="1" applyFill="1" applyBorder="1" applyAlignment="1" applyProtection="1">
      <alignment horizontal="center"/>
      <protection locked="0"/>
    </xf>
    <xf numFmtId="1" fontId="5" fillId="109" borderId="114" xfId="1" applyNumberFormat="1" applyFont="1" applyFill="1" applyBorder="1" applyAlignment="1" applyProtection="1">
      <alignment horizontal="center"/>
      <protection locked="0"/>
    </xf>
    <xf numFmtId="0" fontId="5" fillId="110" borderId="115" xfId="1" applyFont="1" applyFill="1" applyBorder="1" applyAlignment="1" applyProtection="1">
      <alignment horizontal="center"/>
      <protection locked="0"/>
    </xf>
    <xf numFmtId="0" fontId="5" fillId="111" borderId="116" xfId="1" applyFont="1" applyFill="1" applyBorder="1" applyAlignment="1" applyProtection="1">
      <alignment horizontal="center"/>
      <protection locked="0"/>
    </xf>
    <xf numFmtId="0" fontId="5" fillId="108" borderId="113" xfId="1" applyFont="1" applyFill="1" applyBorder="1" applyAlignment="1" applyProtection="1">
      <alignment horizontal="center"/>
      <protection locked="0"/>
    </xf>
    <xf numFmtId="0" fontId="5" fillId="112" borderId="117" xfId="1" applyFont="1" applyFill="1" applyBorder="1" applyAlignment="1" applyProtection="1">
      <alignment horizontal="center"/>
      <protection locked="0"/>
    </xf>
    <xf numFmtId="0" fontId="5" fillId="113" borderId="118" xfId="1" applyFont="1" applyFill="1" applyBorder="1" applyAlignment="1" applyProtection="1">
      <alignment horizontal="center" wrapText="1"/>
      <protection locked="0"/>
    </xf>
    <xf numFmtId="0" fontId="5" fillId="114" borderId="119" xfId="1" applyFont="1" applyFill="1" applyBorder="1" applyAlignment="1" applyProtection="1">
      <alignment horizontal="center" wrapText="1"/>
      <protection locked="0"/>
    </xf>
    <xf numFmtId="0" fontId="5" fillId="115" borderId="120" xfId="1" applyFont="1" applyFill="1" applyBorder="1" applyAlignment="1" applyProtection="1">
      <alignment horizontal="center" wrapText="1"/>
      <protection locked="0"/>
    </xf>
    <xf numFmtId="0" fontId="5" fillId="116" borderId="121" xfId="1" applyFont="1" applyFill="1" applyBorder="1" applyAlignment="1" applyProtection="1">
      <alignment horizontal="center"/>
      <protection locked="0"/>
    </xf>
    <xf numFmtId="0" fontId="5" fillId="117" borderId="122" xfId="1" applyFont="1" applyFill="1" applyBorder="1" applyAlignment="1" applyProtection="1">
      <alignment horizontal="center"/>
      <protection locked="0"/>
    </xf>
    <xf numFmtId="0" fontId="5" fillId="118" borderId="123" xfId="1" applyFont="1" applyFill="1" applyBorder="1" applyAlignment="1" applyProtection="1">
      <alignment horizontal="center"/>
      <protection locked="0"/>
    </xf>
    <xf numFmtId="0" fontId="5" fillId="119" borderId="124" xfId="1" applyFont="1" applyFill="1" applyBorder="1" applyAlignment="1" applyProtection="1">
      <alignment horizontal="center"/>
      <protection locked="0"/>
    </xf>
    <xf numFmtId="166" fontId="1" fillId="0" borderId="54" xfId="0" applyNumberFormat="1" applyFont="1" applyFill="1" applyBorder="1"/>
    <xf numFmtId="167" fontId="1" fillId="0" borderId="54" xfId="0" applyNumberFormat="1" applyFont="1" applyFill="1" applyBorder="1"/>
    <xf numFmtId="166" fontId="1" fillId="0" borderId="58" xfId="0" applyNumberFormat="1" applyFont="1" applyFill="1" applyBorder="1"/>
    <xf numFmtId="167" fontId="1" fillId="0" borderId="58" xfId="0" applyNumberFormat="1" applyFont="1" applyFill="1" applyBorder="1"/>
    <xf numFmtId="1" fontId="1" fillId="0" borderId="54" xfId="0" applyNumberFormat="1" applyFont="1" applyFill="1" applyBorder="1"/>
    <xf numFmtId="167" fontId="1" fillId="0" borderId="54" xfId="0" applyNumberFormat="1" applyFont="1" applyFill="1" applyBorder="1"/>
    <xf numFmtId="166" fontId="1" fillId="0" borderId="54" xfId="0" applyNumberFormat="1" applyFont="1" applyFill="1" applyBorder="1"/>
    <xf numFmtId="0" fontId="16" fillId="0" borderId="0" xfId="0" quotePrefix="1" applyFont="1" applyAlignment="1"/>
    <xf numFmtId="0" fontId="3" fillId="80" borderId="85" xfId="0" applyFont="1" applyFill="1" applyBorder="1" applyAlignment="1">
      <alignment horizontal="center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14" fontId="20" fillId="151" borderId="157" xfId="5" applyNumberFormat="1" applyFont="1" applyFill="1" applyBorder="1" applyAlignment="1" applyProtection="1">
      <alignment horizontal="center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3" fillId="80" borderId="85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34" borderId="33" xfId="1" applyFont="1" applyFill="1" applyBorder="1" applyAlignment="1" applyProtection="1">
      <alignment horizontal="center"/>
      <protection locked="0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4" fillId="120" borderId="125" xfId="5" applyFont="1" applyFill="1" applyBorder="1" applyAlignment="1" applyProtection="1">
      <alignment horizontal="left"/>
      <protection locked="0"/>
    </xf>
    <xf numFmtId="0" fontId="4" fillId="121" borderId="126" xfId="5" applyFont="1" applyFill="1" applyBorder="1" applyAlignment="1" applyProtection="1">
      <alignment horizontal="left"/>
      <protection locked="0"/>
    </xf>
    <xf numFmtId="0" fontId="0" fillId="131" borderId="137" xfId="5" applyFont="1" applyFill="1" applyBorder="1" applyAlignment="1" applyProtection="1">
      <alignment horizontal="left"/>
      <protection locked="0"/>
    </xf>
    <xf numFmtId="0" fontId="0" fillId="132" borderId="138" xfId="5" applyFont="1" applyFill="1" applyBorder="1" applyAlignment="1" applyProtection="1">
      <alignment horizontal="left"/>
      <protection locked="0"/>
    </xf>
    <xf numFmtId="0" fontId="4" fillId="126" borderId="131" xfId="5" applyFont="1" applyFill="1" applyBorder="1" applyAlignment="1" applyProtection="1">
      <alignment horizontal="left"/>
      <protection locked="0"/>
    </xf>
    <xf numFmtId="0" fontId="4" fillId="127" borderId="132" xfId="5" applyFont="1" applyFill="1" applyBorder="1" applyAlignment="1" applyProtection="1">
      <alignment horizontal="left"/>
      <protection locked="0"/>
    </xf>
    <xf numFmtId="0" fontId="0" fillId="133" borderId="139" xfId="5" applyFont="1" applyFill="1" applyBorder="1" applyAlignment="1" applyProtection="1">
      <alignment horizontal="left"/>
      <protection locked="0"/>
    </xf>
    <xf numFmtId="0" fontId="0" fillId="134" borderId="140" xfId="5" applyFont="1" applyFill="1" applyBorder="1" applyAlignment="1" applyProtection="1">
      <alignment horizontal="left"/>
      <protection locked="0"/>
    </xf>
    <xf numFmtId="0" fontId="4" fillId="122" borderId="127" xfId="5" applyFont="1" applyFill="1" applyBorder="1" applyAlignment="1" applyProtection="1">
      <alignment horizontal="left"/>
      <protection locked="0"/>
    </xf>
    <xf numFmtId="0" fontId="4" fillId="123" borderId="128" xfId="5" applyFont="1" applyFill="1" applyBorder="1" applyAlignment="1" applyProtection="1">
      <alignment horizontal="left"/>
      <protection locked="0"/>
    </xf>
    <xf numFmtId="0" fontId="0" fillId="135" borderId="141" xfId="5" applyFont="1" applyFill="1" applyBorder="1" applyAlignment="1" applyProtection="1">
      <alignment horizontal="left"/>
      <protection locked="0"/>
    </xf>
    <xf numFmtId="0" fontId="0" fillId="136" borderId="142" xfId="5" applyFont="1" applyFill="1" applyBorder="1" applyAlignment="1" applyProtection="1">
      <alignment horizontal="left"/>
      <protection locked="0"/>
    </xf>
    <xf numFmtId="0" fontId="5" fillId="120" borderId="125" xfId="5" applyFont="1" applyFill="1" applyBorder="1" applyProtection="1">
      <protection locked="0"/>
    </xf>
    <xf numFmtId="0" fontId="5" fillId="121" borderId="126" xfId="5" applyFont="1" applyFill="1" applyBorder="1" applyProtection="1">
      <protection locked="0"/>
    </xf>
    <xf numFmtId="3" fontId="1" fillId="131" borderId="137" xfId="5" applyNumberFormat="1" applyFill="1" applyBorder="1" applyAlignment="1" applyProtection="1">
      <alignment horizontal="center"/>
      <protection locked="0"/>
    </xf>
    <xf numFmtId="3" fontId="1" fillId="132" borderId="138" xfId="5" applyNumberFormat="1" applyFill="1" applyBorder="1" applyAlignment="1" applyProtection="1">
      <alignment horizontal="center"/>
      <protection locked="0"/>
    </xf>
    <xf numFmtId="0" fontId="5" fillId="126" borderId="131" xfId="5" applyFont="1" applyFill="1" applyBorder="1" applyProtection="1">
      <protection locked="0"/>
    </xf>
    <xf numFmtId="0" fontId="5" fillId="127" borderId="132" xfId="5" applyFont="1" applyFill="1" applyBorder="1" applyProtection="1">
      <protection locked="0"/>
    </xf>
    <xf numFmtId="2" fontId="1" fillId="50" borderId="49" xfId="5" applyNumberFormat="1" applyFill="1" applyBorder="1" applyAlignment="1" applyProtection="1">
      <alignment horizontal="center"/>
      <protection locked="0"/>
    </xf>
    <xf numFmtId="2" fontId="1" fillId="11" borderId="10" xfId="5" applyNumberFormat="1" applyFill="1" applyBorder="1" applyAlignment="1" applyProtection="1">
      <alignment horizontal="center"/>
      <protection locked="0"/>
    </xf>
    <xf numFmtId="2" fontId="1" fillId="0" borderId="54" xfId="5" applyNumberFormat="1" applyFill="1" applyBorder="1" applyAlignment="1" applyProtection="1">
      <alignment horizontal="center"/>
      <protection locked="0"/>
    </xf>
    <xf numFmtId="2" fontId="1" fillId="0" borderId="133" xfId="5" applyNumberFormat="1" applyFill="1" applyBorder="1" applyAlignment="1" applyProtection="1">
      <alignment horizontal="center"/>
      <protection locked="0"/>
    </xf>
    <xf numFmtId="169" fontId="1" fillId="125" borderId="130" xfId="5" applyNumberFormat="1" applyFill="1" applyBorder="1" applyAlignment="1" applyProtection="1">
      <alignment horizontal="center"/>
      <protection locked="0"/>
    </xf>
    <xf numFmtId="169" fontId="1" fillId="7" borderId="6" xfId="5" applyNumberFormat="1" applyFill="1" applyBorder="1" applyAlignment="1" applyProtection="1">
      <alignment horizontal="center"/>
      <protection locked="0"/>
    </xf>
    <xf numFmtId="0" fontId="5" fillId="122" borderId="127" xfId="5" applyFont="1" applyFill="1" applyBorder="1" applyProtection="1">
      <protection locked="0"/>
    </xf>
    <xf numFmtId="0" fontId="5" fillId="123" borderId="128" xfId="5" applyFont="1" applyFill="1" applyBorder="1" applyProtection="1">
      <protection locked="0"/>
    </xf>
    <xf numFmtId="169" fontId="1" fillId="124" borderId="129" xfId="5" applyNumberFormat="1" applyFill="1" applyBorder="1" applyAlignment="1" applyProtection="1">
      <alignment horizontal="center"/>
      <protection locked="0"/>
    </xf>
    <xf numFmtId="169" fontId="1" fillId="47" borderId="46" xfId="5" applyNumberFormat="1" applyFill="1" applyBorder="1" applyAlignment="1" applyProtection="1">
      <alignment horizontal="center"/>
      <protection locked="0"/>
    </xf>
    <xf numFmtId="0" fontId="1" fillId="79" borderId="84" xfId="5" applyFill="1" applyBorder="1" applyAlignment="1" applyProtection="1">
      <alignment horizontal="center"/>
      <protection locked="0"/>
    </xf>
    <xf numFmtId="0" fontId="1" fillId="128" borderId="134" xfId="5" applyFill="1" applyBorder="1" applyAlignment="1" applyProtection="1">
      <alignment horizontal="center"/>
      <protection locked="0"/>
    </xf>
    <xf numFmtId="0" fontId="1" fillId="129" borderId="135" xfId="5" applyFill="1" applyBorder="1" applyAlignment="1" applyProtection="1">
      <alignment horizontal="center"/>
      <protection locked="0"/>
    </xf>
    <xf numFmtId="0" fontId="1" fillId="130" borderId="136" xfId="5" applyFill="1" applyBorder="1" applyAlignment="1" applyProtection="1">
      <alignment horizontal="center"/>
      <protection locked="0"/>
    </xf>
    <xf numFmtId="0" fontId="1" fillId="34" borderId="33" xfId="5" applyFill="1" applyBorder="1" applyAlignment="1" applyProtection="1">
      <alignment horizontal="center"/>
      <protection locked="0"/>
    </xf>
    <xf numFmtId="0" fontId="1" fillId="62" borderId="67" xfId="5" applyFill="1" applyBorder="1" applyAlignment="1" applyProtection="1">
      <alignment horizontal="center"/>
      <protection locked="0"/>
    </xf>
    <xf numFmtId="169" fontId="1" fillId="38" borderId="37" xfId="5" applyNumberFormat="1" applyFill="1" applyBorder="1" applyAlignment="1" applyProtection="1">
      <alignment horizontal="center"/>
      <protection locked="0"/>
    </xf>
    <xf numFmtId="0" fontId="1" fillId="58" borderId="63" xfId="5" applyFill="1" applyBorder="1" applyAlignment="1" applyProtection="1">
      <alignment horizontal="center"/>
      <protection locked="0"/>
    </xf>
    <xf numFmtId="0" fontId="0" fillId="141" borderId="147" xfId="5" applyFont="1" applyFill="1" applyBorder="1" applyAlignment="1" applyProtection="1">
      <alignment horizontal="left"/>
      <protection locked="0"/>
    </xf>
    <xf numFmtId="0" fontId="0" fillId="29" borderId="28" xfId="5" applyFont="1" applyFill="1" applyBorder="1" applyAlignment="1" applyProtection="1">
      <alignment horizontal="left"/>
      <protection locked="0"/>
    </xf>
    <xf numFmtId="0" fontId="4" fillId="142" borderId="148" xfId="5" applyFont="1" applyFill="1" applyBorder="1" applyAlignment="1" applyProtection="1">
      <alignment horizontal="left"/>
      <protection locked="0"/>
    </xf>
    <xf numFmtId="0" fontId="0" fillId="125" borderId="130" xfId="5" applyFont="1" applyFill="1" applyBorder="1" applyAlignment="1" applyProtection="1">
      <alignment horizontal="left"/>
      <protection locked="0"/>
    </xf>
    <xf numFmtId="0" fontId="0" fillId="7" borderId="6" xfId="5" applyFont="1" applyFill="1" applyBorder="1" applyAlignment="1" applyProtection="1">
      <alignment horizontal="left"/>
      <protection locked="0"/>
    </xf>
    <xf numFmtId="0" fontId="4" fillId="139" borderId="145" xfId="5" applyFont="1" applyFill="1" applyBorder="1" applyAlignment="1" applyProtection="1">
      <alignment horizontal="left"/>
      <protection locked="0"/>
    </xf>
    <xf numFmtId="0" fontId="4" fillId="140" borderId="146" xfId="5" applyFont="1" applyFill="1" applyBorder="1" applyAlignment="1" applyProtection="1">
      <alignment horizontal="left"/>
      <protection locked="0"/>
    </xf>
    <xf numFmtId="0" fontId="4" fillId="0" borderId="0" xfId="5" applyFont="1" applyAlignment="1" applyProtection="1">
      <alignment horizontal="left"/>
      <protection locked="0"/>
    </xf>
    <xf numFmtId="0" fontId="0" fillId="124" borderId="129" xfId="5" applyFont="1" applyFill="1" applyBorder="1" applyAlignment="1" applyProtection="1">
      <alignment horizontal="left"/>
      <protection locked="0"/>
    </xf>
    <xf numFmtId="0" fontId="0" fillId="47" borderId="46" xfId="5" applyFont="1" applyFill="1" applyBorder="1" applyAlignment="1" applyProtection="1">
      <alignment horizontal="left"/>
      <protection locked="0"/>
    </xf>
    <xf numFmtId="0" fontId="3" fillId="80" borderId="85" xfId="0" applyFont="1" applyFill="1" applyBorder="1" applyAlignment="1">
      <alignment horizontal="center"/>
    </xf>
    <xf numFmtId="0" fontId="3" fillId="137" borderId="143" xfId="0" applyFont="1" applyFill="1" applyBorder="1" applyAlignment="1">
      <alignment horizontal="center"/>
    </xf>
    <xf numFmtId="0" fontId="3" fillId="138" borderId="144" xfId="0" applyFont="1" applyFill="1" applyBorder="1" applyAlignment="1">
      <alignment horizontal="center"/>
    </xf>
    <xf numFmtId="0" fontId="5" fillId="34" borderId="33" xfId="1" applyFont="1" applyFill="1" applyBorder="1" applyAlignment="1" applyProtection="1">
      <alignment horizontal="center"/>
      <protection locked="0"/>
    </xf>
    <xf numFmtId="0" fontId="5" fillId="62" borderId="67" xfId="1" applyFont="1" applyFill="1" applyBorder="1" applyAlignment="1" applyProtection="1">
      <alignment horizontal="center"/>
      <protection locked="0"/>
    </xf>
    <xf numFmtId="0" fontId="5" fillId="38" borderId="37" xfId="1" applyFont="1" applyFill="1" applyBorder="1" applyAlignment="1" applyProtection="1">
      <alignment horizontal="center"/>
      <protection locked="0"/>
    </xf>
    <xf numFmtId="0" fontId="5" fillId="58" borderId="63" xfId="1" applyFont="1" applyFill="1" applyBorder="1" applyAlignment="1" applyProtection="1">
      <alignment horizontal="center"/>
      <protection locked="0"/>
    </xf>
    <xf numFmtId="0" fontId="11" fillId="145" borderId="151" xfId="0" applyFont="1" applyFill="1" applyBorder="1" applyAlignment="1">
      <alignment horizontal="center"/>
    </xf>
    <xf numFmtId="0" fontId="11" fillId="146" borderId="152" xfId="0" applyFont="1" applyFill="1" applyBorder="1" applyAlignment="1">
      <alignment horizontal="center"/>
    </xf>
    <xf numFmtId="0" fontId="11" fillId="147" borderId="153" xfId="0" applyFont="1" applyFill="1" applyBorder="1" applyAlignment="1">
      <alignment horizontal="center"/>
    </xf>
    <xf numFmtId="0" fontId="3" fillId="148" borderId="154" xfId="0" applyFont="1" applyFill="1" applyBorder="1" applyAlignment="1">
      <alignment horizontal="left"/>
    </xf>
    <xf numFmtId="0" fontId="3" fillId="149" borderId="155" xfId="0" applyFont="1" applyFill="1" applyBorder="1" applyAlignment="1">
      <alignment horizontal="left"/>
    </xf>
    <xf numFmtId="0" fontId="3" fillId="150" borderId="156" xfId="0" applyFont="1" applyFill="1" applyBorder="1" applyAlignment="1">
      <alignment horizontal="left"/>
    </xf>
    <xf numFmtId="0" fontId="5" fillId="15" borderId="14" xfId="1" applyFont="1" applyFill="1" applyBorder="1" applyAlignment="1" applyProtection="1">
      <alignment horizontal="center"/>
      <protection locked="0"/>
    </xf>
    <xf numFmtId="0" fontId="5" fillId="16" borderId="15" xfId="1" applyFont="1" applyFill="1" applyBorder="1" applyAlignment="1" applyProtection="1">
      <alignment horizontal="center"/>
      <protection locked="0"/>
    </xf>
    <xf numFmtId="0" fontId="5" fillId="79" borderId="84" xfId="1" applyFont="1" applyFill="1" applyBorder="1" applyAlignment="1" applyProtection="1">
      <alignment horizontal="center"/>
      <protection locked="0"/>
    </xf>
    <xf numFmtId="0" fontId="5" fillId="128" borderId="134" xfId="1" applyFont="1" applyFill="1" applyBorder="1" applyAlignment="1" applyProtection="1">
      <alignment horizontal="center"/>
      <protection locked="0"/>
    </xf>
    <xf numFmtId="0" fontId="4" fillId="143" borderId="149" xfId="5" applyFont="1" applyFill="1" applyBorder="1" applyAlignment="1" applyProtection="1">
      <alignment horizontal="left"/>
      <protection locked="0"/>
    </xf>
    <xf numFmtId="0" fontId="4" fillId="144" borderId="150" xfId="5" applyFont="1" applyFill="1" applyBorder="1" applyAlignment="1" applyProtection="1">
      <alignment horizontal="left"/>
      <protection locked="0"/>
    </xf>
  </cellXfs>
  <cellStyles count="20">
    <cellStyle name="Comma" xfId="3" builtinId="3"/>
    <cellStyle name="Comma 2" xfId="18" xr:uid="{00000000-0005-0000-0000-000001000000}"/>
    <cellStyle name="Hyperlink 2" xfId="19" xr:uid="{00000000-0005-0000-0000-000002000000}"/>
    <cellStyle name="Normal" xfId="0" builtinId="0"/>
    <cellStyle name="Normal 2" xfId="1" xr:uid="{00000000-0005-0000-0000-000004000000}"/>
    <cellStyle name="Normal 2 2" xfId="7" xr:uid="{00000000-0005-0000-0000-000005000000}"/>
    <cellStyle name="Normal 2 3" xfId="8" xr:uid="{00000000-0005-0000-0000-000006000000}"/>
    <cellStyle name="Normal 2 4" xfId="9" xr:uid="{00000000-0005-0000-0000-000007000000}"/>
    <cellStyle name="Normal 2 5" xfId="10" xr:uid="{00000000-0005-0000-0000-000008000000}"/>
    <cellStyle name="Normal 2 6" xfId="11" xr:uid="{00000000-0005-0000-0000-000009000000}"/>
    <cellStyle name="Normal 2 7" xfId="16" xr:uid="{00000000-0005-0000-0000-00000A000000}"/>
    <cellStyle name="Normal 2 8" xfId="17" xr:uid="{00000000-0005-0000-0000-00000B000000}"/>
    <cellStyle name="Normal 3" xfId="2" xr:uid="{00000000-0005-0000-0000-00000C000000}"/>
    <cellStyle name="Normal 3 2" xfId="6" xr:uid="{00000000-0005-0000-0000-00000D000000}"/>
    <cellStyle name="Normal 32" xfId="15" xr:uid="{00000000-0005-0000-0000-00000E000000}"/>
    <cellStyle name="Normal 4" xfId="5" xr:uid="{00000000-0005-0000-0000-00000F000000}"/>
    <cellStyle name="Normal 62" xfId="13" xr:uid="{00000000-0005-0000-0000-000010000000}"/>
    <cellStyle name="Normal 75" xfId="12" xr:uid="{00000000-0005-0000-0000-000011000000}"/>
    <cellStyle name="Normal 78" xfId="14" xr:uid="{00000000-0005-0000-0000-000012000000}"/>
    <cellStyle name="Percent" xfId="4" builtinId="5"/>
  </cellStyles>
  <dxfs count="0"/>
  <tableStyles count="0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  <ext uri="smNativeData">
      <pm:charStyles xmlns:pm="smNativeData" id="1556402236" count="1">
        <pm:charStyle name="Normal" fontId="1"/>
      </pm:charStyles>
      <pm:colors xmlns:pm="smNativeData" id="1556402236" count="31">
        <pm:color name="Color 24" rgb="800080"/>
        <pm:color name="Bright Orange" rgb="FF9900"/>
        <pm:color name="Color 26" rgb="808080"/>
        <pm:color name="Color 27" rgb="008000"/>
        <pm:color name="Blue Green" rgb="003366"/>
        <pm:color name="Indigo Blue" rgb="333399"/>
        <pm:color name="Brown1" rgb="993300"/>
        <pm:color name="Ice Blue" rgb="CCCCFF"/>
        <pm:color name="Light Magenta" rgb="FF99CC"/>
        <pm:color name="Light Green" rgb="CCFFCC"/>
        <pm:color name="Lavender" rgb="CC99FF"/>
        <pm:color name="Bright Cyan" rgb="CCFFFF"/>
        <pm:color name="Tan" rgb="FFCC99"/>
        <pm:color name="Pale Blue" rgb="99CCFF"/>
        <pm:color name="Coral" rgb="FF8080"/>
        <pm:color name="Gold" rgb="FFCC00"/>
        <pm:color name="Ocean Blue" rgb="0066CC"/>
        <pm:color name="Aqua" rgb="33CCCC"/>
        <pm:color name="Sea Green" rgb="339966"/>
        <pm:color name="Orange" rgb="FF6600"/>
        <pm:color name="Color 44" rgb="969696"/>
        <pm:color name="Light Yellow" rgb="FFFF99"/>
        <pm:color name="Ivory" rgb="FFFFCC"/>
        <pm:color name="Color 47" rgb="D8D8D8"/>
        <pm:color name="Color 48" rgb="92D050"/>
        <pm:color name="Color 49" rgb="A8D08C"/>
        <pm:color name="Color 50" rgb="1F4E78"/>
        <pm:color name="Color 51" rgb="DDEBF7"/>
        <pm:color name="Color 52" rgb="F1F12F"/>
        <pm:color name="Color 53" rgb="FFC000"/>
        <pm:color name="Color 54" rgb="C00000"/>
      </pm:colors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104775</xdr:rowOff>
    </xdr:from>
    <xdr:to>
      <xdr:col>2</xdr:col>
      <xdr:colOff>628650</xdr:colOff>
      <xdr:row>2</xdr:row>
      <xdr:rowOff>122555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AAAAAJQIGAQIAAAACAAAAUwIZAg4BAAClAAAAQA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104775"/>
          <a:ext cx="2153920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 editAs="oneCell">
    <xdr:from>
      <xdr:col>7</xdr:col>
      <xdr:colOff>200025</xdr:colOff>
      <xdr:row>29</xdr:row>
      <xdr:rowOff>142875</xdr:rowOff>
    </xdr:from>
    <xdr:to>
      <xdr:col>32</xdr:col>
      <xdr:colOff>64770</xdr:colOff>
      <xdr:row>49</xdr:row>
      <xdr:rowOff>46990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BAAAAAAAAAAAAAABoAQAAAgAAABQAAAAy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B0AAAAHAAAA7AJMATEAAAAgAAAA9gBsAMYuAADoJgAA814AAHkXAAABAAAA"/>
            </a:ext>
          </a:extLst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03490" y="6324600"/>
          <a:ext cx="15434945" cy="3815715"/>
        </a:xfrm>
        <a:prstGeom prst="rect">
          <a:avLst/>
        </a:prstGeom>
        <a:noFill/>
        <a:ln w="228600" cap="flat" cmpd="thickThin">
          <a:solidFill>
            <a:srgbClr val="000000"/>
          </a:solidFill>
          <a:prstDash val="solid"/>
          <a:headEnd type="none" w="med" len="med"/>
          <a:tailEnd type="none" w="med" len="med"/>
        </a:ln>
        <a:effectLst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95250</xdr:colOff>
      <xdr:row>2</xdr:row>
      <xdr:rowOff>236855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EAAAABAAAAVQBuAAIAAAADAAAAjQNiALICAABhAQAAhA0AAGk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8150" y="224155"/>
          <a:ext cx="2197100" cy="55435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133350</xdr:colOff>
      <xdr:row>1</xdr:row>
      <xdr:rowOff>28575</xdr:rowOff>
    </xdr:from>
    <xdr:to>
      <xdr:col>3</xdr:col>
      <xdr:colOff>542290</xdr:colOff>
      <xdr:row>2</xdr:row>
      <xdr:rowOff>236855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EAAAABAAAAVQCxAAIAAAADAAAAjQMuArICAABhAQAAZA0AAGk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8150" y="224155"/>
          <a:ext cx="2176780" cy="55435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523875</xdr:colOff>
          <xdr:row>1</xdr:row>
          <xdr:rowOff>9525</xdr:rowOff>
        </xdr:from>
        <xdr:to>
          <xdr:col>31</xdr:col>
          <xdr:colOff>476250</xdr:colOff>
          <xdr:row>1</xdr:row>
          <xdr:rowOff>323850</xdr:rowOff>
        </xdr:to>
        <xdr:sp macro="" textlink="">
          <xdr:nvSpPr>
            <xdr:cNvPr id="1468417" name="Button1" hidden="1">
              <a:extLst>
                <a:ext uri="{63B3BB69-23CF-44E3-9099-C40C66FF867C}">
                  <a14:compatExt spid="_x0000_s1468417"/>
                </a:ext>
                <a:ext uri="{FF2B5EF4-FFF2-40B4-BE49-F238E27FC236}">
                  <a16:creationId xmlns:a16="http://schemas.microsoft.com/office/drawing/2014/main" id="{00000000-0008-0000-0300-0000016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1</xdr:row>
          <xdr:rowOff>28575</xdr:rowOff>
        </xdr:from>
        <xdr:to>
          <xdr:col>28</xdr:col>
          <xdr:colOff>371475</xdr:colOff>
          <xdr:row>2</xdr:row>
          <xdr:rowOff>0</xdr:rowOff>
        </xdr:to>
        <xdr:sp macro="" textlink="">
          <xdr:nvSpPr>
            <xdr:cNvPr id="1468418" name="Button2" hidden="1">
              <a:extLst>
                <a:ext uri="{63B3BB69-23CF-44E3-9099-C40C66FF867C}">
                  <a14:compatExt spid="_x0000_s1468418"/>
                </a:ext>
                <a:ext uri="{FF2B5EF4-FFF2-40B4-BE49-F238E27FC236}">
                  <a16:creationId xmlns:a16="http://schemas.microsoft.com/office/drawing/2014/main" id="{00000000-0008-0000-0300-000002681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48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161925</xdr:colOff>
          <xdr:row>1</xdr:row>
          <xdr:rowOff>9525</xdr:rowOff>
        </xdr:from>
        <xdr:to>
          <xdr:col>32</xdr:col>
          <xdr:colOff>114300</xdr:colOff>
          <xdr:row>1</xdr:row>
          <xdr:rowOff>323850</xdr:rowOff>
        </xdr:to>
        <xdr:sp macro="" textlink="">
          <xdr:nvSpPr>
            <xdr:cNvPr id="1408001" name="Button1" hidden="1">
              <a:extLst>
                <a:ext uri="{63B3BB69-23CF-44E3-9099-C40C66FF867C}">
                  <a14:compatExt spid="_x0000_s1408001"/>
                </a:ext>
                <a:ext uri="{FF2B5EF4-FFF2-40B4-BE49-F238E27FC236}">
                  <a16:creationId xmlns:a16="http://schemas.microsoft.com/office/drawing/2014/main" id="{00000000-0008-0000-0400-0000017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1</xdr:row>
          <xdr:rowOff>28575</xdr:rowOff>
        </xdr:from>
        <xdr:to>
          <xdr:col>29</xdr:col>
          <xdr:colOff>9525</xdr:colOff>
          <xdr:row>2</xdr:row>
          <xdr:rowOff>0</xdr:rowOff>
        </xdr:to>
        <xdr:sp macro="" textlink="">
          <xdr:nvSpPr>
            <xdr:cNvPr id="1408002" name="Button2" hidden="1">
              <a:extLst>
                <a:ext uri="{63B3BB69-23CF-44E3-9099-C40C66FF867C}">
                  <a14:compatExt spid="_x0000_s1408002"/>
                </a:ext>
                <a:ext uri="{FF2B5EF4-FFF2-40B4-BE49-F238E27FC236}">
                  <a16:creationId xmlns:a16="http://schemas.microsoft.com/office/drawing/2014/main" id="{00000000-0008-0000-0400-0000027C1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48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523875</xdr:colOff>
          <xdr:row>1</xdr:row>
          <xdr:rowOff>9525</xdr:rowOff>
        </xdr:from>
        <xdr:to>
          <xdr:col>31</xdr:col>
          <xdr:colOff>476250</xdr:colOff>
          <xdr:row>1</xdr:row>
          <xdr:rowOff>323850</xdr:rowOff>
        </xdr:to>
        <xdr:sp macro="" textlink="">
          <xdr:nvSpPr>
            <xdr:cNvPr id="1348609" name="Button1" hidden="1">
              <a:extLst>
                <a:ext uri="{63B3BB69-23CF-44E3-9099-C40C66FF867C}">
                  <a14:compatExt spid="_x0000_s1348609"/>
                </a:ext>
                <a:ext uri="{FF2B5EF4-FFF2-40B4-BE49-F238E27FC236}">
                  <a16:creationId xmlns:a16="http://schemas.microsoft.com/office/drawing/2014/main" id="{00000000-0008-0000-0500-0000019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1</xdr:row>
          <xdr:rowOff>28575</xdr:rowOff>
        </xdr:from>
        <xdr:to>
          <xdr:col>28</xdr:col>
          <xdr:colOff>371475</xdr:colOff>
          <xdr:row>2</xdr:row>
          <xdr:rowOff>0</xdr:rowOff>
        </xdr:to>
        <xdr:sp macro="" textlink="">
          <xdr:nvSpPr>
            <xdr:cNvPr id="1348610" name="Button2" hidden="1">
              <a:extLst>
                <a:ext uri="{63B3BB69-23CF-44E3-9099-C40C66FF867C}">
                  <a14:compatExt spid="_x0000_s1348610"/>
                </a:ext>
                <a:ext uri="{FF2B5EF4-FFF2-40B4-BE49-F238E27FC236}">
                  <a16:creationId xmlns:a16="http://schemas.microsoft.com/office/drawing/2014/main" id="{00000000-0008-0000-0500-000002941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48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523875</xdr:colOff>
          <xdr:row>1</xdr:row>
          <xdr:rowOff>9525</xdr:rowOff>
        </xdr:from>
        <xdr:to>
          <xdr:col>31</xdr:col>
          <xdr:colOff>476250</xdr:colOff>
          <xdr:row>1</xdr:row>
          <xdr:rowOff>323850</xdr:rowOff>
        </xdr:to>
        <xdr:sp macro="" textlink="">
          <xdr:nvSpPr>
            <xdr:cNvPr id="1290241" name="Button1" hidden="1">
              <a:extLst>
                <a:ext uri="{63B3BB69-23CF-44E3-9099-C40C66FF867C}">
                  <a14:compatExt spid="_x0000_s1290241"/>
                </a:ext>
                <a:ext uri="{FF2B5EF4-FFF2-40B4-BE49-F238E27FC236}">
                  <a16:creationId xmlns:a16="http://schemas.microsoft.com/office/drawing/2014/main" id="{00000000-0008-0000-0600-000001B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1</xdr:row>
          <xdr:rowOff>28575</xdr:rowOff>
        </xdr:from>
        <xdr:to>
          <xdr:col>28</xdr:col>
          <xdr:colOff>371475</xdr:colOff>
          <xdr:row>2</xdr:row>
          <xdr:rowOff>0</xdr:rowOff>
        </xdr:to>
        <xdr:sp macro="" textlink="">
          <xdr:nvSpPr>
            <xdr:cNvPr id="1290242" name="Button2" hidden="1">
              <a:extLst>
                <a:ext uri="{63B3BB69-23CF-44E3-9099-C40C66FF867C}">
                  <a14:compatExt spid="_x0000_s1290242"/>
                </a:ext>
                <a:ext uri="{FF2B5EF4-FFF2-40B4-BE49-F238E27FC236}">
                  <a16:creationId xmlns:a16="http://schemas.microsoft.com/office/drawing/2014/main" id="{00000000-0008-0000-0600-000002B01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48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523875</xdr:colOff>
          <xdr:row>1</xdr:row>
          <xdr:rowOff>9525</xdr:rowOff>
        </xdr:from>
        <xdr:to>
          <xdr:col>31</xdr:col>
          <xdr:colOff>476250</xdr:colOff>
          <xdr:row>1</xdr:row>
          <xdr:rowOff>323850</xdr:rowOff>
        </xdr:to>
        <xdr:sp macro="" textlink="">
          <xdr:nvSpPr>
            <xdr:cNvPr id="1232897" name="Button1" hidden="1">
              <a:extLst>
                <a:ext uri="{63B3BB69-23CF-44E3-9099-C40C66FF867C}">
                  <a14:compatExt spid="_x0000_s1232897"/>
                </a:ext>
                <a:ext uri="{FF2B5EF4-FFF2-40B4-BE49-F238E27FC236}">
                  <a16:creationId xmlns:a16="http://schemas.microsoft.com/office/drawing/2014/main" id="{00000000-0008-0000-0700-000001D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1</xdr:row>
          <xdr:rowOff>28575</xdr:rowOff>
        </xdr:from>
        <xdr:to>
          <xdr:col>28</xdr:col>
          <xdr:colOff>371475</xdr:colOff>
          <xdr:row>2</xdr:row>
          <xdr:rowOff>0</xdr:rowOff>
        </xdr:to>
        <xdr:sp macro="" textlink="">
          <xdr:nvSpPr>
            <xdr:cNvPr id="1232898" name="Button2" hidden="1">
              <a:extLst>
                <a:ext uri="{63B3BB69-23CF-44E3-9099-C40C66FF867C}">
                  <a14:compatExt spid="_x0000_s1232898"/>
                </a:ext>
                <a:ext uri="{FF2B5EF4-FFF2-40B4-BE49-F238E27FC236}">
                  <a16:creationId xmlns:a16="http://schemas.microsoft.com/office/drawing/2014/main" id="{00000000-0008-0000-0700-000002D0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48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523875</xdr:colOff>
          <xdr:row>1</xdr:row>
          <xdr:rowOff>9525</xdr:rowOff>
        </xdr:from>
        <xdr:to>
          <xdr:col>31</xdr:col>
          <xdr:colOff>476250</xdr:colOff>
          <xdr:row>1</xdr:row>
          <xdr:rowOff>323850</xdr:rowOff>
        </xdr:to>
        <xdr:sp macro="" textlink="">
          <xdr:nvSpPr>
            <xdr:cNvPr id="1176577" name="Button1" hidden="1">
              <a:extLst>
                <a:ext uri="{63B3BB69-23CF-44E3-9099-C40C66FF867C}">
                  <a14:compatExt spid="_x0000_s1176577"/>
                </a:ext>
                <a:ext uri="{FF2B5EF4-FFF2-40B4-BE49-F238E27FC236}">
                  <a16:creationId xmlns:a16="http://schemas.microsoft.com/office/drawing/2014/main" id="{00000000-0008-0000-0800-000001F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1</xdr:row>
          <xdr:rowOff>28575</xdr:rowOff>
        </xdr:from>
        <xdr:to>
          <xdr:col>28</xdr:col>
          <xdr:colOff>371475</xdr:colOff>
          <xdr:row>2</xdr:row>
          <xdr:rowOff>0</xdr:rowOff>
        </xdr:to>
        <xdr:sp macro="" textlink="">
          <xdr:nvSpPr>
            <xdr:cNvPr id="1176578" name="Button2" hidden="1">
              <a:extLst>
                <a:ext uri="{63B3BB69-23CF-44E3-9099-C40C66FF867C}">
                  <a14:compatExt spid="_x0000_s1176578"/>
                </a:ext>
                <a:ext uri="{FF2B5EF4-FFF2-40B4-BE49-F238E27FC236}">
                  <a16:creationId xmlns:a16="http://schemas.microsoft.com/office/drawing/2014/main" id="{00000000-0008-0000-0800-000002F4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059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523875</xdr:colOff>
          <xdr:row>1</xdr:row>
          <xdr:rowOff>9525</xdr:rowOff>
        </xdr:from>
        <xdr:to>
          <xdr:col>31</xdr:col>
          <xdr:colOff>476250</xdr:colOff>
          <xdr:row>1</xdr:row>
          <xdr:rowOff>323850</xdr:rowOff>
        </xdr:to>
        <xdr:sp macro="" textlink="">
          <xdr:nvSpPr>
            <xdr:cNvPr id="1121281" name="Button1" hidden="1">
              <a:extLst>
                <a:ext uri="{63B3BB69-23CF-44E3-9099-C40C66FF867C}">
                  <a14:compatExt spid="_x0000_s1121281"/>
                </a:ext>
                <a:ext uri="{FF2B5EF4-FFF2-40B4-BE49-F238E27FC236}">
                  <a16:creationId xmlns:a16="http://schemas.microsoft.com/office/drawing/2014/main" id="{00000000-0008-0000-0900-0000011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1</xdr:row>
          <xdr:rowOff>28575</xdr:rowOff>
        </xdr:from>
        <xdr:to>
          <xdr:col>28</xdr:col>
          <xdr:colOff>371475</xdr:colOff>
          <xdr:row>2</xdr:row>
          <xdr:rowOff>0</xdr:rowOff>
        </xdr:to>
        <xdr:sp macro="" textlink="">
          <xdr:nvSpPr>
            <xdr:cNvPr id="1121282" name="Button2" hidden="1">
              <a:extLst>
                <a:ext uri="{63B3BB69-23CF-44E3-9099-C40C66FF867C}">
                  <a14:compatExt spid="_x0000_s1121282"/>
                </a:ext>
                <a:ext uri="{FF2B5EF4-FFF2-40B4-BE49-F238E27FC236}">
                  <a16:creationId xmlns:a16="http://schemas.microsoft.com/office/drawing/2014/main" id="{00000000-0008-0000-0900-0000021C1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059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523875</xdr:colOff>
          <xdr:row>1</xdr:row>
          <xdr:rowOff>9525</xdr:rowOff>
        </xdr:from>
        <xdr:to>
          <xdr:col>31</xdr:col>
          <xdr:colOff>476250</xdr:colOff>
          <xdr:row>1</xdr:row>
          <xdr:rowOff>323850</xdr:rowOff>
        </xdr:to>
        <xdr:sp macro="" textlink="">
          <xdr:nvSpPr>
            <xdr:cNvPr id="1067009" name="Button1" hidden="1">
              <a:extLst>
                <a:ext uri="{63B3BB69-23CF-44E3-9099-C40C66FF867C}">
                  <a14:compatExt spid="_x0000_s1067009"/>
                </a:ext>
                <a:ext uri="{FF2B5EF4-FFF2-40B4-BE49-F238E27FC236}">
                  <a16:creationId xmlns:a16="http://schemas.microsoft.com/office/drawing/2014/main" id="{00000000-0008-0000-0A00-0000014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1</xdr:row>
          <xdr:rowOff>28575</xdr:rowOff>
        </xdr:from>
        <xdr:to>
          <xdr:col>28</xdr:col>
          <xdr:colOff>371475</xdr:colOff>
          <xdr:row>2</xdr:row>
          <xdr:rowOff>0</xdr:rowOff>
        </xdr:to>
        <xdr:sp macro="" textlink="">
          <xdr:nvSpPr>
            <xdr:cNvPr id="1067010" name="Button2" hidden="1">
              <a:extLst>
                <a:ext uri="{63B3BB69-23CF-44E3-9099-C40C66FF867C}">
                  <a14:compatExt spid="_x0000_s1067010"/>
                </a:ext>
                <a:ext uri="{FF2B5EF4-FFF2-40B4-BE49-F238E27FC236}">
                  <a16:creationId xmlns:a16="http://schemas.microsoft.com/office/drawing/2014/main" id="{00000000-0008-0000-0A00-0000024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059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523875</xdr:colOff>
          <xdr:row>1</xdr:row>
          <xdr:rowOff>9525</xdr:rowOff>
        </xdr:from>
        <xdr:to>
          <xdr:col>31</xdr:col>
          <xdr:colOff>476250</xdr:colOff>
          <xdr:row>1</xdr:row>
          <xdr:rowOff>323850</xdr:rowOff>
        </xdr:to>
        <xdr:sp macro="" textlink="">
          <xdr:nvSpPr>
            <xdr:cNvPr id="1013761" name="Button1" hidden="1">
              <a:extLst>
                <a:ext uri="{63B3BB69-23CF-44E3-9099-C40C66FF867C}">
                  <a14:compatExt spid="_x0000_s1013761"/>
                </a:ext>
                <a:ext uri="{FF2B5EF4-FFF2-40B4-BE49-F238E27FC236}">
                  <a16:creationId xmlns:a16="http://schemas.microsoft.com/office/drawing/2014/main" id="{00000000-0008-0000-0B00-0000017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1</xdr:row>
          <xdr:rowOff>28575</xdr:rowOff>
        </xdr:from>
        <xdr:to>
          <xdr:col>28</xdr:col>
          <xdr:colOff>371475</xdr:colOff>
          <xdr:row>2</xdr:row>
          <xdr:rowOff>0</xdr:rowOff>
        </xdr:to>
        <xdr:sp macro="" textlink="">
          <xdr:nvSpPr>
            <xdr:cNvPr id="1013762" name="Button2" hidden="1">
              <a:extLst>
                <a:ext uri="{63B3BB69-23CF-44E3-9099-C40C66FF867C}">
                  <a14:compatExt spid="_x0000_s1013762"/>
                </a:ext>
                <a:ext uri="{FF2B5EF4-FFF2-40B4-BE49-F238E27FC236}">
                  <a16:creationId xmlns:a16="http://schemas.microsoft.com/office/drawing/2014/main" id="{00000000-0008-0000-0B00-00000278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059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523875</xdr:colOff>
          <xdr:row>1</xdr:row>
          <xdr:rowOff>9525</xdr:rowOff>
        </xdr:from>
        <xdr:to>
          <xdr:col>31</xdr:col>
          <xdr:colOff>476250</xdr:colOff>
          <xdr:row>1</xdr:row>
          <xdr:rowOff>323850</xdr:rowOff>
        </xdr:to>
        <xdr:sp macro="" textlink="">
          <xdr:nvSpPr>
            <xdr:cNvPr id="961537" name="Button1" hidden="1">
              <a:extLst>
                <a:ext uri="{63B3BB69-23CF-44E3-9099-C40C66FF867C}">
                  <a14:compatExt spid="_x0000_s961537"/>
                </a:ext>
                <a:ext uri="{FF2B5EF4-FFF2-40B4-BE49-F238E27FC236}">
                  <a16:creationId xmlns:a16="http://schemas.microsoft.com/office/drawing/2014/main" id="{00000000-0008-0000-0C00-000001A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1</xdr:row>
          <xdr:rowOff>28575</xdr:rowOff>
        </xdr:from>
        <xdr:to>
          <xdr:col>28</xdr:col>
          <xdr:colOff>371475</xdr:colOff>
          <xdr:row>2</xdr:row>
          <xdr:rowOff>0</xdr:rowOff>
        </xdr:to>
        <xdr:sp macro="" textlink="">
          <xdr:nvSpPr>
            <xdr:cNvPr id="961538" name="Button2" hidden="1">
              <a:extLst>
                <a:ext uri="{63B3BB69-23CF-44E3-9099-C40C66FF867C}">
                  <a14:compatExt spid="_x0000_s961538"/>
                </a:ext>
                <a:ext uri="{FF2B5EF4-FFF2-40B4-BE49-F238E27FC236}">
                  <a16:creationId xmlns:a16="http://schemas.microsoft.com/office/drawing/2014/main" id="{00000000-0008-0000-0C00-000002AC0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059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523875</xdr:colOff>
          <xdr:row>1</xdr:row>
          <xdr:rowOff>9525</xdr:rowOff>
        </xdr:from>
        <xdr:to>
          <xdr:col>31</xdr:col>
          <xdr:colOff>476250</xdr:colOff>
          <xdr:row>1</xdr:row>
          <xdr:rowOff>323850</xdr:rowOff>
        </xdr:to>
        <xdr:sp macro="" textlink="">
          <xdr:nvSpPr>
            <xdr:cNvPr id="910337" name="Button1" hidden="1">
              <a:extLst>
                <a:ext uri="{63B3BB69-23CF-44E3-9099-C40C66FF867C}">
                  <a14:compatExt spid="_x0000_s910337"/>
                </a:ext>
                <a:ext uri="{FF2B5EF4-FFF2-40B4-BE49-F238E27FC236}">
                  <a16:creationId xmlns:a16="http://schemas.microsoft.com/office/drawing/2014/main" id="{00000000-0008-0000-0D00-000001E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1</xdr:row>
          <xdr:rowOff>28575</xdr:rowOff>
        </xdr:from>
        <xdr:to>
          <xdr:col>28</xdr:col>
          <xdr:colOff>371475</xdr:colOff>
          <xdr:row>2</xdr:row>
          <xdr:rowOff>0</xdr:rowOff>
        </xdr:to>
        <xdr:sp macro="" textlink="">
          <xdr:nvSpPr>
            <xdr:cNvPr id="910338" name="Button2" hidden="1">
              <a:extLst>
                <a:ext uri="{63B3BB69-23CF-44E3-9099-C40C66FF867C}">
                  <a14:compatExt spid="_x0000_s910338"/>
                </a:ext>
                <a:ext uri="{FF2B5EF4-FFF2-40B4-BE49-F238E27FC236}">
                  <a16:creationId xmlns:a16="http://schemas.microsoft.com/office/drawing/2014/main" id="{00000000-0008-0000-0D00-000002E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059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523875</xdr:colOff>
          <xdr:row>1</xdr:row>
          <xdr:rowOff>9525</xdr:rowOff>
        </xdr:from>
        <xdr:to>
          <xdr:col>31</xdr:col>
          <xdr:colOff>476250</xdr:colOff>
          <xdr:row>1</xdr:row>
          <xdr:rowOff>323850</xdr:rowOff>
        </xdr:to>
        <xdr:sp macro="" textlink="">
          <xdr:nvSpPr>
            <xdr:cNvPr id="860161" name="Button1" hidden="1">
              <a:extLst>
                <a:ext uri="{63B3BB69-23CF-44E3-9099-C40C66FF867C}">
                  <a14:compatExt spid="_x0000_s860161"/>
                </a:ext>
                <a:ext uri="{FF2B5EF4-FFF2-40B4-BE49-F238E27FC236}">
                  <a16:creationId xmlns:a16="http://schemas.microsoft.com/office/drawing/2014/main" id="{00000000-0008-0000-0E00-0000012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1</xdr:row>
          <xdr:rowOff>28575</xdr:rowOff>
        </xdr:from>
        <xdr:to>
          <xdr:col>28</xdr:col>
          <xdr:colOff>371475</xdr:colOff>
          <xdr:row>2</xdr:row>
          <xdr:rowOff>0</xdr:rowOff>
        </xdr:to>
        <xdr:sp macro="" textlink="">
          <xdr:nvSpPr>
            <xdr:cNvPr id="860162" name="Button2" hidden="1">
              <a:extLst>
                <a:ext uri="{63B3BB69-23CF-44E3-9099-C40C66FF867C}">
                  <a14:compatExt spid="_x0000_s860162"/>
                </a:ext>
                <a:ext uri="{FF2B5EF4-FFF2-40B4-BE49-F238E27FC236}">
                  <a16:creationId xmlns:a16="http://schemas.microsoft.com/office/drawing/2014/main" id="{00000000-0008-0000-0E00-00000220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059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523875</xdr:colOff>
          <xdr:row>1</xdr:row>
          <xdr:rowOff>9525</xdr:rowOff>
        </xdr:from>
        <xdr:to>
          <xdr:col>31</xdr:col>
          <xdr:colOff>476250</xdr:colOff>
          <xdr:row>1</xdr:row>
          <xdr:rowOff>323850</xdr:rowOff>
        </xdr:to>
        <xdr:sp macro="" textlink="">
          <xdr:nvSpPr>
            <xdr:cNvPr id="811009" name="Button1" hidden="1">
              <a:extLst>
                <a:ext uri="{63B3BB69-23CF-44E3-9099-C40C66FF867C}">
                  <a14:compatExt spid="_x0000_s811009"/>
                </a:ext>
                <a:ext uri="{FF2B5EF4-FFF2-40B4-BE49-F238E27FC236}">
                  <a16:creationId xmlns:a16="http://schemas.microsoft.com/office/drawing/2014/main" id="{00000000-0008-0000-0F00-0000016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1</xdr:row>
          <xdr:rowOff>28575</xdr:rowOff>
        </xdr:from>
        <xdr:to>
          <xdr:col>28</xdr:col>
          <xdr:colOff>371475</xdr:colOff>
          <xdr:row>2</xdr:row>
          <xdr:rowOff>0</xdr:rowOff>
        </xdr:to>
        <xdr:sp macro="" textlink="">
          <xdr:nvSpPr>
            <xdr:cNvPr id="811010" name="Button2" hidden="1">
              <a:extLst>
                <a:ext uri="{63B3BB69-23CF-44E3-9099-C40C66FF867C}">
                  <a14:compatExt spid="_x0000_s811010"/>
                </a:ext>
                <a:ext uri="{FF2B5EF4-FFF2-40B4-BE49-F238E27FC236}">
                  <a16:creationId xmlns:a16="http://schemas.microsoft.com/office/drawing/2014/main" id="{00000000-0008-0000-0F00-00000260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059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523875</xdr:colOff>
          <xdr:row>1</xdr:row>
          <xdr:rowOff>9525</xdr:rowOff>
        </xdr:from>
        <xdr:to>
          <xdr:col>31</xdr:col>
          <xdr:colOff>476250</xdr:colOff>
          <xdr:row>1</xdr:row>
          <xdr:rowOff>323850</xdr:rowOff>
        </xdr:to>
        <xdr:sp macro="" textlink="">
          <xdr:nvSpPr>
            <xdr:cNvPr id="762881" name="Button1" hidden="1">
              <a:extLst>
                <a:ext uri="{63B3BB69-23CF-44E3-9099-C40C66FF867C}">
                  <a14:compatExt spid="_x0000_s762881"/>
                </a:ext>
                <a:ext uri="{FF2B5EF4-FFF2-40B4-BE49-F238E27FC236}">
                  <a16:creationId xmlns:a16="http://schemas.microsoft.com/office/drawing/2014/main" id="{00000000-0008-0000-1000-000001A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1</xdr:row>
          <xdr:rowOff>28575</xdr:rowOff>
        </xdr:from>
        <xdr:to>
          <xdr:col>28</xdr:col>
          <xdr:colOff>371475</xdr:colOff>
          <xdr:row>2</xdr:row>
          <xdr:rowOff>0</xdr:rowOff>
        </xdr:to>
        <xdr:sp macro="" textlink="">
          <xdr:nvSpPr>
            <xdr:cNvPr id="762882" name="Button2" hidden="1">
              <a:extLst>
                <a:ext uri="{63B3BB69-23CF-44E3-9099-C40C66FF867C}">
                  <a14:compatExt spid="_x0000_s762882"/>
                </a:ext>
                <a:ext uri="{FF2B5EF4-FFF2-40B4-BE49-F238E27FC236}">
                  <a16:creationId xmlns:a16="http://schemas.microsoft.com/office/drawing/2014/main" id="{00000000-0008-0000-1000-000002A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059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523875</xdr:colOff>
          <xdr:row>1</xdr:row>
          <xdr:rowOff>9525</xdr:rowOff>
        </xdr:from>
        <xdr:to>
          <xdr:col>31</xdr:col>
          <xdr:colOff>476250</xdr:colOff>
          <xdr:row>1</xdr:row>
          <xdr:rowOff>323850</xdr:rowOff>
        </xdr:to>
        <xdr:sp macro="" textlink="">
          <xdr:nvSpPr>
            <xdr:cNvPr id="715777" name="Button1" hidden="1">
              <a:extLst>
                <a:ext uri="{63B3BB69-23CF-44E3-9099-C40C66FF867C}">
                  <a14:compatExt spid="_x0000_s715777"/>
                </a:ext>
                <a:ext uri="{FF2B5EF4-FFF2-40B4-BE49-F238E27FC236}">
                  <a16:creationId xmlns:a16="http://schemas.microsoft.com/office/drawing/2014/main" id="{00000000-0008-0000-1100-000001E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1</xdr:row>
          <xdr:rowOff>28575</xdr:rowOff>
        </xdr:from>
        <xdr:to>
          <xdr:col>28</xdr:col>
          <xdr:colOff>371475</xdr:colOff>
          <xdr:row>2</xdr:row>
          <xdr:rowOff>0</xdr:rowOff>
        </xdr:to>
        <xdr:sp macro="" textlink="">
          <xdr:nvSpPr>
            <xdr:cNvPr id="715778" name="Button2" hidden="1">
              <a:extLst>
                <a:ext uri="{63B3BB69-23CF-44E3-9099-C40C66FF867C}">
                  <a14:compatExt spid="_x0000_s715778"/>
                </a:ext>
                <a:ext uri="{FF2B5EF4-FFF2-40B4-BE49-F238E27FC236}">
                  <a16:creationId xmlns:a16="http://schemas.microsoft.com/office/drawing/2014/main" id="{00000000-0008-0000-1100-000002EC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059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523875</xdr:colOff>
          <xdr:row>1</xdr:row>
          <xdr:rowOff>9525</xdr:rowOff>
        </xdr:from>
        <xdr:to>
          <xdr:col>31</xdr:col>
          <xdr:colOff>476250</xdr:colOff>
          <xdr:row>1</xdr:row>
          <xdr:rowOff>323850</xdr:rowOff>
        </xdr:to>
        <xdr:sp macro="" textlink="">
          <xdr:nvSpPr>
            <xdr:cNvPr id="669697" name="Button1" hidden="1">
              <a:extLst>
                <a:ext uri="{63B3BB69-23CF-44E3-9099-C40C66FF867C}">
                  <a14:compatExt spid="_x0000_s669697"/>
                </a:ext>
                <a:ext uri="{FF2B5EF4-FFF2-40B4-BE49-F238E27FC236}">
                  <a16:creationId xmlns:a16="http://schemas.microsoft.com/office/drawing/2014/main" id="{00000000-0008-0000-1200-0000013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38100</xdr:colOff>
          <xdr:row>1</xdr:row>
          <xdr:rowOff>28575</xdr:rowOff>
        </xdr:from>
        <xdr:to>
          <xdr:col>28</xdr:col>
          <xdr:colOff>371475</xdr:colOff>
          <xdr:row>2</xdr:row>
          <xdr:rowOff>0</xdr:rowOff>
        </xdr:to>
        <xdr:sp macro="" textlink="">
          <xdr:nvSpPr>
            <xdr:cNvPr id="669698" name="Button2" hidden="1">
              <a:extLst>
                <a:ext uri="{63B3BB69-23CF-44E3-9099-C40C66FF867C}">
                  <a14:compatExt spid="_x0000_s669698"/>
                </a:ext>
                <a:ext uri="{FF2B5EF4-FFF2-40B4-BE49-F238E27FC236}">
                  <a16:creationId xmlns:a16="http://schemas.microsoft.com/office/drawing/2014/main" id="{00000000-0008-0000-1200-0000023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059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624641" name="Button1" hidden="1">
              <a:extLst>
                <a:ext uri="{63B3BB69-23CF-44E3-9099-C40C66FF867C}">
                  <a14:compatExt spid="_x0000_s624641"/>
                </a:ext>
                <a:ext uri="{FF2B5EF4-FFF2-40B4-BE49-F238E27FC236}">
                  <a16:creationId xmlns:a16="http://schemas.microsoft.com/office/drawing/2014/main" id="{00000000-0008-0000-1300-0000018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624642" name="Button2" hidden="1">
              <a:extLst>
                <a:ext uri="{63B3BB69-23CF-44E3-9099-C40C66FF867C}">
                  <a14:compatExt spid="_x0000_s624642"/>
                </a:ext>
                <a:ext uri="{FF2B5EF4-FFF2-40B4-BE49-F238E27FC236}">
                  <a16:creationId xmlns:a16="http://schemas.microsoft.com/office/drawing/2014/main" id="{00000000-0008-0000-1300-0000028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059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580609" name="Button1" hidden="1">
              <a:extLst>
                <a:ext uri="{63B3BB69-23CF-44E3-9099-C40C66FF867C}">
                  <a14:compatExt spid="_x0000_s580609"/>
                </a:ext>
                <a:ext uri="{FF2B5EF4-FFF2-40B4-BE49-F238E27FC236}">
                  <a16:creationId xmlns:a16="http://schemas.microsoft.com/office/drawing/2014/main" id="{00000000-0008-0000-1400-000001D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580610" name="Button2" hidden="1">
              <a:extLst>
                <a:ext uri="{63B3BB69-23CF-44E3-9099-C40C66FF867C}">
                  <a14:compatExt spid="_x0000_s580610"/>
                </a:ext>
                <a:ext uri="{FF2B5EF4-FFF2-40B4-BE49-F238E27FC236}">
                  <a16:creationId xmlns:a16="http://schemas.microsoft.com/office/drawing/2014/main" id="{00000000-0008-0000-1400-000002DC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059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537601" name="Button1" hidden="1">
              <a:extLst>
                <a:ext uri="{63B3BB69-23CF-44E3-9099-C40C66FF867C}">
                  <a14:compatExt spid="_x0000_s537601"/>
                </a:ext>
                <a:ext uri="{FF2B5EF4-FFF2-40B4-BE49-F238E27FC236}">
                  <a16:creationId xmlns:a16="http://schemas.microsoft.com/office/drawing/2014/main" id="{00000000-0008-0000-1500-0000013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537602" name="Button2" hidden="1">
              <a:extLst>
                <a:ext uri="{63B3BB69-23CF-44E3-9099-C40C66FF867C}">
                  <a14:compatExt spid="_x0000_s537602"/>
                </a:ext>
                <a:ext uri="{FF2B5EF4-FFF2-40B4-BE49-F238E27FC236}">
                  <a16:creationId xmlns:a16="http://schemas.microsoft.com/office/drawing/2014/main" id="{00000000-0008-0000-1500-0000023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7059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495617" name="Button1" hidden="1">
              <a:extLst>
                <a:ext uri="{63B3BB69-23CF-44E3-9099-C40C66FF867C}">
                  <a14:compatExt spid="_x0000_s495617"/>
                </a:ext>
                <a:ext uri="{FF2B5EF4-FFF2-40B4-BE49-F238E27FC236}">
                  <a16:creationId xmlns:a16="http://schemas.microsoft.com/office/drawing/2014/main" id="{00000000-0008-0000-1600-0000019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495618" name="Button2" hidden="1">
              <a:extLst>
                <a:ext uri="{63B3BB69-23CF-44E3-9099-C40C66FF867C}">
                  <a14:compatExt spid="_x0000_s495618"/>
                </a:ext>
                <a:ext uri="{FF2B5EF4-FFF2-40B4-BE49-F238E27FC236}">
                  <a16:creationId xmlns:a16="http://schemas.microsoft.com/office/drawing/2014/main" id="{00000000-0008-0000-1600-0000029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678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454657" name="Button1" hidden="1">
              <a:extLst>
                <a:ext uri="{63B3BB69-23CF-44E3-9099-C40C66FF867C}">
                  <a14:compatExt spid="_x0000_s454657"/>
                </a:ext>
                <a:ext uri="{FF2B5EF4-FFF2-40B4-BE49-F238E27FC236}">
                  <a16:creationId xmlns:a16="http://schemas.microsoft.com/office/drawing/2014/main" id="{00000000-0008-0000-1700-000001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454658" name="Button2" hidden="1">
              <a:extLst>
                <a:ext uri="{63B3BB69-23CF-44E3-9099-C40C66FF867C}">
                  <a14:compatExt spid="_x0000_s454658"/>
                </a:ext>
                <a:ext uri="{FF2B5EF4-FFF2-40B4-BE49-F238E27FC236}">
                  <a16:creationId xmlns:a16="http://schemas.microsoft.com/office/drawing/2014/main" id="{00000000-0008-0000-1700-000002F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678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414721" name="Button1" hidden="1">
              <a:extLst>
                <a:ext uri="{63B3BB69-23CF-44E3-9099-C40C66FF867C}">
                  <a14:compatExt spid="_x0000_s414721"/>
                </a:ext>
                <a:ext uri="{FF2B5EF4-FFF2-40B4-BE49-F238E27FC236}">
                  <a16:creationId xmlns:a16="http://schemas.microsoft.com/office/drawing/2014/main" id="{00000000-0008-0000-1800-0000015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414722" name="Button2" hidden="1">
              <a:extLst>
                <a:ext uri="{63B3BB69-23CF-44E3-9099-C40C66FF867C}">
                  <a14:compatExt spid="_x0000_s414722"/>
                </a:ext>
                <a:ext uri="{FF2B5EF4-FFF2-40B4-BE49-F238E27FC236}">
                  <a16:creationId xmlns:a16="http://schemas.microsoft.com/office/drawing/2014/main" id="{00000000-0008-0000-1800-0000025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678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375809" name="Button1" hidden="1">
              <a:extLst>
                <a:ext uri="{63B3BB69-23CF-44E3-9099-C40C66FF867C}">
                  <a14:compatExt spid="_x0000_s375809"/>
                </a:ext>
                <a:ext uri="{FF2B5EF4-FFF2-40B4-BE49-F238E27FC236}">
                  <a16:creationId xmlns:a16="http://schemas.microsoft.com/office/drawing/2014/main" id="{00000000-0008-0000-1900-000001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375810" name="Button2" hidden="1">
              <a:extLst>
                <a:ext uri="{63B3BB69-23CF-44E3-9099-C40C66FF867C}">
                  <a14:compatExt spid="_x0000_s375810"/>
                </a:ext>
                <a:ext uri="{FF2B5EF4-FFF2-40B4-BE49-F238E27FC236}">
                  <a16:creationId xmlns:a16="http://schemas.microsoft.com/office/drawing/2014/main" id="{00000000-0008-0000-1900-000002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678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337921" name="Button1" hidden="1">
              <a:extLst>
                <a:ext uri="{63B3BB69-23CF-44E3-9099-C40C66FF867C}">
                  <a14:compatExt spid="_x0000_s337921"/>
                </a:ext>
                <a:ext uri="{FF2B5EF4-FFF2-40B4-BE49-F238E27FC236}">
                  <a16:creationId xmlns:a16="http://schemas.microsoft.com/office/drawing/2014/main" id="{00000000-0008-0000-1A00-000001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337922" name="Button2" hidden="1">
              <a:extLst>
                <a:ext uri="{63B3BB69-23CF-44E3-9099-C40C66FF867C}">
                  <a14:compatExt spid="_x0000_s337922"/>
                </a:ext>
                <a:ext uri="{FF2B5EF4-FFF2-40B4-BE49-F238E27FC236}">
                  <a16:creationId xmlns:a16="http://schemas.microsoft.com/office/drawing/2014/main" id="{00000000-0008-0000-1A00-0000022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678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301057" name="Button1" hidden="1">
              <a:extLst>
                <a:ext uri="{63B3BB69-23CF-44E3-9099-C40C66FF867C}">
                  <a14:compatExt spid="_x0000_s301057"/>
                </a:ext>
                <a:ext uri="{FF2B5EF4-FFF2-40B4-BE49-F238E27FC236}">
                  <a16:creationId xmlns:a16="http://schemas.microsoft.com/office/drawing/2014/main" id="{00000000-0008-0000-1B00-000001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301058" name="Button2" hidden="1">
              <a:extLst>
                <a:ext uri="{63B3BB69-23CF-44E3-9099-C40C66FF867C}">
                  <a14:compatExt spid="_x0000_s301058"/>
                </a:ext>
                <a:ext uri="{FF2B5EF4-FFF2-40B4-BE49-F238E27FC236}">
                  <a16:creationId xmlns:a16="http://schemas.microsoft.com/office/drawing/2014/main" id="{00000000-0008-0000-1B00-0000029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678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265217" name="Button1" hidden="1">
              <a:extLst>
                <a:ext uri="{63B3BB69-23CF-44E3-9099-C40C66FF867C}">
                  <a14:compatExt spid="_x0000_s265217"/>
                </a:ext>
                <a:ext uri="{FF2B5EF4-FFF2-40B4-BE49-F238E27FC236}">
                  <a16:creationId xmlns:a16="http://schemas.microsoft.com/office/drawing/2014/main" id="{00000000-0008-0000-1C00-0000010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265218" name="Button2" hidden="1">
              <a:extLst>
                <a:ext uri="{63B3BB69-23CF-44E3-9099-C40C66FF867C}">
                  <a14:compatExt spid="_x0000_s265218"/>
                </a:ext>
                <a:ext uri="{FF2B5EF4-FFF2-40B4-BE49-F238E27FC236}">
                  <a16:creationId xmlns:a16="http://schemas.microsoft.com/office/drawing/2014/main" id="{00000000-0008-0000-1C00-0000020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678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230401" name="Button1" hidden="1">
              <a:extLst>
                <a:ext uri="{63B3BB69-23CF-44E3-9099-C40C66FF867C}">
                  <a14:compatExt spid="_x0000_s230401"/>
                </a:ext>
                <a:ext uri="{FF2B5EF4-FFF2-40B4-BE49-F238E27FC236}">
                  <a16:creationId xmlns:a16="http://schemas.microsoft.com/office/drawing/2014/main" id="{00000000-0008-0000-1D00-000001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230402" name="Button2" hidden="1">
              <a:extLst>
                <a:ext uri="{63B3BB69-23CF-44E3-9099-C40C66FF867C}">
                  <a14:compatExt spid="_x0000_s230402"/>
                </a:ext>
                <a:ext uri="{FF2B5EF4-FFF2-40B4-BE49-F238E27FC236}">
                  <a16:creationId xmlns:a16="http://schemas.microsoft.com/office/drawing/2014/main" id="{00000000-0008-0000-1D00-0000028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678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96609" name="Button1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1E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96610" name="Button2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1E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8107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63841" name="Button1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:a16="http://schemas.microsoft.com/office/drawing/2014/main" id="{00000000-0008-0000-1F00-000001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63842" name="Button2" hidden="1">
              <a:extLst>
                <a:ext uri="{63B3BB69-23CF-44E3-9099-C40C66FF867C}">
                  <a14:compatExt spid="_x0000_s163842"/>
                </a:ext>
                <a:ext uri="{FF2B5EF4-FFF2-40B4-BE49-F238E27FC236}">
                  <a16:creationId xmlns:a16="http://schemas.microsoft.com/office/drawing/2014/main" id="{00000000-0008-0000-1F00-00000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488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32097" name="Button1" hidden="1">
              <a:extLst>
                <a:ext uri="{63B3BB69-23CF-44E3-9099-C40C66FF867C}">
                  <a14:compatExt spid="_x0000_s132097"/>
                </a:ext>
                <a:ext uri="{FF2B5EF4-FFF2-40B4-BE49-F238E27FC236}">
                  <a16:creationId xmlns:a16="http://schemas.microsoft.com/office/drawing/2014/main" id="{00000000-0008-0000-2000-000001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32098" name="Button2" hidden="1">
              <a:extLst>
                <a:ext uri="{63B3BB69-23CF-44E3-9099-C40C66FF867C}">
                  <a14:compatExt spid="_x0000_s132098"/>
                </a:ext>
                <a:ext uri="{FF2B5EF4-FFF2-40B4-BE49-F238E27FC236}">
                  <a16:creationId xmlns:a16="http://schemas.microsoft.com/office/drawing/2014/main" id="{00000000-0008-0000-2000-0000020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678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01377" name="Button1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21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01378" name="Button2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21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678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533400</xdr:colOff>
          <xdr:row>1</xdr:row>
          <xdr:rowOff>9525</xdr:rowOff>
        </xdr:from>
        <xdr:to>
          <xdr:col>31</xdr:col>
          <xdr:colOff>485775</xdr:colOff>
          <xdr:row>1</xdr:row>
          <xdr:rowOff>323850</xdr:rowOff>
        </xdr:to>
        <xdr:sp macro="" textlink="">
          <xdr:nvSpPr>
            <xdr:cNvPr id="71681" name="Button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22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47625</xdr:colOff>
          <xdr:row>1</xdr:row>
          <xdr:rowOff>28575</xdr:rowOff>
        </xdr:from>
        <xdr:to>
          <xdr:col>28</xdr:col>
          <xdr:colOff>381000</xdr:colOff>
          <xdr:row>2</xdr:row>
          <xdr:rowOff>0</xdr:rowOff>
        </xdr:to>
        <xdr:sp macro="" textlink="">
          <xdr:nvSpPr>
            <xdr:cNvPr id="71682" name="Button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22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66787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5775" y="123825"/>
          <a:ext cx="2066925" cy="551180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43009" name="Button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43010" name="Button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3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5" name="AutoShape 3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027" name="Object 3" hidden="1">
          <a:extLst>
            <a:ext uri="{FF2B5EF4-FFF2-40B4-BE49-F238E27FC236}">
              <a16:creationId xmlns:a16="http://schemas.microsoft.com/office/drawing/2014/main" id="{00000000-0008-0000-2400-00000304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533400</xdr:colOff>
          <xdr:row>1</xdr:row>
          <xdr:rowOff>9525</xdr:rowOff>
        </xdr:from>
        <xdr:to>
          <xdr:col>31</xdr:col>
          <xdr:colOff>485775</xdr:colOff>
          <xdr:row>1</xdr:row>
          <xdr:rowOff>323850</xdr:rowOff>
        </xdr:to>
        <xdr:sp macro="" textlink="">
          <xdr:nvSpPr>
            <xdr:cNvPr id="1025" name="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2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47625</xdr:colOff>
          <xdr:row>1</xdr:row>
          <xdr:rowOff>28575</xdr:rowOff>
        </xdr:from>
        <xdr:to>
          <xdr:col>28</xdr:col>
          <xdr:colOff>381000</xdr:colOff>
          <xdr:row>2</xdr:row>
          <xdr:rowOff>0</xdr:rowOff>
        </xdr:to>
        <xdr:sp macro="" textlink="">
          <xdr:nvSpPr>
            <xdr:cNvPr id="1026" name="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2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CYO4dW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2051" name="Object 3" hidden="1">
          <a:extLst>
            <a:ext uri="{FF2B5EF4-FFF2-40B4-BE49-F238E27FC236}">
              <a16:creationId xmlns:a16="http://schemas.microsoft.com/office/drawing/2014/main" id="{00000000-0008-0000-2500-00000308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2049" name="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2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2050" name="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2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BB/e1c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3075" name="Object 3" hidden="1">
          <a:extLst>
            <a:ext uri="{FF2B5EF4-FFF2-40B4-BE49-F238E27FC236}">
              <a16:creationId xmlns:a16="http://schemas.microsoft.com/office/drawing/2014/main" id="{00000000-0008-0000-2600-0000030C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3073" name="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2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3074" name="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2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4099" name="Object 3" hidden="1">
          <a:extLst>
            <a:ext uri="{FF2B5EF4-FFF2-40B4-BE49-F238E27FC236}">
              <a16:creationId xmlns:a16="http://schemas.microsoft.com/office/drawing/2014/main" id="{00000000-0008-0000-2700-00000310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4097" name="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2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4098" name="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27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pT48f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5123" name="Object 3" hidden="1">
          <a:extLst>
            <a:ext uri="{FF2B5EF4-FFF2-40B4-BE49-F238E27FC236}">
              <a16:creationId xmlns:a16="http://schemas.microsoft.com/office/drawing/2014/main" id="{00000000-0008-0000-2800-00000314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5121" name="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2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5122" name="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2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6147" name="Object 3" hidden="1">
          <a:extLst>
            <a:ext uri="{FF2B5EF4-FFF2-40B4-BE49-F238E27FC236}">
              <a16:creationId xmlns:a16="http://schemas.microsoft.com/office/drawing/2014/main" id="{00000000-0008-0000-2900-00000318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6145" name="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2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6146" name="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29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7171" name="Object 3" hidden="1">
          <a:extLst>
            <a:ext uri="{FF2B5EF4-FFF2-40B4-BE49-F238E27FC236}">
              <a16:creationId xmlns:a16="http://schemas.microsoft.com/office/drawing/2014/main" id="{00000000-0008-0000-2A00-0000031C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7169" name="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2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7170" name="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2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8195" name="Object 3" hidden="1">
          <a:extLst>
            <a:ext uri="{FF2B5EF4-FFF2-40B4-BE49-F238E27FC236}">
              <a16:creationId xmlns:a16="http://schemas.microsoft.com/office/drawing/2014/main" id="{00000000-0008-0000-2B00-00000320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8193" name="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2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8194" name="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2B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Dr297C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9219" name="Object 3" hidden="1">
          <a:extLst>
            <a:ext uri="{FF2B5EF4-FFF2-40B4-BE49-F238E27FC236}">
              <a16:creationId xmlns:a16="http://schemas.microsoft.com/office/drawing/2014/main" id="{00000000-0008-0000-2C00-00000324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9217" name="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C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9218" name="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C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0243" name="Object 3" hidden="1">
          <a:extLst>
            <a:ext uri="{FF2B5EF4-FFF2-40B4-BE49-F238E27FC236}">
              <a16:creationId xmlns:a16="http://schemas.microsoft.com/office/drawing/2014/main" id="{00000000-0008-0000-2D00-00000328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0241" name="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D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0242" name="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2D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1267" name="Object 3" hidden="1">
          <a:extLst>
            <a:ext uri="{FF2B5EF4-FFF2-40B4-BE49-F238E27FC236}">
              <a16:creationId xmlns:a16="http://schemas.microsoft.com/office/drawing/2014/main" id="{00000000-0008-0000-2E00-0000032C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1265" name="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E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1266" name="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E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Iuez1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2291" name="Object 3" hidden="1">
          <a:extLst>
            <a:ext uri="{FF2B5EF4-FFF2-40B4-BE49-F238E27FC236}">
              <a16:creationId xmlns:a16="http://schemas.microsoft.com/office/drawing/2014/main" id="{00000000-0008-0000-2F00-00000330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2289" name="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F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2290" name="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F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CS/Opr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3315" name="Object 3" hidden="1">
          <a:extLst>
            <a:ext uri="{FF2B5EF4-FFF2-40B4-BE49-F238E27FC236}">
              <a16:creationId xmlns:a16="http://schemas.microsoft.com/office/drawing/2014/main" id="{00000000-0008-0000-3000-00000334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3313" name="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3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3314" name="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3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4339" name="Object 3" hidden="1">
          <a:extLst>
            <a:ext uri="{FF2B5EF4-FFF2-40B4-BE49-F238E27FC236}">
              <a16:creationId xmlns:a16="http://schemas.microsoft.com/office/drawing/2014/main" id="{00000000-0008-0000-3100-00000338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4337" name="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3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4338" name="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3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5363" name="Object 3" hidden="1">
          <a:extLst>
            <a:ext uri="{FF2B5EF4-FFF2-40B4-BE49-F238E27FC236}">
              <a16:creationId xmlns:a16="http://schemas.microsoft.com/office/drawing/2014/main" id="{00000000-0008-0000-3200-0000033C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5361" name="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3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5362" name="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3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6387" name="Object 3" hidden="1">
          <a:extLst>
            <a:ext uri="{FF2B5EF4-FFF2-40B4-BE49-F238E27FC236}">
              <a16:creationId xmlns:a16="http://schemas.microsoft.com/office/drawing/2014/main" id="{00000000-0008-0000-3300-00000340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266700</xdr:colOff>
          <xdr:row>1</xdr:row>
          <xdr:rowOff>9525</xdr:rowOff>
        </xdr:from>
        <xdr:to>
          <xdr:col>32</xdr:col>
          <xdr:colOff>219075</xdr:colOff>
          <xdr:row>1</xdr:row>
          <xdr:rowOff>323850</xdr:rowOff>
        </xdr:to>
        <xdr:sp macro="" textlink="">
          <xdr:nvSpPr>
            <xdr:cNvPr id="16385" name="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3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</xdr:row>
          <xdr:rowOff>28575</xdr:rowOff>
        </xdr:from>
        <xdr:to>
          <xdr:col>29</xdr:col>
          <xdr:colOff>114300</xdr:colOff>
          <xdr:row>1</xdr:row>
          <xdr:rowOff>342900</xdr:rowOff>
        </xdr:to>
        <xdr:sp macro="" textlink="">
          <xdr:nvSpPr>
            <xdr:cNvPr id="16386" name="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3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7411" name="Object 3" hidden="1">
          <a:extLst>
            <a:ext uri="{FF2B5EF4-FFF2-40B4-BE49-F238E27FC236}">
              <a16:creationId xmlns:a16="http://schemas.microsoft.com/office/drawing/2014/main" id="{00000000-0008-0000-3400-00000344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7409" name="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3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7410" name="Button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3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5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8435" name="Object 3" hidden="1">
          <a:extLst>
            <a:ext uri="{FF2B5EF4-FFF2-40B4-BE49-F238E27FC236}">
              <a16:creationId xmlns:a16="http://schemas.microsoft.com/office/drawing/2014/main" id="{00000000-0008-0000-3500-00000348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257175</xdr:colOff>
          <xdr:row>1</xdr:row>
          <xdr:rowOff>9525</xdr:rowOff>
        </xdr:from>
        <xdr:to>
          <xdr:col>32</xdr:col>
          <xdr:colOff>209550</xdr:colOff>
          <xdr:row>1</xdr:row>
          <xdr:rowOff>323850</xdr:rowOff>
        </xdr:to>
        <xdr:sp macro="" textlink="">
          <xdr:nvSpPr>
            <xdr:cNvPr id="18433" name="Button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3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419100</xdr:colOff>
          <xdr:row>1</xdr:row>
          <xdr:rowOff>28575</xdr:rowOff>
        </xdr:from>
        <xdr:to>
          <xdr:col>29</xdr:col>
          <xdr:colOff>104775</xdr:colOff>
          <xdr:row>1</xdr:row>
          <xdr:rowOff>342900</xdr:rowOff>
        </xdr:to>
        <xdr:sp macro="" textlink="">
          <xdr:nvSpPr>
            <xdr:cNvPr id="18434" name="Button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3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5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DwAw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19459" name="Object 3" hidden="1">
          <a:extLst>
            <a:ext uri="{FF2B5EF4-FFF2-40B4-BE49-F238E27FC236}">
              <a16:creationId xmlns:a16="http://schemas.microsoft.com/office/drawing/2014/main" id="{00000000-0008-0000-3600-0000034C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19457" name="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3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19458" name="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3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20483" name="Object 3" hidden="1">
          <a:extLst>
            <a:ext uri="{FF2B5EF4-FFF2-40B4-BE49-F238E27FC236}">
              <a16:creationId xmlns:a16="http://schemas.microsoft.com/office/drawing/2014/main" id="{00000000-0008-0000-3700-00000350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20481" name="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37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20482" name="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37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44</xdr:row>
      <xdr:rowOff>114300</xdr:rowOff>
    </xdr:to>
    <xdr:pic>
      <xdr:nvPicPr>
        <xdr:cNvPr id="21507" name="Object 3" hidden="1">
          <a:extLst>
            <a:ext uri="{FF2B5EF4-FFF2-40B4-BE49-F238E27FC236}">
              <a16:creationId xmlns:a16="http://schemas.microsoft.com/office/drawing/2014/main" id="{00000000-0008-0000-3800-00000354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21505" name="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3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21506" name="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3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44</xdr:row>
      <xdr:rowOff>114300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22531" name="Object 3" hidden="1">
          <a:extLst>
            <a:ext uri="{FF2B5EF4-FFF2-40B4-BE49-F238E27FC236}">
              <a16:creationId xmlns:a16="http://schemas.microsoft.com/office/drawing/2014/main" id="{00000000-0008-0000-3900-00000358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22529" name="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39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22530" name="Button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39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AAAAA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pic>
      <xdr:nvPicPr>
        <xdr:cNvPr id="23555" name="Object 3" hidden="1">
          <a:extLst>
            <a:ext uri="{FF2B5EF4-FFF2-40B4-BE49-F238E27FC236}">
              <a16:creationId xmlns:a16="http://schemas.microsoft.com/office/drawing/2014/main" id="{00000000-0008-0000-3A00-0000035C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23553" name="Button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3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1</xdr:row>
          <xdr:rowOff>28575</xdr:rowOff>
        </xdr:from>
        <xdr:to>
          <xdr:col>28</xdr:col>
          <xdr:colOff>419100</xdr:colOff>
          <xdr:row>1</xdr:row>
          <xdr:rowOff>342900</xdr:rowOff>
        </xdr:to>
        <xdr:sp macro="" textlink="">
          <xdr:nvSpPr>
            <xdr:cNvPr id="23554" name="Button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3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Create New Day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46</xdr:row>
      <xdr:rowOff>161925</xdr:rowOff>
    </xdr:to>
    <xdr:sp macro="" textlink="">
      <xdr:nvSpPr>
        <xdr:cNvPr id="2" name="AutoShape 3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123825</xdr:rowOff>
    </xdr:from>
    <xdr:to>
      <xdr:col>4</xdr:col>
      <xdr:colOff>57150</xdr:colOff>
      <xdr:row>2</xdr:row>
      <xdr:rowOff>141605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3B00-000003000000}"/>
            </a:ext>
          </a:extLst>
        </xdr:cNvPr>
        <xdr:cNvPicPr>
          <a:picLocks noChangeAspect="1"/>
          <a:extLst>
            <a:ext uri="smNativeData">
              <pm:smNativeData xmlns:pm="smNativeData" xmlns="" val="SMDATA_13_PNDEXBMAAAAlAAAAEQAAAK0AAAAAkAAAAEgAAACQAAAASAAAAAAAAAAAAAAAAAAAAAEAAABQAAAAAAAAAAAA4D8AAAAAAADgPwAAAAAAAOA/AAAAAAAA4D8AAAAAAADgPwAAAAAAAOA/AAAAAAAA4D8AAAAAAADgPwAAAAAAAOA/AAAAAAAA4D8CAAAAjAAAAAAAAAAAAAAA////AAAAAAAAAAAAAAAAAAAAAAAAAAAAAAAAAAAAAAAAAAAAeAAAAAEAAABAAAAAAAAAAAAAAABaAAAAAAAAAAAAAAAAAAAAAAAAAAAAAAAAAAAAAAAAAAAAAAAAAAAAAAAAAAAAAAAAAAAAAAAAAAAAAAAAAAAAAAAAAAAAAAAAAAAAFAAAADwAAAAAAAAAAAAAAAAAAAAPAAAAAQAAACMAAAAjAAAAIwAAAB4AAAAAAAAAZAAAAGQAAAAAAAAAZAAAAGQAAAAVAAAAYAAAAAAAAAAAAAAADwAAACADAAAAAAAAAAAAAAEAAACgMgAAVgcAAKr4//8BAAAAf39/AAEAAABkAAAAAAAAABQAAABAHwAAAAAAACYAAAAAAAAAwOD//wAAAAAmAAAAZAAAABYAAABMAAAAAAAAAAAAAAAEAAAAAAAAAAEAAAB/f38AAAAAACgAAAAoAAAAZAAAAGQAAAAAAAAAzMzMAAAAAABQAAAAUAAAAGQAAABkAAAAAAAAAAcAAAA4AAAAAAAAAAAAAAAAAAAA////AAAAAAAAAAAAAAAAAAAAAAAAAAAAAAAAAAAAAABkAAAAZAAAAAEAAAAjAAAABAAAAGQAAAAXAAAAFAAAAAAAAAAAAAAA/38AAP9/AAAAAAAACQAAAAQAAABzAG0ADAAAABAAAAAAAAAAAAAAAAAAAAAAAAAAHgAAAGgAAAAAAAAAAAAAAAAAAAAAAAAAAAAAABAnAAAQJwAAAAAAAAAAAAAAAAAAAAAAAAAAAAAAAAAAAAAAAAAAAAAUAAAAAAAAAMDA/wAAAAAAZAAAADIAAAAAAAAAZAAAAAAAAAB/f38ACgAAACEAAAAwAAAALAAAAAAAAAABAAAAiAIJAQIAAAAEAAAAIAJKABsDAADDAAAAnw0AAHEDAAABAAAA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825" y="123825"/>
          <a:ext cx="2214245" cy="559435"/>
        </a:xfrm>
        <a:prstGeom prst="rect">
          <a:avLst/>
        </a:prstGeom>
        <a:noFill/>
        <a:ln w="9525" cap="flat">
          <a:noFill/>
          <a:prstDash val="solid"/>
          <a:headEnd type="none" w="med" len="med"/>
          <a:tailEnd type="none" w="med" len="med"/>
        </a:ln>
        <a:effectLst/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342900</xdr:colOff>
      <xdr:row>38</xdr:row>
      <xdr:rowOff>285750</xdr:rowOff>
    </xdr:to>
    <xdr:pic>
      <xdr:nvPicPr>
        <xdr:cNvPr id="24578" name="Object 2" hidden="1">
          <a:extLst>
            <a:ext uri="{FF2B5EF4-FFF2-40B4-BE49-F238E27FC236}">
              <a16:creationId xmlns:a16="http://schemas.microsoft.com/office/drawing/2014/main" id="{00000000-0008-0000-3B00-000002600000}"/>
            </a:ext>
          </a:extLst>
        </xdr:cNvPr>
        <xdr:cNvPicPr preferRelativeResize="0">
          <a:picLocks noSelect="1" noChangeArrowheads="1"/>
        </xdr:cNvPicPr>
      </xdr:nvPicPr>
      <xdr:blipFill>
        <a:blip xmlns:r="http://schemas.openxmlformats.org/officeDocument/2006/relationships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571500</xdr:colOff>
          <xdr:row>1</xdr:row>
          <xdr:rowOff>9525</xdr:rowOff>
        </xdr:from>
        <xdr:to>
          <xdr:col>31</xdr:col>
          <xdr:colOff>523875</xdr:colOff>
          <xdr:row>1</xdr:row>
          <xdr:rowOff>323850</xdr:rowOff>
        </xdr:to>
        <xdr:sp macro="" textlink="">
          <xdr:nvSpPr>
            <xdr:cNvPr id="24577" name="Button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3B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00" b="0" i="0" u="none" strike="noStrike" baseline="0">
                  <a:solidFill>
                    <a:srgbClr val="000000"/>
                  </a:solidFill>
                  <a:latin typeface="Calibri"/>
                </a:rPr>
                <a:t>Show WV Upload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13</xdr:col>
      <xdr:colOff>342900</xdr:colOff>
      <xdr:row>38</xdr:row>
      <xdr:rowOff>285750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54.xml"/><Relationship Id="rId4" Type="http://schemas.openxmlformats.org/officeDocument/2006/relationships/ctrlProp" Target="../ctrlProps/ctrlProp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Relationship Id="rId5" Type="http://schemas.openxmlformats.org/officeDocument/2006/relationships/ctrlProp" Target="../ctrlProps/ctrlProp60.xml"/><Relationship Id="rId4" Type="http://schemas.openxmlformats.org/officeDocument/2006/relationships/ctrlProp" Target="../ctrlProps/ctrlProp5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2.bin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Relationship Id="rId5" Type="http://schemas.openxmlformats.org/officeDocument/2006/relationships/ctrlProp" Target="../ctrlProps/ctrlProp66.xml"/><Relationship Id="rId4" Type="http://schemas.openxmlformats.org/officeDocument/2006/relationships/ctrlProp" Target="../ctrlProps/ctrlProp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4.bin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9.xml"/><Relationship Id="rId2" Type="http://schemas.openxmlformats.org/officeDocument/2006/relationships/vmlDrawing" Target="../drawings/vmlDrawing35.vml"/><Relationship Id="rId1" Type="http://schemas.openxmlformats.org/officeDocument/2006/relationships/drawing" Target="../drawings/drawing38.xml"/><Relationship Id="rId4" Type="http://schemas.openxmlformats.org/officeDocument/2006/relationships/ctrlProp" Target="../ctrlProps/ctrlProp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1.xml"/><Relationship Id="rId2" Type="http://schemas.openxmlformats.org/officeDocument/2006/relationships/vmlDrawing" Target="../drawings/vmlDrawing36.vml"/><Relationship Id="rId1" Type="http://schemas.openxmlformats.org/officeDocument/2006/relationships/drawing" Target="../drawings/drawing39.xml"/><Relationship Id="rId4" Type="http://schemas.openxmlformats.org/officeDocument/2006/relationships/ctrlProp" Target="../ctrlProps/ctrlProp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3.xml"/><Relationship Id="rId2" Type="http://schemas.openxmlformats.org/officeDocument/2006/relationships/vmlDrawing" Target="../drawings/vmlDrawing37.vml"/><Relationship Id="rId1" Type="http://schemas.openxmlformats.org/officeDocument/2006/relationships/drawing" Target="../drawings/drawing40.xml"/><Relationship Id="rId4" Type="http://schemas.openxmlformats.org/officeDocument/2006/relationships/ctrlProp" Target="../ctrlProps/ctrlProp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5.xml"/><Relationship Id="rId2" Type="http://schemas.openxmlformats.org/officeDocument/2006/relationships/vmlDrawing" Target="../drawings/vmlDrawing38.vml"/><Relationship Id="rId1" Type="http://schemas.openxmlformats.org/officeDocument/2006/relationships/drawing" Target="../drawings/drawing41.xml"/><Relationship Id="rId4" Type="http://schemas.openxmlformats.org/officeDocument/2006/relationships/ctrlProp" Target="../ctrlProps/ctrlProp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7.xml"/><Relationship Id="rId2" Type="http://schemas.openxmlformats.org/officeDocument/2006/relationships/vmlDrawing" Target="../drawings/vmlDrawing39.vml"/><Relationship Id="rId1" Type="http://schemas.openxmlformats.org/officeDocument/2006/relationships/drawing" Target="../drawings/drawing42.xml"/><Relationship Id="rId4" Type="http://schemas.openxmlformats.org/officeDocument/2006/relationships/ctrlProp" Target="../ctrlProps/ctrlProp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9.xml"/><Relationship Id="rId2" Type="http://schemas.openxmlformats.org/officeDocument/2006/relationships/vmlDrawing" Target="../drawings/vmlDrawing40.vml"/><Relationship Id="rId1" Type="http://schemas.openxmlformats.org/officeDocument/2006/relationships/drawing" Target="../drawings/drawing43.xml"/><Relationship Id="rId4" Type="http://schemas.openxmlformats.org/officeDocument/2006/relationships/ctrlProp" Target="../ctrlProps/ctrlProp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1.xml"/><Relationship Id="rId2" Type="http://schemas.openxmlformats.org/officeDocument/2006/relationships/vmlDrawing" Target="../drawings/vmlDrawing41.vml"/><Relationship Id="rId1" Type="http://schemas.openxmlformats.org/officeDocument/2006/relationships/drawing" Target="../drawings/drawing44.xml"/><Relationship Id="rId4" Type="http://schemas.openxmlformats.org/officeDocument/2006/relationships/ctrlProp" Target="../ctrlProps/ctrlProp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3.xml"/><Relationship Id="rId2" Type="http://schemas.openxmlformats.org/officeDocument/2006/relationships/vmlDrawing" Target="../drawings/vmlDrawing42.vml"/><Relationship Id="rId1" Type="http://schemas.openxmlformats.org/officeDocument/2006/relationships/drawing" Target="../drawings/drawing45.xml"/><Relationship Id="rId4" Type="http://schemas.openxmlformats.org/officeDocument/2006/relationships/ctrlProp" Target="../ctrlProps/ctrlProp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5.xml"/><Relationship Id="rId2" Type="http://schemas.openxmlformats.org/officeDocument/2006/relationships/vmlDrawing" Target="../drawings/vmlDrawing43.vml"/><Relationship Id="rId1" Type="http://schemas.openxmlformats.org/officeDocument/2006/relationships/drawing" Target="../drawings/drawing46.xml"/><Relationship Id="rId4" Type="http://schemas.openxmlformats.org/officeDocument/2006/relationships/ctrlProp" Target="../ctrlProps/ctrlProp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7.xml"/><Relationship Id="rId2" Type="http://schemas.openxmlformats.org/officeDocument/2006/relationships/vmlDrawing" Target="../drawings/vmlDrawing44.vml"/><Relationship Id="rId1" Type="http://schemas.openxmlformats.org/officeDocument/2006/relationships/drawing" Target="../drawings/drawing47.xml"/><Relationship Id="rId4" Type="http://schemas.openxmlformats.org/officeDocument/2006/relationships/ctrlProp" Target="../ctrlProps/ctrlProp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9.xml"/><Relationship Id="rId2" Type="http://schemas.openxmlformats.org/officeDocument/2006/relationships/vmlDrawing" Target="../drawings/vmlDrawing45.vml"/><Relationship Id="rId1" Type="http://schemas.openxmlformats.org/officeDocument/2006/relationships/drawing" Target="../drawings/drawing48.xml"/><Relationship Id="rId4" Type="http://schemas.openxmlformats.org/officeDocument/2006/relationships/ctrlProp" Target="../ctrlProps/ctrlProp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1.xml"/><Relationship Id="rId2" Type="http://schemas.openxmlformats.org/officeDocument/2006/relationships/vmlDrawing" Target="../drawings/vmlDrawing46.vml"/><Relationship Id="rId1" Type="http://schemas.openxmlformats.org/officeDocument/2006/relationships/drawing" Target="../drawings/drawing49.xml"/><Relationship Id="rId4" Type="http://schemas.openxmlformats.org/officeDocument/2006/relationships/ctrlProp" Target="../ctrlProps/ctrlProp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3.xml"/><Relationship Id="rId2" Type="http://schemas.openxmlformats.org/officeDocument/2006/relationships/vmlDrawing" Target="../drawings/vmlDrawing47.vml"/><Relationship Id="rId1" Type="http://schemas.openxmlformats.org/officeDocument/2006/relationships/drawing" Target="../drawings/drawing50.xml"/><Relationship Id="rId4" Type="http://schemas.openxmlformats.org/officeDocument/2006/relationships/ctrlProp" Target="../ctrlProps/ctrlProp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5.xml"/><Relationship Id="rId2" Type="http://schemas.openxmlformats.org/officeDocument/2006/relationships/vmlDrawing" Target="../drawings/vmlDrawing48.vml"/><Relationship Id="rId1" Type="http://schemas.openxmlformats.org/officeDocument/2006/relationships/drawing" Target="../drawings/drawing51.xml"/><Relationship Id="rId4" Type="http://schemas.openxmlformats.org/officeDocument/2006/relationships/ctrlProp" Target="../ctrlProps/ctrlProp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7.xml"/><Relationship Id="rId2" Type="http://schemas.openxmlformats.org/officeDocument/2006/relationships/vmlDrawing" Target="../drawings/vmlDrawing49.vml"/><Relationship Id="rId1" Type="http://schemas.openxmlformats.org/officeDocument/2006/relationships/drawing" Target="../drawings/drawing52.xml"/><Relationship Id="rId4" Type="http://schemas.openxmlformats.org/officeDocument/2006/relationships/ctrlProp" Target="../ctrlProps/ctrlProp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9.xml"/><Relationship Id="rId2" Type="http://schemas.openxmlformats.org/officeDocument/2006/relationships/vmlDrawing" Target="../drawings/vmlDrawing50.vml"/><Relationship Id="rId1" Type="http://schemas.openxmlformats.org/officeDocument/2006/relationships/drawing" Target="../drawings/drawing53.xml"/><Relationship Id="rId4" Type="http://schemas.openxmlformats.org/officeDocument/2006/relationships/ctrlProp" Target="../ctrlProps/ctrlProp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1.xml"/><Relationship Id="rId2" Type="http://schemas.openxmlformats.org/officeDocument/2006/relationships/vmlDrawing" Target="../drawings/vmlDrawing51.vml"/><Relationship Id="rId1" Type="http://schemas.openxmlformats.org/officeDocument/2006/relationships/drawing" Target="../drawings/drawing54.xml"/><Relationship Id="rId4" Type="http://schemas.openxmlformats.org/officeDocument/2006/relationships/ctrlProp" Target="../ctrlProps/ctrlProp10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3.xml"/><Relationship Id="rId2" Type="http://schemas.openxmlformats.org/officeDocument/2006/relationships/vmlDrawing" Target="../drawings/vmlDrawing52.vml"/><Relationship Id="rId1" Type="http://schemas.openxmlformats.org/officeDocument/2006/relationships/drawing" Target="../drawings/drawing55.xml"/><Relationship Id="rId4" Type="http://schemas.openxmlformats.org/officeDocument/2006/relationships/ctrlProp" Target="../ctrlProps/ctrlProp10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5.xml"/><Relationship Id="rId2" Type="http://schemas.openxmlformats.org/officeDocument/2006/relationships/vmlDrawing" Target="../drawings/vmlDrawing53.vml"/><Relationship Id="rId1" Type="http://schemas.openxmlformats.org/officeDocument/2006/relationships/drawing" Target="../drawings/drawing56.xml"/><Relationship Id="rId4" Type="http://schemas.openxmlformats.org/officeDocument/2006/relationships/ctrlProp" Target="../ctrlProps/ctrlProp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7.xml"/><Relationship Id="rId2" Type="http://schemas.openxmlformats.org/officeDocument/2006/relationships/vmlDrawing" Target="../drawings/vmlDrawing54.vml"/><Relationship Id="rId1" Type="http://schemas.openxmlformats.org/officeDocument/2006/relationships/drawing" Target="../drawings/drawing57.xml"/><Relationship Id="rId4" Type="http://schemas.openxmlformats.org/officeDocument/2006/relationships/ctrlProp" Target="../ctrlProps/ctrlProp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9.xml"/><Relationship Id="rId2" Type="http://schemas.openxmlformats.org/officeDocument/2006/relationships/vmlDrawing" Target="../drawings/vmlDrawing55.vml"/><Relationship Id="rId1" Type="http://schemas.openxmlformats.org/officeDocument/2006/relationships/drawing" Target="../drawings/drawing58.xml"/><Relationship Id="rId4" Type="http://schemas.openxmlformats.org/officeDocument/2006/relationships/ctrlProp" Target="../ctrlProps/ctrlProp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56.vml"/><Relationship Id="rId1" Type="http://schemas.openxmlformats.org/officeDocument/2006/relationships/drawing" Target="../drawings/drawing59.xml"/><Relationship Id="rId4" Type="http://schemas.openxmlformats.org/officeDocument/2006/relationships/ctrlProp" Target="../ctrlProps/ctrlProp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3.xml"/><Relationship Id="rId2" Type="http://schemas.openxmlformats.org/officeDocument/2006/relationships/vmlDrawing" Target="../drawings/vmlDrawing57.v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L27"/>
  <sheetViews>
    <sheetView showGridLines="0" workbookViewId="0">
      <selection activeCell="D11" sqref="D11:E11"/>
    </sheetView>
  </sheetViews>
  <sheetFormatPr defaultRowHeight="15" x14ac:dyDescent="0.25"/>
  <cols>
    <col min="1" max="1" width="9.42578125" customWidth="1"/>
    <col min="2" max="2" width="14.42578125" customWidth="1"/>
    <col min="3" max="3" width="16.85546875" customWidth="1"/>
    <col min="4" max="5" width="24.28515625" customWidth="1"/>
    <col min="7" max="7" width="6.140625" customWidth="1"/>
    <col min="10" max="10" width="10.85546875" customWidth="1"/>
  </cols>
  <sheetData>
    <row r="2" spans="2:12" ht="27" x14ac:dyDescent="0.35">
      <c r="D2" s="466" t="s">
        <v>0</v>
      </c>
      <c r="E2" s="466"/>
      <c r="F2" s="466"/>
      <c r="G2" s="5"/>
      <c r="H2" s="5"/>
      <c r="I2" s="89"/>
      <c r="J2" s="5"/>
      <c r="L2" s="89" t="s">
        <v>1</v>
      </c>
    </row>
    <row r="3" spans="2:12" ht="15.75" x14ac:dyDescent="0.25">
      <c r="D3" s="467" t="s">
        <v>2</v>
      </c>
      <c r="E3" s="467"/>
      <c r="F3" s="467"/>
      <c r="G3" s="6"/>
      <c r="H3" s="6"/>
      <c r="I3" s="6"/>
      <c r="J3" s="6"/>
      <c r="L3" s="229" t="s">
        <v>3</v>
      </c>
    </row>
    <row r="4" spans="2:12" x14ac:dyDescent="0.25">
      <c r="L4" s="229" t="s">
        <v>4</v>
      </c>
    </row>
    <row r="5" spans="2:12" x14ac:dyDescent="0.25">
      <c r="B5" s="468" t="s">
        <v>5</v>
      </c>
      <c r="C5" s="469"/>
      <c r="D5" s="470" t="s">
        <v>6</v>
      </c>
      <c r="E5" s="471"/>
      <c r="G5" s="7"/>
      <c r="H5" t="s">
        <v>7</v>
      </c>
      <c r="L5" s="229" t="s">
        <v>8</v>
      </c>
    </row>
    <row r="6" spans="2:12" x14ac:dyDescent="0.25">
      <c r="B6" s="472" t="s">
        <v>9</v>
      </c>
      <c r="C6" s="473"/>
      <c r="D6" s="474" t="s">
        <v>10</v>
      </c>
      <c r="E6" s="475"/>
      <c r="G6" s="46"/>
      <c r="H6" t="s">
        <v>11</v>
      </c>
      <c r="L6" s="229" t="s">
        <v>12</v>
      </c>
    </row>
    <row r="7" spans="2:12" x14ac:dyDescent="0.25">
      <c r="B7" s="472" t="s">
        <v>13</v>
      </c>
      <c r="C7" s="473"/>
      <c r="D7" s="474" t="s">
        <v>14</v>
      </c>
      <c r="E7" s="475"/>
      <c r="G7" s="19"/>
      <c r="H7" t="s">
        <v>15</v>
      </c>
      <c r="L7" s="229" t="s">
        <v>16</v>
      </c>
    </row>
    <row r="8" spans="2:12" x14ac:dyDescent="0.25">
      <c r="B8" s="476" t="s">
        <v>17</v>
      </c>
      <c r="C8" s="477"/>
      <c r="D8" s="478" t="s">
        <v>18</v>
      </c>
      <c r="E8" s="479"/>
      <c r="L8" s="170"/>
    </row>
    <row r="10" spans="2:12" x14ac:dyDescent="0.25">
      <c r="B10" s="480" t="s">
        <v>19</v>
      </c>
      <c r="C10" s="481"/>
      <c r="D10" s="482">
        <v>177607</v>
      </c>
      <c r="E10" s="483"/>
    </row>
    <row r="11" spans="2:12" x14ac:dyDescent="0.25">
      <c r="B11" s="484" t="s">
        <v>20</v>
      </c>
      <c r="C11" s="485"/>
      <c r="D11" s="486"/>
      <c r="E11" s="487"/>
    </row>
    <row r="12" spans="2:12" x14ac:dyDescent="0.25">
      <c r="B12" s="484"/>
      <c r="C12" s="485"/>
      <c r="D12" s="488"/>
      <c r="E12" s="489"/>
    </row>
    <row r="13" spans="2:12" x14ac:dyDescent="0.25">
      <c r="B13" s="484" t="s">
        <v>21</v>
      </c>
      <c r="C13" s="485"/>
      <c r="D13" s="490">
        <f ca="1">IF('Daily Totals'!R6=0,"",'Daily Totals'!R6)</f>
        <v>43560</v>
      </c>
      <c r="E13" s="491"/>
    </row>
    <row r="14" spans="2:12" x14ac:dyDescent="0.25">
      <c r="B14" s="492" t="s">
        <v>22</v>
      </c>
      <c r="C14" s="493"/>
      <c r="D14" s="494">
        <f ca="1">IF('Daily Totals'!R5=0,"",'Daily Totals'!R5)</f>
        <v>43561</v>
      </c>
      <c r="E14" s="495"/>
    </row>
    <row r="16" spans="2:12" x14ac:dyDescent="0.25">
      <c r="B16" s="480" t="s">
        <v>23</v>
      </c>
      <c r="C16" s="481"/>
      <c r="D16" s="496" t="s">
        <v>24</v>
      </c>
      <c r="E16" s="497"/>
      <c r="F16" s="4"/>
      <c r="G16" s="4"/>
    </row>
    <row r="17" spans="2:8" x14ac:dyDescent="0.25">
      <c r="B17" s="472" t="s">
        <v>25</v>
      </c>
      <c r="C17" s="473"/>
      <c r="D17" s="498"/>
      <c r="E17" s="499"/>
      <c r="F17" s="4"/>
      <c r="G17" s="4"/>
    </row>
    <row r="18" spans="2:8" x14ac:dyDescent="0.25">
      <c r="B18" s="472" t="s">
        <v>26</v>
      </c>
      <c r="C18" s="473"/>
      <c r="D18" s="500" t="s">
        <v>27</v>
      </c>
      <c r="E18" s="501"/>
      <c r="F18" s="4"/>
      <c r="G18" s="4"/>
    </row>
    <row r="19" spans="2:8" x14ac:dyDescent="0.25">
      <c r="B19" s="472" t="s">
        <v>28</v>
      </c>
      <c r="C19" s="473"/>
      <c r="D19" s="500" t="s">
        <v>29</v>
      </c>
      <c r="E19" s="501"/>
      <c r="F19" s="4"/>
      <c r="G19" s="4"/>
    </row>
    <row r="20" spans="2:8" x14ac:dyDescent="0.25">
      <c r="B20" s="476" t="s">
        <v>30</v>
      </c>
      <c r="C20" s="477"/>
      <c r="D20" s="502">
        <v>43559</v>
      </c>
      <c r="E20" s="503"/>
      <c r="F20" s="4"/>
    </row>
    <row r="22" spans="2:8" ht="23.25" x14ac:dyDescent="0.35">
      <c r="G22" s="143" t="s">
        <v>31</v>
      </c>
    </row>
    <row r="23" spans="2:8" x14ac:dyDescent="0.25">
      <c r="H23" t="s">
        <v>32</v>
      </c>
    </row>
    <row r="24" spans="2:8" x14ac:dyDescent="0.25">
      <c r="H24" t="s">
        <v>33</v>
      </c>
    </row>
    <row r="25" spans="2:8" x14ac:dyDescent="0.25">
      <c r="H25" t="s">
        <v>34</v>
      </c>
    </row>
    <row r="26" spans="2:8" x14ac:dyDescent="0.25">
      <c r="H26" t="s">
        <v>35</v>
      </c>
    </row>
    <row r="27" spans="2:8" x14ac:dyDescent="0.25">
      <c r="H27" t="s">
        <v>36</v>
      </c>
    </row>
  </sheetData>
  <mergeCells count="30">
    <mergeCell ref="B18:C18"/>
    <mergeCell ref="D18:E18"/>
    <mergeCell ref="B19:C19"/>
    <mergeCell ref="D19:E19"/>
    <mergeCell ref="B20:C20"/>
    <mergeCell ref="D20:E20"/>
    <mergeCell ref="B14:C14"/>
    <mergeCell ref="D14:E14"/>
    <mergeCell ref="B16:C16"/>
    <mergeCell ref="D16:E16"/>
    <mergeCell ref="B17:C17"/>
    <mergeCell ref="D17:E17"/>
    <mergeCell ref="B11:C11"/>
    <mergeCell ref="D11:E11"/>
    <mergeCell ref="B12:C12"/>
    <mergeCell ref="D12:E12"/>
    <mergeCell ref="B13:C13"/>
    <mergeCell ref="D13:E13"/>
    <mergeCell ref="B7:C7"/>
    <mergeCell ref="D7:E7"/>
    <mergeCell ref="B8:C8"/>
    <mergeCell ref="D8:E8"/>
    <mergeCell ref="B10:C10"/>
    <mergeCell ref="D10:E10"/>
    <mergeCell ref="D2:F2"/>
    <mergeCell ref="D3:F3"/>
    <mergeCell ref="B5:C5"/>
    <mergeCell ref="D5:E5"/>
    <mergeCell ref="B6:C6"/>
    <mergeCell ref="D6:E6"/>
  </mergeCells>
  <pageMargins left="0.7" right="0.7" top="0.75" bottom="0.75" header="0.3" footer="0.3"/>
  <pageSetup fitToWidth="0"/>
  <drawing r:id="rId1"/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92D050"/>
  </sheetPr>
  <dimension ref="A1:AD1238"/>
  <sheetViews>
    <sheetView showGridLines="0" topLeftCell="A103" workbookViewId="0">
      <selection activeCell="F20" sqref="F20"/>
    </sheetView>
  </sheetViews>
  <sheetFormatPr defaultRowHeight="15" x14ac:dyDescent="0.25"/>
  <cols>
    <col min="1" max="1" width="4.28515625" style="168" customWidth="1"/>
    <col min="2" max="2" width="17.42578125" customWidth="1"/>
    <col min="3" max="5" width="14" customWidth="1"/>
    <col min="6" max="6" width="11.140625" customWidth="1"/>
    <col min="7" max="7" width="12.85546875" customWidth="1"/>
    <col min="8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1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21" customHeight="1" x14ac:dyDescent="0.25">
      <c r="B3" s="467" t="s">
        <v>37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1:30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1:30" ht="17.25" customHeight="1" x14ac:dyDescent="0.45">
      <c r="B5" s="3"/>
      <c r="C5" s="468" t="s">
        <v>5</v>
      </c>
      <c r="D5" s="469"/>
      <c r="E5" s="504" t="str">
        <f>'Main Tab'!D5</f>
        <v>Foraker 1207 11SMH-11</v>
      </c>
      <c r="F5" s="504"/>
      <c r="G5" s="505"/>
      <c r="H5" s="11"/>
      <c r="I5" s="11"/>
      <c r="J5" s="149"/>
      <c r="K5" s="468" t="s">
        <v>38</v>
      </c>
      <c r="L5" s="506"/>
      <c r="M5" s="469"/>
      <c r="N5" s="68">
        <f>'Main Tab'!D10</f>
        <v>177607</v>
      </c>
      <c r="P5" s="468" t="s">
        <v>22</v>
      </c>
      <c r="Q5" s="469"/>
      <c r="R5" s="45">
        <f t="array" aca="1" ref="R5" ca="1">IFERROR(INDEX(B15:B99,MATCH(TRUE,(G15:G99)+1-1&gt;0,0),1),"")</f>
        <v>43561.70833333319</v>
      </c>
      <c r="S5" s="10"/>
      <c r="T5" s="10"/>
      <c r="Y5" s="11"/>
      <c r="Z5" s="11"/>
      <c r="AA5" s="11"/>
      <c r="AB5" s="11"/>
      <c r="AC5" s="11"/>
      <c r="AD5" s="11"/>
    </row>
    <row r="6" spans="1:30" ht="17.25" customHeight="1" x14ac:dyDescent="0.45">
      <c r="B6" s="3"/>
      <c r="C6" s="472" t="s">
        <v>9</v>
      </c>
      <c r="D6" s="473"/>
      <c r="E6" s="507" t="str">
        <f>'Main Tab'!D6</f>
        <v>STACK</v>
      </c>
      <c r="F6" s="507"/>
      <c r="G6" s="508"/>
      <c r="J6" s="149"/>
      <c r="K6" s="472" t="s">
        <v>39</v>
      </c>
      <c r="L6" s="509"/>
      <c r="M6" s="473"/>
      <c r="N6" s="20"/>
      <c r="O6" s="10"/>
      <c r="P6" s="476" t="s">
        <v>21</v>
      </c>
      <c r="Q6" s="477"/>
      <c r="R6" s="79">
        <f t="array" aca="1" ref="R6" ca="1">IFERROR(INDEX(B16:B100,MATCH(TRUE,(H16:H100)+1-1&gt;0,0),1),"")</f>
        <v>43559.916666666628</v>
      </c>
      <c r="Y6" s="11"/>
      <c r="Z6" s="11"/>
      <c r="AA6" s="11"/>
      <c r="AB6" s="11"/>
      <c r="AC6" s="11"/>
      <c r="AD6" s="11"/>
    </row>
    <row r="7" spans="1:30" ht="17.25" customHeight="1" x14ac:dyDescent="0.45">
      <c r="B7" s="3"/>
      <c r="C7" s="472" t="s">
        <v>13</v>
      </c>
      <c r="D7" s="473"/>
      <c r="E7" s="507" t="str">
        <f>'Main Tab'!D7</f>
        <v>Oklahoma</v>
      </c>
      <c r="F7" s="507"/>
      <c r="G7" s="508"/>
      <c r="J7" s="149"/>
      <c r="K7" s="476" t="s">
        <v>40</v>
      </c>
      <c r="L7" s="510"/>
      <c r="M7" s="477"/>
      <c r="N7" s="67"/>
      <c r="O7" s="10"/>
      <c r="P7" s="511"/>
      <c r="Q7" s="511"/>
      <c r="Y7" s="11"/>
      <c r="Z7" s="11"/>
      <c r="AA7" s="11"/>
      <c r="AB7" s="11"/>
      <c r="AC7" s="11"/>
      <c r="AD7" s="11"/>
    </row>
    <row r="8" spans="1:30" ht="17.25" customHeight="1" x14ac:dyDescent="0.45">
      <c r="B8" s="3"/>
      <c r="C8" s="476" t="s">
        <v>17</v>
      </c>
      <c r="D8" s="477"/>
      <c r="E8" s="512" t="str">
        <f>'Main Tab'!D8</f>
        <v>Canadian</v>
      </c>
      <c r="F8" s="512"/>
      <c r="G8" s="513"/>
      <c r="J8" s="149"/>
      <c r="K8" s="511"/>
      <c r="L8" s="511"/>
      <c r="M8" s="511"/>
      <c r="N8" s="10"/>
      <c r="O8" s="10"/>
      <c r="P8" s="511"/>
      <c r="Q8" s="511"/>
      <c r="R8" s="10"/>
      <c r="S8" s="10"/>
      <c r="T8" s="10"/>
      <c r="Y8" s="11"/>
      <c r="Z8" s="11"/>
      <c r="AA8" s="11"/>
      <c r="AB8" s="11"/>
      <c r="AC8" s="11"/>
      <c r="AD8" s="11"/>
    </row>
    <row r="9" spans="1:30" ht="17.25" customHeight="1" x14ac:dyDescent="0.25"/>
    <row r="10" spans="1:30" ht="17.25" customHeight="1" x14ac:dyDescent="0.25">
      <c r="B10" s="169">
        <f ca="1">MAX('Main Tab:04-04-19'!L5)+2</f>
        <v>43617</v>
      </c>
      <c r="J10" s="151" t="s">
        <v>41</v>
      </c>
      <c r="M10" s="151" t="s">
        <v>42</v>
      </c>
      <c r="N10" s="514" t="s">
        <v>43</v>
      </c>
      <c r="O10" s="515"/>
      <c r="P10" s="516"/>
      <c r="Q10" s="13"/>
      <c r="R10" s="13"/>
    </row>
    <row r="11" spans="1:30" x14ac:dyDescent="0.25">
      <c r="B11" s="14"/>
      <c r="C11" s="27" t="s">
        <v>44</v>
      </c>
      <c r="D11" s="28" t="s">
        <v>45</v>
      </c>
      <c r="E11" s="29" t="s">
        <v>46</v>
      </c>
      <c r="F11" s="29" t="s">
        <v>78</v>
      </c>
      <c r="G11" s="29" t="s">
        <v>79</v>
      </c>
      <c r="H11" s="29" t="s">
        <v>80</v>
      </c>
      <c r="I11" s="30" t="s">
        <v>78</v>
      </c>
      <c r="J11" s="154" t="s">
        <v>78</v>
      </c>
      <c r="K11" s="15" t="s">
        <v>51</v>
      </c>
      <c r="L11" s="140" t="s">
        <v>52</v>
      </c>
      <c r="M11" s="140" t="s">
        <v>42</v>
      </c>
      <c r="N11" s="38" t="s">
        <v>53</v>
      </c>
      <c r="O11" s="29" t="s">
        <v>54</v>
      </c>
      <c r="P11" s="30" t="s">
        <v>55</v>
      </c>
      <c r="Q11" s="39" t="s">
        <v>56</v>
      </c>
      <c r="R11" s="40" t="s">
        <v>57</v>
      </c>
    </row>
    <row r="12" spans="1:30" x14ac:dyDescent="0.25">
      <c r="B12" s="16" t="s">
        <v>81</v>
      </c>
      <c r="C12" s="31" t="s">
        <v>59</v>
      </c>
      <c r="D12" s="32" t="s">
        <v>59</v>
      </c>
      <c r="E12" s="32" t="s">
        <v>60</v>
      </c>
      <c r="F12" s="32" t="s">
        <v>61</v>
      </c>
      <c r="G12" s="32" t="s">
        <v>62</v>
      </c>
      <c r="H12" s="32" t="s">
        <v>82</v>
      </c>
      <c r="I12" s="33" t="s">
        <v>63</v>
      </c>
      <c r="J12" s="155" t="s">
        <v>64</v>
      </c>
      <c r="K12" s="16"/>
      <c r="L12" s="141"/>
      <c r="M12" s="141" t="s">
        <v>65</v>
      </c>
      <c r="N12" s="31"/>
      <c r="O12" s="32" t="s">
        <v>66</v>
      </c>
      <c r="P12" s="33" t="s">
        <v>67</v>
      </c>
      <c r="Q12" s="41" t="s">
        <v>68</v>
      </c>
      <c r="R12" s="42"/>
    </row>
    <row r="13" spans="1:30" x14ac:dyDescent="0.25">
      <c r="B13" s="118"/>
      <c r="C13" s="31" t="s">
        <v>69</v>
      </c>
      <c r="D13" s="32" t="s">
        <v>69</v>
      </c>
      <c r="E13" s="32" t="s">
        <v>70</v>
      </c>
      <c r="F13" s="32" t="s">
        <v>71</v>
      </c>
      <c r="G13" s="32" t="s">
        <v>71</v>
      </c>
      <c r="H13" s="32" t="s">
        <v>72</v>
      </c>
      <c r="I13" s="33" t="s">
        <v>71</v>
      </c>
      <c r="J13" s="32" t="s">
        <v>72</v>
      </c>
      <c r="K13" s="18" t="s">
        <v>69</v>
      </c>
      <c r="L13" s="141" t="s">
        <v>73</v>
      </c>
      <c r="M13" s="141" t="s">
        <v>74</v>
      </c>
      <c r="N13" s="31" t="s">
        <v>69</v>
      </c>
      <c r="O13" s="32" t="s">
        <v>75</v>
      </c>
      <c r="P13" s="33" t="s">
        <v>75</v>
      </c>
      <c r="Q13" s="41" t="s">
        <v>71</v>
      </c>
      <c r="R13" s="42" t="s">
        <v>76</v>
      </c>
    </row>
    <row r="14" spans="1:30" x14ac:dyDescent="0.25">
      <c r="B14" s="133" t="s">
        <v>77</v>
      </c>
      <c r="C14" s="176" t="str">
        <f ca="1">IFERROR(AVERAGE(C15:C1238),"")</f>
        <v/>
      </c>
      <c r="D14" s="177">
        <f ca="1">IFERROR(AVERAGE(D15:D1238),"")</f>
        <v>907.32755775577562</v>
      </c>
      <c r="E14" s="177">
        <f ca="1">IFERROR(AVERAGE(E15:E99),"")</f>
        <v>29.594594594594593</v>
      </c>
      <c r="F14" s="177">
        <f ca="1">SUM(F15:F99)</f>
        <v>1055</v>
      </c>
      <c r="G14" s="177">
        <f ca="1">SUM(G15:G99)</f>
        <v>540.91</v>
      </c>
      <c r="H14" s="177">
        <f ca="1">SUM(H15:H99)</f>
        <v>92091</v>
      </c>
      <c r="I14" s="178">
        <f ca="1">SUM(I15:I99)</f>
        <v>6387</v>
      </c>
      <c r="J14" s="162">
        <f ca="1">SUM(J15:J99)</f>
        <v>0</v>
      </c>
      <c r="K14" s="138" t="str">
        <f ca="1">IFERROR(AVERAGE(K15:K99),"")</f>
        <v/>
      </c>
      <c r="L14" s="136" t="str">
        <f ca="1">IFERROR(AVERAGE(L15:L99),"")</f>
        <v/>
      </c>
      <c r="M14" s="167" t="str">
        <f ca="1">IFERROR(AVERAGE(M15:M99),"")</f>
        <v/>
      </c>
      <c r="N14" s="138" t="str">
        <f ca="1">IFERROR(AVERAGE(N15:N99),"")</f>
        <v/>
      </c>
      <c r="O14" s="135" t="str">
        <f ca="1">IFERROR(AVERAGE(O15:O99),"")</f>
        <v/>
      </c>
      <c r="P14" s="136">
        <f ca="1">SUM(P15:P99)</f>
        <v>0</v>
      </c>
      <c r="Q14" s="137">
        <f ca="1">MIN(Q15:Q99)</f>
        <v>0</v>
      </c>
      <c r="R14" s="139">
        <f ca="1">MAX(R15:R99)</f>
        <v>3.5961420439509707E-2</v>
      </c>
    </row>
    <row r="15" spans="1:30" x14ac:dyDescent="0.25">
      <c r="A15" s="168">
        <v>14</v>
      </c>
      <c r="B15" s="172">
        <f>'Main Tab'!D20+TIME(7,0,0)</f>
        <v>43559.291666666664</v>
      </c>
      <c r="C15" s="126" t="str">
        <f t="shared" ref="C15:C78" ca="1" si="0">IF($B15&gt;$B$10,"",IFERROR(AVERAGE(INDIRECT("'"&amp;TEXT($B15-TIME(6,1,0),"MM-DD-YY")&amp;"'!C"&amp;$A15)),""))</f>
        <v/>
      </c>
      <c r="D15" s="180" t="str">
        <f t="shared" ref="D15:D78" ca="1" si="1">IF($B15&gt;$B$10,"",IFERROR(AVERAGE(INDIRECT("'"&amp;TEXT($B15-TIME(6,1,0),"MM-DD-YY")&amp;"'!D"&amp;$A15)),""))</f>
        <v/>
      </c>
      <c r="E15" s="180" t="str">
        <f t="shared" ref="E15:E78" ca="1" si="2">IF($B15&gt;$B$10,"",IFERROR(AVERAGE(INDIRECT("'"&amp;TEXT($B15-TIME(6,1,0),"MM-DD-YY")&amp;"'!E"&amp;$A15)),""))</f>
        <v/>
      </c>
      <c r="F15" s="180" t="str">
        <f t="shared" ref="F15:F78" ca="1" si="3">IF($B15&gt;$B$10,"",IFERROR(AVERAGE(INDIRECT("'"&amp;TEXT($B15-TIME(6,1,0),"MM-DD-YY")&amp;"'!P"&amp;$A15)),""))</f>
        <v/>
      </c>
      <c r="G15" s="180" t="str">
        <f t="shared" ref="G15:G78" ca="1" si="4">IF($B15&gt;$B$10,"",IFERROR(AVERAGE(INDIRECT("'"&amp;TEXT($B15-TIME(6,1,0),"MM-DD-YY")&amp;"'!AC"&amp;$A15)),""))</f>
        <v/>
      </c>
      <c r="H15" s="180" t="str">
        <f t="shared" ref="H15:H78" ca="1" si="5">IF($B15&gt;$B$10,"",IFERROR(AVERAGE(INDIRECT("'"&amp;TEXT($B15-TIME(6,1,0),"MM-DD-YY")&amp;"'!O"&amp;$A15)),""))</f>
        <v/>
      </c>
      <c r="I15" s="181" t="str">
        <f t="shared" ref="I15:I78" ca="1" si="6">IF($B15&gt;$B$10,"",IFERROR(AVERAGE(INDIRECT("'"&amp;TEXT($B15-TIME(6,1,0),"MM-DD-YY")&amp;"'!Q"&amp;$A15)),""))</f>
        <v/>
      </c>
      <c r="J15" s="175" t="str">
        <f t="shared" ref="J15:J78" ca="1" si="7">IF($B15&gt;$B$10,"",IFERROR(AVERAGE(INDIRECT("'"&amp;TEXT($B15-TIME(6,1,0),"MM-DD-YY")&amp;"'!T"&amp;$A15)),""))</f>
        <v/>
      </c>
      <c r="K15" s="126" t="str">
        <f t="shared" ref="K15:K78" ca="1" si="8">IF($B15&gt;$B$10,"",IFERROR(AVERAGE(INDIRECT("'"&amp;TEXT($B15-TIME(6,1,0),"MM-DD-YY")&amp;"'!I"&amp;$A15)),""))</f>
        <v/>
      </c>
      <c r="L15" s="181" t="str">
        <f t="shared" ref="L15:L78" ca="1" si="9">IF($B15&gt;$B$10,"",IFERROR(AVERAGE(INDIRECT("'"&amp;TEXT($B15-TIME(6,1,0),"MM-DD-YY")&amp;"'!J"&amp;$A15)),""))</f>
        <v/>
      </c>
      <c r="M15" s="127" t="str">
        <f t="shared" ref="M15:M78" ca="1" si="10">IF($B15&gt;$B$10,"",IFERROR(AVERAGE(INDIRECT("'"&amp;TEXT($B15-TIME(6,1,0),"MM-DD-YY")&amp;"'!K"&amp;$A15)),""))</f>
        <v/>
      </c>
      <c r="N15" s="126" t="str">
        <f t="shared" ref="N15:N78" ca="1" si="11">IF($B15&gt;$B$10,"",IFERROR(AVERAGE(INDIRECT("'"&amp;TEXT($B15-TIME(6,1,0),"MM-DD-YY")&amp;"'!L"&amp;$A15)),""))</f>
        <v/>
      </c>
      <c r="O15" s="180" t="str">
        <f t="shared" ref="O15:O78" ca="1" si="12">IF($B15&gt;$B$10,"",IFERROR(AVERAGE(INDIRECT("'"&amp;TEXT($B15-TIME(6,1,0),"MM-DD-YY")&amp;"'!M"&amp;$A15)),""))</f>
        <v/>
      </c>
      <c r="P15" s="181" t="str">
        <f t="shared" ref="P15:P78" ca="1" si="13">IF($B15&gt;$B$10,"",IFERROR(AVERAGE(INDIRECT("'"&amp;TEXT($B15-TIME(6,1,0),"MM-DD-YY")&amp;"'!N"&amp;$A15)),""))</f>
        <v/>
      </c>
      <c r="Q15" s="69" t="str">
        <f ca="1">IFERROR(N5-I15,"")</f>
        <v/>
      </c>
      <c r="R15" s="76" t="str">
        <f ca="1">IFERROR((+$I$15:I15)/$N$5,"")</f>
        <v/>
      </c>
    </row>
    <row r="16" spans="1:30" x14ac:dyDescent="0.25">
      <c r="A16" s="168">
        <v>15</v>
      </c>
      <c r="B16" s="173">
        <f t="shared" ref="B16:B79" si="14">B15+TIME(1,0,0)</f>
        <v>43559.333333333328</v>
      </c>
      <c r="C16" s="127" t="str">
        <f t="shared" ca="1" si="0"/>
        <v/>
      </c>
      <c r="D16" s="179" t="str">
        <f t="shared" ca="1" si="1"/>
        <v/>
      </c>
      <c r="E16" s="179" t="str">
        <f t="shared" ca="1" si="2"/>
        <v/>
      </c>
      <c r="F16" s="179" t="str">
        <f t="shared" ca="1" si="3"/>
        <v/>
      </c>
      <c r="G16" s="179" t="str">
        <f t="shared" ca="1" si="4"/>
        <v/>
      </c>
      <c r="H16" s="179" t="str">
        <f t="shared" ca="1" si="5"/>
        <v/>
      </c>
      <c r="I16" s="182" t="str">
        <f t="shared" ca="1" si="6"/>
        <v/>
      </c>
      <c r="J16" s="175" t="str">
        <f t="shared" ca="1" si="7"/>
        <v/>
      </c>
      <c r="K16" s="127" t="str">
        <f t="shared" ca="1" si="8"/>
        <v/>
      </c>
      <c r="L16" s="182" t="str">
        <f t="shared" ca="1" si="9"/>
        <v/>
      </c>
      <c r="M16" s="127" t="str">
        <f t="shared" ca="1" si="10"/>
        <v/>
      </c>
      <c r="N16" s="127" t="str">
        <f t="shared" ca="1" si="11"/>
        <v/>
      </c>
      <c r="O16" s="179" t="str">
        <f t="shared" ca="1" si="12"/>
        <v/>
      </c>
      <c r="P16" s="182" t="str">
        <f t="shared" ca="1" si="13"/>
        <v/>
      </c>
      <c r="Q16" s="120" t="str">
        <f t="shared" ref="Q16:Q79" ca="1" si="15">IFERROR(Q15-I16,"")</f>
        <v/>
      </c>
      <c r="R16" s="77">
        <f ca="1">IFERROR(SUM($I$15:I16)/$N$5,"")</f>
        <v>0</v>
      </c>
    </row>
    <row r="17" spans="1:18" x14ac:dyDescent="0.25">
      <c r="A17" s="168">
        <v>16</v>
      </c>
      <c r="B17" s="173">
        <f t="shared" si="14"/>
        <v>43559.374999999993</v>
      </c>
      <c r="C17" s="127" t="str">
        <f t="shared" ca="1" si="0"/>
        <v/>
      </c>
      <c r="D17" s="179" t="str">
        <f t="shared" ca="1" si="1"/>
        <v/>
      </c>
      <c r="E17" s="179" t="str">
        <f t="shared" ca="1" si="2"/>
        <v/>
      </c>
      <c r="F17" s="179" t="str">
        <f t="shared" ca="1" si="3"/>
        <v/>
      </c>
      <c r="G17" s="179" t="str">
        <f t="shared" ca="1" si="4"/>
        <v/>
      </c>
      <c r="H17" s="179" t="str">
        <f t="shared" ca="1" si="5"/>
        <v/>
      </c>
      <c r="I17" s="182" t="str">
        <f t="shared" ca="1" si="6"/>
        <v/>
      </c>
      <c r="J17" s="175" t="str">
        <f t="shared" ca="1" si="7"/>
        <v/>
      </c>
      <c r="K17" s="127" t="str">
        <f t="shared" ca="1" si="8"/>
        <v/>
      </c>
      <c r="L17" s="182" t="str">
        <f t="shared" ca="1" si="9"/>
        <v/>
      </c>
      <c r="M17" s="127" t="str">
        <f t="shared" ca="1" si="10"/>
        <v/>
      </c>
      <c r="N17" s="127" t="str">
        <f t="shared" ca="1" si="11"/>
        <v/>
      </c>
      <c r="O17" s="179" t="str">
        <f t="shared" ca="1" si="12"/>
        <v/>
      </c>
      <c r="P17" s="182" t="str">
        <f t="shared" ca="1" si="13"/>
        <v/>
      </c>
      <c r="Q17" s="120" t="str">
        <f t="shared" ca="1" si="15"/>
        <v/>
      </c>
      <c r="R17" s="77">
        <f ca="1">IFERROR(SUM($I$15:I17)/$N$5,"")</f>
        <v>0</v>
      </c>
    </row>
    <row r="18" spans="1:18" x14ac:dyDescent="0.25">
      <c r="A18" s="168">
        <v>17</v>
      </c>
      <c r="B18" s="173">
        <f t="shared" si="14"/>
        <v>43559.416666666657</v>
      </c>
      <c r="C18" s="127" t="str">
        <f t="shared" ca="1" si="0"/>
        <v/>
      </c>
      <c r="D18" s="179" t="str">
        <f t="shared" ca="1" si="1"/>
        <v/>
      </c>
      <c r="E18" s="179" t="str">
        <f t="shared" ca="1" si="2"/>
        <v/>
      </c>
      <c r="F18" s="179" t="str">
        <f t="shared" ca="1" si="3"/>
        <v/>
      </c>
      <c r="G18" s="179" t="str">
        <f t="shared" ca="1" si="4"/>
        <v/>
      </c>
      <c r="H18" s="179" t="str">
        <f t="shared" ca="1" si="5"/>
        <v/>
      </c>
      <c r="I18" s="182" t="str">
        <f t="shared" ca="1" si="6"/>
        <v/>
      </c>
      <c r="J18" s="175" t="str">
        <f t="shared" ca="1" si="7"/>
        <v/>
      </c>
      <c r="K18" s="127" t="str">
        <f t="shared" ca="1" si="8"/>
        <v/>
      </c>
      <c r="L18" s="182" t="str">
        <f t="shared" ca="1" si="9"/>
        <v/>
      </c>
      <c r="M18" s="127" t="str">
        <f t="shared" ca="1" si="10"/>
        <v/>
      </c>
      <c r="N18" s="127" t="str">
        <f t="shared" ca="1" si="11"/>
        <v/>
      </c>
      <c r="O18" s="179" t="str">
        <f t="shared" ca="1" si="12"/>
        <v/>
      </c>
      <c r="P18" s="182" t="str">
        <f t="shared" ca="1" si="13"/>
        <v/>
      </c>
      <c r="Q18" s="120" t="str">
        <f t="shared" ca="1" si="15"/>
        <v/>
      </c>
      <c r="R18" s="77">
        <f ca="1">IFERROR(SUM($I$15:I18)/$N$5,"")</f>
        <v>0</v>
      </c>
    </row>
    <row r="19" spans="1:18" x14ac:dyDescent="0.25">
      <c r="A19" s="168">
        <v>18</v>
      </c>
      <c r="B19" s="173">
        <f t="shared" si="14"/>
        <v>43559.458333333321</v>
      </c>
      <c r="C19" s="127" t="str">
        <f t="shared" ca="1" si="0"/>
        <v/>
      </c>
      <c r="D19" s="179" t="str">
        <f t="shared" ca="1" si="1"/>
        <v/>
      </c>
      <c r="E19" s="179" t="str">
        <f t="shared" ca="1" si="2"/>
        <v/>
      </c>
      <c r="F19" s="179" t="str">
        <f t="shared" ca="1" si="3"/>
        <v/>
      </c>
      <c r="G19" s="179" t="str">
        <f t="shared" ca="1" si="4"/>
        <v/>
      </c>
      <c r="H19" s="179" t="str">
        <f t="shared" ca="1" si="5"/>
        <v/>
      </c>
      <c r="I19" s="182" t="str">
        <f t="shared" ca="1" si="6"/>
        <v/>
      </c>
      <c r="J19" s="175" t="str">
        <f t="shared" ca="1" si="7"/>
        <v/>
      </c>
      <c r="K19" s="127" t="str">
        <f t="shared" ca="1" si="8"/>
        <v/>
      </c>
      <c r="L19" s="182" t="str">
        <f t="shared" ca="1" si="9"/>
        <v/>
      </c>
      <c r="M19" s="127" t="str">
        <f t="shared" ca="1" si="10"/>
        <v/>
      </c>
      <c r="N19" s="127" t="str">
        <f t="shared" ca="1" si="11"/>
        <v/>
      </c>
      <c r="O19" s="179" t="str">
        <f t="shared" ca="1" si="12"/>
        <v/>
      </c>
      <c r="P19" s="182" t="str">
        <f t="shared" ca="1" si="13"/>
        <v/>
      </c>
      <c r="Q19" s="120" t="str">
        <f t="shared" ca="1" si="15"/>
        <v/>
      </c>
      <c r="R19" s="77">
        <f ca="1">IFERROR(SUM($I$15:I19)/$N$5,"")</f>
        <v>0</v>
      </c>
    </row>
    <row r="20" spans="1:18" x14ac:dyDescent="0.25">
      <c r="A20" s="168">
        <v>19</v>
      </c>
      <c r="B20" s="173">
        <f t="shared" si="14"/>
        <v>43559.499999999985</v>
      </c>
      <c r="C20" s="127" t="str">
        <f t="shared" ca="1" si="0"/>
        <v/>
      </c>
      <c r="D20" s="179" t="str">
        <f t="shared" ca="1" si="1"/>
        <v/>
      </c>
      <c r="E20" s="179" t="str">
        <f t="shared" ca="1" si="2"/>
        <v/>
      </c>
      <c r="F20" s="179" t="str">
        <f t="shared" ca="1" si="3"/>
        <v/>
      </c>
      <c r="G20" s="179" t="str">
        <f t="shared" ca="1" si="4"/>
        <v/>
      </c>
      <c r="H20" s="179" t="str">
        <f t="shared" ca="1" si="5"/>
        <v/>
      </c>
      <c r="I20" s="182" t="str">
        <f t="shared" ca="1" si="6"/>
        <v/>
      </c>
      <c r="J20" s="175" t="str">
        <f t="shared" ca="1" si="7"/>
        <v/>
      </c>
      <c r="K20" s="127" t="str">
        <f t="shared" ca="1" si="8"/>
        <v/>
      </c>
      <c r="L20" s="182" t="str">
        <f t="shared" ca="1" si="9"/>
        <v/>
      </c>
      <c r="M20" s="127" t="str">
        <f t="shared" ca="1" si="10"/>
        <v/>
      </c>
      <c r="N20" s="127" t="str">
        <f t="shared" ca="1" si="11"/>
        <v/>
      </c>
      <c r="O20" s="179" t="str">
        <f t="shared" ca="1" si="12"/>
        <v/>
      </c>
      <c r="P20" s="182" t="str">
        <f t="shared" ca="1" si="13"/>
        <v/>
      </c>
      <c r="Q20" s="120" t="str">
        <f t="shared" ca="1" si="15"/>
        <v/>
      </c>
      <c r="R20" s="77">
        <f ca="1">IFERROR(SUM($I$15:I20)/$N$5,"")</f>
        <v>0</v>
      </c>
    </row>
    <row r="21" spans="1:18" x14ac:dyDescent="0.25">
      <c r="A21" s="168">
        <v>20</v>
      </c>
      <c r="B21" s="173">
        <f t="shared" si="14"/>
        <v>43559.54166666665</v>
      </c>
      <c r="C21" s="127" t="str">
        <f t="shared" ca="1" si="0"/>
        <v/>
      </c>
      <c r="D21" s="179" t="str">
        <f t="shared" ca="1" si="1"/>
        <v/>
      </c>
      <c r="E21" s="179" t="str">
        <f t="shared" ca="1" si="2"/>
        <v/>
      </c>
      <c r="F21" s="179" t="str">
        <f t="shared" ca="1" si="3"/>
        <v/>
      </c>
      <c r="G21" s="179" t="str">
        <f t="shared" ca="1" si="4"/>
        <v/>
      </c>
      <c r="H21" s="179" t="str">
        <f t="shared" ca="1" si="5"/>
        <v/>
      </c>
      <c r="I21" s="182" t="str">
        <f t="shared" ca="1" si="6"/>
        <v/>
      </c>
      <c r="J21" s="175" t="str">
        <f t="shared" ca="1" si="7"/>
        <v/>
      </c>
      <c r="K21" s="127" t="str">
        <f t="shared" ca="1" si="8"/>
        <v/>
      </c>
      <c r="L21" s="182" t="str">
        <f t="shared" ca="1" si="9"/>
        <v/>
      </c>
      <c r="M21" s="127" t="str">
        <f t="shared" ca="1" si="10"/>
        <v/>
      </c>
      <c r="N21" s="127" t="str">
        <f t="shared" ca="1" si="11"/>
        <v/>
      </c>
      <c r="O21" s="179" t="str">
        <f t="shared" ca="1" si="12"/>
        <v/>
      </c>
      <c r="P21" s="182" t="str">
        <f t="shared" ca="1" si="13"/>
        <v/>
      </c>
      <c r="Q21" s="120" t="str">
        <f t="shared" ca="1" si="15"/>
        <v/>
      </c>
      <c r="R21" s="77">
        <f ca="1">IFERROR(SUM($I$15:I21)/$N$5,"")</f>
        <v>0</v>
      </c>
    </row>
    <row r="22" spans="1:18" x14ac:dyDescent="0.25">
      <c r="A22" s="168">
        <v>21</v>
      </c>
      <c r="B22" s="173">
        <f t="shared" si="14"/>
        <v>43559.583333333314</v>
      </c>
      <c r="C22" s="127" t="str">
        <f t="shared" ca="1" si="0"/>
        <v/>
      </c>
      <c r="D22" s="179" t="str">
        <f t="shared" ca="1" si="1"/>
        <v/>
      </c>
      <c r="E22" s="179" t="str">
        <f t="shared" ca="1" si="2"/>
        <v/>
      </c>
      <c r="F22" s="179" t="str">
        <f t="shared" ca="1" si="3"/>
        <v/>
      </c>
      <c r="G22" s="179" t="str">
        <f t="shared" ca="1" si="4"/>
        <v/>
      </c>
      <c r="H22" s="179" t="str">
        <f t="shared" ca="1" si="5"/>
        <v/>
      </c>
      <c r="I22" s="182" t="str">
        <f t="shared" ca="1" si="6"/>
        <v/>
      </c>
      <c r="J22" s="175" t="str">
        <f t="shared" ca="1" si="7"/>
        <v/>
      </c>
      <c r="K22" s="127" t="str">
        <f t="shared" ca="1" si="8"/>
        <v/>
      </c>
      <c r="L22" s="182" t="str">
        <f t="shared" ca="1" si="9"/>
        <v/>
      </c>
      <c r="M22" s="127" t="str">
        <f t="shared" ca="1" si="10"/>
        <v/>
      </c>
      <c r="N22" s="127" t="str">
        <f t="shared" ca="1" si="11"/>
        <v/>
      </c>
      <c r="O22" s="179" t="str">
        <f t="shared" ca="1" si="12"/>
        <v/>
      </c>
      <c r="P22" s="182" t="str">
        <f t="shared" ca="1" si="13"/>
        <v/>
      </c>
      <c r="Q22" s="120" t="str">
        <f t="shared" ca="1" si="15"/>
        <v/>
      </c>
      <c r="R22" s="77">
        <f ca="1">IFERROR(SUM($I$15:I22)/$N$5,"")</f>
        <v>0</v>
      </c>
    </row>
    <row r="23" spans="1:18" x14ac:dyDescent="0.25">
      <c r="A23" s="168">
        <v>22</v>
      </c>
      <c r="B23" s="173">
        <f t="shared" si="14"/>
        <v>43559.624999999978</v>
      </c>
      <c r="C23" s="127" t="str">
        <f t="shared" ca="1" si="0"/>
        <v/>
      </c>
      <c r="D23" s="179" t="str">
        <f t="shared" ca="1" si="1"/>
        <v/>
      </c>
      <c r="E23" s="179" t="str">
        <f t="shared" ca="1" si="2"/>
        <v/>
      </c>
      <c r="F23" s="179" t="str">
        <f t="shared" ca="1" si="3"/>
        <v/>
      </c>
      <c r="G23" s="179" t="str">
        <f t="shared" ca="1" si="4"/>
        <v/>
      </c>
      <c r="H23" s="179" t="str">
        <f t="shared" ca="1" si="5"/>
        <v/>
      </c>
      <c r="I23" s="182" t="str">
        <f t="shared" ca="1" si="6"/>
        <v/>
      </c>
      <c r="J23" s="175" t="str">
        <f t="shared" ca="1" si="7"/>
        <v/>
      </c>
      <c r="K23" s="127" t="str">
        <f t="shared" ca="1" si="8"/>
        <v/>
      </c>
      <c r="L23" s="182" t="str">
        <f t="shared" ca="1" si="9"/>
        <v/>
      </c>
      <c r="M23" s="127" t="str">
        <f t="shared" ca="1" si="10"/>
        <v/>
      </c>
      <c r="N23" s="127" t="str">
        <f t="shared" ca="1" si="11"/>
        <v/>
      </c>
      <c r="O23" s="179" t="str">
        <f t="shared" ca="1" si="12"/>
        <v/>
      </c>
      <c r="P23" s="182" t="str">
        <f t="shared" ca="1" si="13"/>
        <v/>
      </c>
      <c r="Q23" s="120" t="str">
        <f t="shared" ca="1" si="15"/>
        <v/>
      </c>
      <c r="R23" s="77">
        <f ca="1">IFERROR(SUM($I$15:I23)/$N$5,"")</f>
        <v>0</v>
      </c>
    </row>
    <row r="24" spans="1:18" x14ac:dyDescent="0.25">
      <c r="A24" s="168">
        <v>23</v>
      </c>
      <c r="B24" s="173">
        <f t="shared" si="14"/>
        <v>43559.666666666642</v>
      </c>
      <c r="C24" s="127" t="str">
        <f t="shared" ca="1" si="0"/>
        <v/>
      </c>
      <c r="D24" s="179" t="str">
        <f t="shared" ca="1" si="1"/>
        <v/>
      </c>
      <c r="E24" s="179" t="str">
        <f t="shared" ca="1" si="2"/>
        <v/>
      </c>
      <c r="F24" s="179" t="str">
        <f t="shared" ca="1" si="3"/>
        <v/>
      </c>
      <c r="G24" s="179" t="str">
        <f t="shared" ca="1" si="4"/>
        <v/>
      </c>
      <c r="H24" s="179" t="str">
        <f t="shared" ca="1" si="5"/>
        <v/>
      </c>
      <c r="I24" s="182" t="str">
        <f t="shared" ca="1" si="6"/>
        <v/>
      </c>
      <c r="J24" s="175" t="str">
        <f t="shared" ca="1" si="7"/>
        <v/>
      </c>
      <c r="K24" s="127" t="str">
        <f t="shared" ca="1" si="8"/>
        <v/>
      </c>
      <c r="L24" s="182" t="str">
        <f t="shared" ca="1" si="9"/>
        <v/>
      </c>
      <c r="M24" s="127" t="str">
        <f t="shared" ca="1" si="10"/>
        <v/>
      </c>
      <c r="N24" s="127" t="str">
        <f t="shared" ca="1" si="11"/>
        <v/>
      </c>
      <c r="O24" s="179" t="str">
        <f t="shared" ca="1" si="12"/>
        <v/>
      </c>
      <c r="P24" s="182" t="str">
        <f t="shared" ca="1" si="13"/>
        <v/>
      </c>
      <c r="Q24" s="120" t="str">
        <f t="shared" ca="1" si="15"/>
        <v/>
      </c>
      <c r="R24" s="77">
        <f ca="1">IFERROR(SUM($I$15:I24)/$N$5,"")</f>
        <v>0</v>
      </c>
    </row>
    <row r="25" spans="1:18" x14ac:dyDescent="0.25">
      <c r="A25" s="168">
        <v>24</v>
      </c>
      <c r="B25" s="173">
        <f t="shared" si="14"/>
        <v>43559.708333333307</v>
      </c>
      <c r="C25" s="127" t="str">
        <f t="shared" ca="1" si="0"/>
        <v/>
      </c>
      <c r="D25" s="179" t="str">
        <f t="shared" ca="1" si="1"/>
        <v/>
      </c>
      <c r="E25" s="179" t="str">
        <f t="shared" ca="1" si="2"/>
        <v/>
      </c>
      <c r="F25" s="179" t="str">
        <f t="shared" ca="1" si="3"/>
        <v/>
      </c>
      <c r="G25" s="179" t="str">
        <f t="shared" ca="1" si="4"/>
        <v/>
      </c>
      <c r="H25" s="179" t="str">
        <f t="shared" ca="1" si="5"/>
        <v/>
      </c>
      <c r="I25" s="182" t="str">
        <f t="shared" ca="1" si="6"/>
        <v/>
      </c>
      <c r="J25" s="175" t="str">
        <f t="shared" ca="1" si="7"/>
        <v/>
      </c>
      <c r="K25" s="127" t="str">
        <f t="shared" ca="1" si="8"/>
        <v/>
      </c>
      <c r="L25" s="182" t="str">
        <f t="shared" ca="1" si="9"/>
        <v/>
      </c>
      <c r="M25" s="127" t="str">
        <f t="shared" ca="1" si="10"/>
        <v/>
      </c>
      <c r="N25" s="127" t="str">
        <f t="shared" ca="1" si="11"/>
        <v/>
      </c>
      <c r="O25" s="179" t="str">
        <f t="shared" ca="1" si="12"/>
        <v/>
      </c>
      <c r="P25" s="182" t="str">
        <f t="shared" ca="1" si="13"/>
        <v/>
      </c>
      <c r="Q25" s="120" t="str">
        <f t="shared" ca="1" si="15"/>
        <v/>
      </c>
      <c r="R25" s="77">
        <f ca="1">IFERROR(SUM($I$15:I25)/$N$5,"")</f>
        <v>0</v>
      </c>
    </row>
    <row r="26" spans="1:18" x14ac:dyDescent="0.25">
      <c r="A26" s="168">
        <v>25</v>
      </c>
      <c r="B26" s="173">
        <f t="shared" si="14"/>
        <v>43559.749999999971</v>
      </c>
      <c r="C26" s="127" t="str">
        <f t="shared" ca="1" si="0"/>
        <v/>
      </c>
      <c r="D26" s="179">
        <f t="shared" ca="1" si="1"/>
        <v>830</v>
      </c>
      <c r="E26" s="179">
        <f t="shared" ca="1" si="2"/>
        <v>0</v>
      </c>
      <c r="F26" s="179" t="str">
        <f t="shared" ca="1" si="3"/>
        <v/>
      </c>
      <c r="G26" s="179" t="str">
        <f t="shared" ca="1" si="4"/>
        <v/>
      </c>
      <c r="H26" s="179" t="str">
        <f t="shared" ca="1" si="5"/>
        <v/>
      </c>
      <c r="I26" s="182" t="str">
        <f t="shared" ca="1" si="6"/>
        <v/>
      </c>
      <c r="J26" s="175" t="str">
        <f t="shared" ca="1" si="7"/>
        <v/>
      </c>
      <c r="K26" s="127" t="str">
        <f t="shared" ca="1" si="8"/>
        <v/>
      </c>
      <c r="L26" s="182" t="str">
        <f t="shared" ca="1" si="9"/>
        <v/>
      </c>
      <c r="M26" s="127" t="str">
        <f t="shared" ca="1" si="10"/>
        <v/>
      </c>
      <c r="N26" s="127" t="str">
        <f t="shared" ca="1" si="11"/>
        <v/>
      </c>
      <c r="O26" s="179" t="str">
        <f t="shared" ca="1" si="12"/>
        <v/>
      </c>
      <c r="P26" s="182" t="str">
        <f t="shared" ca="1" si="13"/>
        <v/>
      </c>
      <c r="Q26" s="120" t="str">
        <f t="shared" ca="1" si="15"/>
        <v/>
      </c>
      <c r="R26" s="77">
        <f ca="1">IFERROR(SUM($I$15:I26)/$N$5,"")</f>
        <v>0</v>
      </c>
    </row>
    <row r="27" spans="1:18" x14ac:dyDescent="0.25">
      <c r="A27" s="168">
        <v>26</v>
      </c>
      <c r="B27" s="173">
        <f t="shared" si="14"/>
        <v>43559.791666666635</v>
      </c>
      <c r="C27" s="127" t="str">
        <f t="shared" ca="1" si="0"/>
        <v/>
      </c>
      <c r="D27" s="179">
        <f t="shared" ca="1" si="1"/>
        <v>988</v>
      </c>
      <c r="E27" s="179">
        <f t="shared" ca="1" si="2"/>
        <v>20</v>
      </c>
      <c r="F27" s="179" t="str">
        <f t="shared" ca="1" si="3"/>
        <v/>
      </c>
      <c r="G27" s="179" t="str">
        <f t="shared" ca="1" si="4"/>
        <v/>
      </c>
      <c r="H27" s="179">
        <f t="shared" ca="1" si="5"/>
        <v>0</v>
      </c>
      <c r="I27" s="182">
        <f t="shared" ca="1" si="6"/>
        <v>35</v>
      </c>
      <c r="J27" s="175" t="str">
        <f t="shared" ca="1" si="7"/>
        <v/>
      </c>
      <c r="K27" s="127" t="str">
        <f t="shared" ca="1" si="8"/>
        <v/>
      </c>
      <c r="L27" s="182" t="str">
        <f t="shared" ca="1" si="9"/>
        <v/>
      </c>
      <c r="M27" s="127" t="str">
        <f t="shared" ca="1" si="10"/>
        <v/>
      </c>
      <c r="N27" s="127" t="str">
        <f t="shared" ca="1" si="11"/>
        <v/>
      </c>
      <c r="O27" s="179" t="str">
        <f t="shared" ca="1" si="12"/>
        <v/>
      </c>
      <c r="P27" s="182" t="str">
        <f t="shared" ca="1" si="13"/>
        <v/>
      </c>
      <c r="Q27" s="120" t="str">
        <f t="shared" ca="1" si="15"/>
        <v/>
      </c>
      <c r="R27" s="77">
        <f ca="1">IFERROR(SUM($I$15:I27)/$N$5,"")</f>
        <v>1.9706430489789255E-4</v>
      </c>
    </row>
    <row r="28" spans="1:18" x14ac:dyDescent="0.25">
      <c r="A28" s="168">
        <v>27</v>
      </c>
      <c r="B28" s="173">
        <f t="shared" si="14"/>
        <v>43559.833333333299</v>
      </c>
      <c r="C28" s="127" t="str">
        <f t="shared" ca="1" si="0"/>
        <v/>
      </c>
      <c r="D28" s="179">
        <f t="shared" ca="1" si="1"/>
        <v>1020</v>
      </c>
      <c r="E28" s="179">
        <f t="shared" ca="1" si="2"/>
        <v>20</v>
      </c>
      <c r="F28" s="179" t="str">
        <f t="shared" ca="1" si="3"/>
        <v/>
      </c>
      <c r="G28" s="179" t="str">
        <f t="shared" ca="1" si="4"/>
        <v/>
      </c>
      <c r="H28" s="179">
        <f t="shared" ca="1" si="5"/>
        <v>0</v>
      </c>
      <c r="I28" s="182">
        <f t="shared" ca="1" si="6"/>
        <v>40</v>
      </c>
      <c r="J28" s="175" t="str">
        <f t="shared" ca="1" si="7"/>
        <v/>
      </c>
      <c r="K28" s="127" t="str">
        <f t="shared" ca="1" si="8"/>
        <v/>
      </c>
      <c r="L28" s="182" t="str">
        <f t="shared" ca="1" si="9"/>
        <v/>
      </c>
      <c r="M28" s="127" t="str">
        <f t="shared" ca="1" si="10"/>
        <v/>
      </c>
      <c r="N28" s="127" t="str">
        <f t="shared" ca="1" si="11"/>
        <v/>
      </c>
      <c r="O28" s="179" t="str">
        <f t="shared" ca="1" si="12"/>
        <v/>
      </c>
      <c r="P28" s="182" t="str">
        <f t="shared" ca="1" si="13"/>
        <v/>
      </c>
      <c r="Q28" s="120" t="str">
        <f t="shared" ca="1" si="15"/>
        <v/>
      </c>
      <c r="R28" s="77">
        <f ca="1">IFERROR(SUM($I$15:I28)/$N$5,"")</f>
        <v>4.2228065335262686E-4</v>
      </c>
    </row>
    <row r="29" spans="1:18" x14ac:dyDescent="0.25">
      <c r="A29" s="168">
        <v>28</v>
      </c>
      <c r="B29" s="173">
        <f t="shared" si="14"/>
        <v>43559.874999999964</v>
      </c>
      <c r="C29" s="127" t="str">
        <f t="shared" ca="1" si="0"/>
        <v/>
      </c>
      <c r="D29" s="179">
        <f t="shared" ca="1" si="1"/>
        <v>1149</v>
      </c>
      <c r="E29" s="179">
        <f t="shared" ca="1" si="2"/>
        <v>22</v>
      </c>
      <c r="F29" s="179" t="str">
        <f t="shared" ca="1" si="3"/>
        <v/>
      </c>
      <c r="G29" s="179" t="str">
        <f t="shared" ca="1" si="4"/>
        <v/>
      </c>
      <c r="H29" s="179">
        <f t="shared" ca="1" si="5"/>
        <v>0</v>
      </c>
      <c r="I29" s="182">
        <f t="shared" ca="1" si="6"/>
        <v>40</v>
      </c>
      <c r="J29" s="175" t="str">
        <f t="shared" ca="1" si="7"/>
        <v/>
      </c>
      <c r="K29" s="127" t="str">
        <f t="shared" ca="1" si="8"/>
        <v/>
      </c>
      <c r="L29" s="182" t="str">
        <f t="shared" ca="1" si="9"/>
        <v/>
      </c>
      <c r="M29" s="127" t="str">
        <f t="shared" ca="1" si="10"/>
        <v/>
      </c>
      <c r="N29" s="127" t="str">
        <f t="shared" ca="1" si="11"/>
        <v/>
      </c>
      <c r="O29" s="179" t="str">
        <f t="shared" ca="1" si="12"/>
        <v/>
      </c>
      <c r="P29" s="182" t="str">
        <f t="shared" ca="1" si="13"/>
        <v/>
      </c>
      <c r="Q29" s="120" t="str">
        <f t="shared" ca="1" si="15"/>
        <v/>
      </c>
      <c r="R29" s="77">
        <f ca="1">IFERROR(SUM($I$15:I29)/$N$5,"")</f>
        <v>6.4749700180736114E-4</v>
      </c>
    </row>
    <row r="30" spans="1:18" x14ac:dyDescent="0.25">
      <c r="A30" s="168">
        <v>29</v>
      </c>
      <c r="B30" s="173">
        <f t="shared" si="14"/>
        <v>43559.916666666628</v>
      </c>
      <c r="C30" s="127" t="str">
        <f t="shared" ca="1" si="0"/>
        <v/>
      </c>
      <c r="D30" s="179">
        <f t="shared" ca="1" si="1"/>
        <v>1205</v>
      </c>
      <c r="E30" s="179">
        <f t="shared" ca="1" si="2"/>
        <v>22</v>
      </c>
      <c r="F30" s="179" t="str">
        <f t="shared" ca="1" si="3"/>
        <v/>
      </c>
      <c r="G30" s="179" t="str">
        <f t="shared" ca="1" si="4"/>
        <v/>
      </c>
      <c r="H30" s="179">
        <f t="shared" ca="1" si="5"/>
        <v>293</v>
      </c>
      <c r="I30" s="182">
        <f t="shared" ca="1" si="6"/>
        <v>59</v>
      </c>
      <c r="J30" s="175" t="str">
        <f t="shared" ca="1" si="7"/>
        <v/>
      </c>
      <c r="K30" s="127" t="str">
        <f t="shared" ca="1" si="8"/>
        <v/>
      </c>
      <c r="L30" s="182" t="str">
        <f t="shared" ca="1" si="9"/>
        <v/>
      </c>
      <c r="M30" s="127" t="str">
        <f t="shared" ca="1" si="10"/>
        <v/>
      </c>
      <c r="N30" s="127" t="str">
        <f t="shared" ca="1" si="11"/>
        <v/>
      </c>
      <c r="O30" s="179" t="str">
        <f t="shared" ca="1" si="12"/>
        <v/>
      </c>
      <c r="P30" s="182" t="str">
        <f t="shared" ca="1" si="13"/>
        <v/>
      </c>
      <c r="Q30" s="120" t="str">
        <f t="shared" ca="1" si="15"/>
        <v/>
      </c>
      <c r="R30" s="77">
        <f ca="1">IFERROR(SUM($I$15:I30)/$N$5,"")</f>
        <v>9.7969111577809434E-4</v>
      </c>
    </row>
    <row r="31" spans="1:18" x14ac:dyDescent="0.25">
      <c r="A31" s="168">
        <v>30</v>
      </c>
      <c r="B31" s="173">
        <f t="shared" si="14"/>
        <v>43559.958333333292</v>
      </c>
      <c r="C31" s="127" t="str">
        <f t="shared" ca="1" si="0"/>
        <v/>
      </c>
      <c r="D31" s="179">
        <f t="shared" ca="1" si="1"/>
        <v>1218</v>
      </c>
      <c r="E31" s="179">
        <f t="shared" ca="1" si="2"/>
        <v>24</v>
      </c>
      <c r="F31" s="179" t="str">
        <f t="shared" ca="1" si="3"/>
        <v/>
      </c>
      <c r="G31" s="179" t="str">
        <f t="shared" ca="1" si="4"/>
        <v/>
      </c>
      <c r="H31" s="179">
        <f t="shared" ca="1" si="5"/>
        <v>416</v>
      </c>
      <c r="I31" s="182">
        <f t="shared" ca="1" si="6"/>
        <v>60</v>
      </c>
      <c r="J31" s="175" t="str">
        <f t="shared" ca="1" si="7"/>
        <v/>
      </c>
      <c r="K31" s="127" t="str">
        <f t="shared" ca="1" si="8"/>
        <v/>
      </c>
      <c r="L31" s="182" t="str">
        <f t="shared" ca="1" si="9"/>
        <v/>
      </c>
      <c r="M31" s="127" t="str">
        <f t="shared" ca="1" si="10"/>
        <v/>
      </c>
      <c r="N31" s="127" t="str">
        <f t="shared" ca="1" si="11"/>
        <v/>
      </c>
      <c r="O31" s="179" t="str">
        <f t="shared" ca="1" si="12"/>
        <v/>
      </c>
      <c r="P31" s="182" t="str">
        <f t="shared" ca="1" si="13"/>
        <v/>
      </c>
      <c r="Q31" s="120" t="str">
        <f t="shared" ca="1" si="15"/>
        <v/>
      </c>
      <c r="R31" s="77">
        <f ca="1">IFERROR(SUM($I$15:I31)/$N$5,"")</f>
        <v>1.3175156384601957E-3</v>
      </c>
    </row>
    <row r="32" spans="1:18" x14ac:dyDescent="0.25">
      <c r="A32" s="168">
        <v>31</v>
      </c>
      <c r="B32" s="173">
        <f t="shared" si="14"/>
        <v>43559.999999999956</v>
      </c>
      <c r="C32" s="127" t="str">
        <f t="shared" ca="1" si="0"/>
        <v/>
      </c>
      <c r="D32" s="179">
        <f t="shared" ca="1" si="1"/>
        <v>1202</v>
      </c>
      <c r="E32" s="179">
        <f t="shared" ca="1" si="2"/>
        <v>24</v>
      </c>
      <c r="F32" s="179" t="str">
        <f t="shared" ca="1" si="3"/>
        <v/>
      </c>
      <c r="G32" s="179" t="str">
        <f t="shared" ca="1" si="4"/>
        <v/>
      </c>
      <c r="H32" s="179">
        <f t="shared" ca="1" si="5"/>
        <v>421</v>
      </c>
      <c r="I32" s="182">
        <f t="shared" ca="1" si="6"/>
        <v>65</v>
      </c>
      <c r="J32" s="175" t="str">
        <f t="shared" ca="1" si="7"/>
        <v/>
      </c>
      <c r="K32" s="127" t="str">
        <f t="shared" ca="1" si="8"/>
        <v/>
      </c>
      <c r="L32" s="182" t="str">
        <f t="shared" ca="1" si="9"/>
        <v/>
      </c>
      <c r="M32" s="127" t="str">
        <f t="shared" ca="1" si="10"/>
        <v/>
      </c>
      <c r="N32" s="127" t="str">
        <f t="shared" ca="1" si="11"/>
        <v/>
      </c>
      <c r="O32" s="179" t="str">
        <f t="shared" ca="1" si="12"/>
        <v/>
      </c>
      <c r="P32" s="182" t="str">
        <f t="shared" ca="1" si="13"/>
        <v/>
      </c>
      <c r="Q32" s="120" t="str">
        <f t="shared" ca="1" si="15"/>
        <v/>
      </c>
      <c r="R32" s="77">
        <f ca="1">IFERROR(SUM($I$15:I32)/$N$5,"")</f>
        <v>1.6834922046991391E-3</v>
      </c>
    </row>
    <row r="33" spans="1:18" x14ac:dyDescent="0.25">
      <c r="A33" s="168">
        <v>32</v>
      </c>
      <c r="B33" s="173">
        <f t="shared" si="14"/>
        <v>43560.041666666621</v>
      </c>
      <c r="C33" s="127" t="str">
        <f t="shared" ca="1" si="0"/>
        <v/>
      </c>
      <c r="D33" s="179">
        <f t="shared" ca="1" si="1"/>
        <v>1189</v>
      </c>
      <c r="E33" s="179">
        <f t="shared" ca="1" si="2"/>
        <v>24</v>
      </c>
      <c r="F33" s="179" t="str">
        <f t="shared" ca="1" si="3"/>
        <v/>
      </c>
      <c r="G33" s="179" t="str">
        <f t="shared" ca="1" si="4"/>
        <v/>
      </c>
      <c r="H33" s="179">
        <f t="shared" ca="1" si="5"/>
        <v>428</v>
      </c>
      <c r="I33" s="182">
        <f t="shared" ca="1" si="6"/>
        <v>65</v>
      </c>
      <c r="J33" s="175" t="str">
        <f t="shared" ca="1" si="7"/>
        <v/>
      </c>
      <c r="K33" s="127" t="str">
        <f t="shared" ca="1" si="8"/>
        <v/>
      </c>
      <c r="L33" s="182" t="str">
        <f t="shared" ca="1" si="9"/>
        <v/>
      </c>
      <c r="M33" s="127" t="str">
        <f t="shared" ca="1" si="10"/>
        <v/>
      </c>
      <c r="N33" s="127" t="str">
        <f t="shared" ca="1" si="11"/>
        <v/>
      </c>
      <c r="O33" s="179" t="str">
        <f t="shared" ca="1" si="12"/>
        <v/>
      </c>
      <c r="P33" s="182" t="str">
        <f t="shared" ca="1" si="13"/>
        <v/>
      </c>
      <c r="Q33" s="120" t="str">
        <f t="shared" ca="1" si="15"/>
        <v/>
      </c>
      <c r="R33" s="77">
        <f ca="1">IFERROR(SUM($I$15:I33)/$N$5,"")</f>
        <v>2.0494687709380825E-3</v>
      </c>
    </row>
    <row r="34" spans="1:18" x14ac:dyDescent="0.25">
      <c r="A34" s="168">
        <v>33</v>
      </c>
      <c r="B34" s="173">
        <f t="shared" si="14"/>
        <v>43560.083333333285</v>
      </c>
      <c r="C34" s="127" t="str">
        <f t="shared" ca="1" si="0"/>
        <v/>
      </c>
      <c r="D34" s="179">
        <f t="shared" ca="1" si="1"/>
        <v>1249</v>
      </c>
      <c r="E34" s="179">
        <f t="shared" ca="1" si="2"/>
        <v>24</v>
      </c>
      <c r="F34" s="179" t="str">
        <f t="shared" ca="1" si="3"/>
        <v/>
      </c>
      <c r="G34" s="179" t="str">
        <f t="shared" ca="1" si="4"/>
        <v/>
      </c>
      <c r="H34" s="179">
        <f t="shared" ca="1" si="5"/>
        <v>507</v>
      </c>
      <c r="I34" s="182">
        <f t="shared" ca="1" si="6"/>
        <v>64</v>
      </c>
      <c r="J34" s="175" t="str">
        <f t="shared" ca="1" si="7"/>
        <v/>
      </c>
      <c r="K34" s="127" t="str">
        <f t="shared" ca="1" si="8"/>
        <v/>
      </c>
      <c r="L34" s="182" t="str">
        <f t="shared" ca="1" si="9"/>
        <v/>
      </c>
      <c r="M34" s="127" t="str">
        <f t="shared" ca="1" si="10"/>
        <v/>
      </c>
      <c r="N34" s="127" t="str">
        <f t="shared" ca="1" si="11"/>
        <v/>
      </c>
      <c r="O34" s="179" t="str">
        <f t="shared" ca="1" si="12"/>
        <v/>
      </c>
      <c r="P34" s="182" t="str">
        <f t="shared" ca="1" si="13"/>
        <v/>
      </c>
      <c r="Q34" s="120" t="str">
        <f t="shared" ca="1" si="15"/>
        <v/>
      </c>
      <c r="R34" s="77">
        <f ca="1">IFERROR(SUM($I$15:I34)/$N$5,"")</f>
        <v>2.4098149284656574E-3</v>
      </c>
    </row>
    <row r="35" spans="1:18" x14ac:dyDescent="0.25">
      <c r="A35" s="168">
        <v>34</v>
      </c>
      <c r="B35" s="173">
        <f t="shared" si="14"/>
        <v>43560.124999999949</v>
      </c>
      <c r="C35" s="127" t="str">
        <f t="shared" ca="1" si="0"/>
        <v/>
      </c>
      <c r="D35" s="179">
        <f t="shared" ca="1" si="1"/>
        <v>1264</v>
      </c>
      <c r="E35" s="179">
        <f t="shared" ca="1" si="2"/>
        <v>26</v>
      </c>
      <c r="F35" s="179" t="str">
        <f t="shared" ca="1" si="3"/>
        <v/>
      </c>
      <c r="G35" s="179" t="str">
        <f t="shared" ca="1" si="4"/>
        <v/>
      </c>
      <c r="H35" s="179">
        <f t="shared" ca="1" si="5"/>
        <v>564</v>
      </c>
      <c r="I35" s="182">
        <f t="shared" ca="1" si="6"/>
        <v>63</v>
      </c>
      <c r="J35" s="175" t="str">
        <f t="shared" ca="1" si="7"/>
        <v/>
      </c>
      <c r="K35" s="127" t="str">
        <f t="shared" ca="1" si="8"/>
        <v/>
      </c>
      <c r="L35" s="182" t="str">
        <f t="shared" ca="1" si="9"/>
        <v/>
      </c>
      <c r="M35" s="127" t="str">
        <f t="shared" ca="1" si="10"/>
        <v/>
      </c>
      <c r="N35" s="127" t="str">
        <f t="shared" ca="1" si="11"/>
        <v/>
      </c>
      <c r="O35" s="179" t="str">
        <f t="shared" ca="1" si="12"/>
        <v/>
      </c>
      <c r="P35" s="182" t="str">
        <f t="shared" ca="1" si="13"/>
        <v/>
      </c>
      <c r="Q35" s="120" t="str">
        <f t="shared" ca="1" si="15"/>
        <v/>
      </c>
      <c r="R35" s="77">
        <f ca="1">IFERROR(SUM($I$15:I35)/$N$5,"")</f>
        <v>2.7645306772818637E-3</v>
      </c>
    </row>
    <row r="36" spans="1:18" x14ac:dyDescent="0.25">
      <c r="A36" s="168">
        <v>35</v>
      </c>
      <c r="B36" s="173">
        <f t="shared" si="14"/>
        <v>43560.166666666613</v>
      </c>
      <c r="C36" s="127" t="str">
        <f t="shared" ca="1" si="0"/>
        <v/>
      </c>
      <c r="D36" s="179">
        <f t="shared" ca="1" si="1"/>
        <v>1264</v>
      </c>
      <c r="E36" s="179">
        <f t="shared" ca="1" si="2"/>
        <v>26</v>
      </c>
      <c r="F36" s="179" t="str">
        <f t="shared" ca="1" si="3"/>
        <v/>
      </c>
      <c r="G36" s="179" t="str">
        <f t="shared" ca="1" si="4"/>
        <v/>
      </c>
      <c r="H36" s="179">
        <f t="shared" ca="1" si="5"/>
        <v>580</v>
      </c>
      <c r="I36" s="182">
        <f t="shared" ca="1" si="6"/>
        <v>61</v>
      </c>
      <c r="J36" s="175" t="str">
        <f t="shared" ca="1" si="7"/>
        <v/>
      </c>
      <c r="K36" s="127" t="str">
        <f t="shared" ca="1" si="8"/>
        <v/>
      </c>
      <c r="L36" s="182" t="str">
        <f t="shared" ca="1" si="9"/>
        <v/>
      </c>
      <c r="M36" s="127" t="str">
        <f t="shared" ca="1" si="10"/>
        <v/>
      </c>
      <c r="N36" s="127" t="str">
        <f t="shared" ca="1" si="11"/>
        <v/>
      </c>
      <c r="O36" s="179" t="str">
        <f t="shared" ca="1" si="12"/>
        <v/>
      </c>
      <c r="P36" s="182" t="str">
        <f t="shared" ca="1" si="13"/>
        <v/>
      </c>
      <c r="Q36" s="120" t="str">
        <f t="shared" ca="1" si="15"/>
        <v/>
      </c>
      <c r="R36" s="77">
        <f ca="1">IFERROR(SUM($I$15:I36)/$N$5,"")</f>
        <v>3.1079856086753338E-3</v>
      </c>
    </row>
    <row r="37" spans="1:18" x14ac:dyDescent="0.25">
      <c r="A37" s="168">
        <v>36</v>
      </c>
      <c r="B37" s="173">
        <f t="shared" si="14"/>
        <v>43560.208333333278</v>
      </c>
      <c r="C37" s="127" t="str">
        <f t="shared" ca="1" si="0"/>
        <v/>
      </c>
      <c r="D37" s="179">
        <f t="shared" ca="1" si="1"/>
        <v>1257</v>
      </c>
      <c r="E37" s="179">
        <f t="shared" ca="1" si="2"/>
        <v>26</v>
      </c>
      <c r="F37" s="179" t="str">
        <f t="shared" ca="1" si="3"/>
        <v/>
      </c>
      <c r="G37" s="179" t="str">
        <f t="shared" ca="1" si="4"/>
        <v/>
      </c>
      <c r="H37" s="179">
        <f t="shared" ca="1" si="5"/>
        <v>692</v>
      </c>
      <c r="I37" s="182">
        <f t="shared" ca="1" si="6"/>
        <v>51</v>
      </c>
      <c r="J37" s="175" t="str">
        <f t="shared" ca="1" si="7"/>
        <v/>
      </c>
      <c r="K37" s="127" t="str">
        <f t="shared" ca="1" si="8"/>
        <v/>
      </c>
      <c r="L37" s="182" t="str">
        <f t="shared" ca="1" si="9"/>
        <v/>
      </c>
      <c r="M37" s="127" t="str">
        <f t="shared" ca="1" si="10"/>
        <v/>
      </c>
      <c r="N37" s="127" t="str">
        <f t="shared" ca="1" si="11"/>
        <v/>
      </c>
      <c r="O37" s="179" t="str">
        <f t="shared" ca="1" si="12"/>
        <v/>
      </c>
      <c r="P37" s="182" t="str">
        <f t="shared" ca="1" si="13"/>
        <v/>
      </c>
      <c r="Q37" s="120" t="str">
        <f t="shared" ca="1" si="15"/>
        <v/>
      </c>
      <c r="R37" s="77">
        <f ca="1">IFERROR(SUM($I$15:I37)/$N$5,"")</f>
        <v>3.39513645295512E-3</v>
      </c>
    </row>
    <row r="38" spans="1:18" x14ac:dyDescent="0.25">
      <c r="A38" s="168">
        <v>37</v>
      </c>
      <c r="B38" s="173">
        <f t="shared" si="14"/>
        <v>43560.249999999942</v>
      </c>
      <c r="C38" s="127" t="str">
        <f t="shared" ca="1" si="0"/>
        <v/>
      </c>
      <c r="D38" s="179">
        <f t="shared" ca="1" si="1"/>
        <v>1268</v>
      </c>
      <c r="E38" s="179">
        <f t="shared" ca="1" si="2"/>
        <v>26</v>
      </c>
      <c r="F38" s="179" t="str">
        <f t="shared" ca="1" si="3"/>
        <v/>
      </c>
      <c r="G38" s="179" t="str">
        <f t="shared" ca="1" si="4"/>
        <v/>
      </c>
      <c r="H38" s="179">
        <f t="shared" ca="1" si="5"/>
        <v>693</v>
      </c>
      <c r="I38" s="182">
        <f t="shared" ca="1" si="6"/>
        <v>61</v>
      </c>
      <c r="J38" s="175" t="str">
        <f t="shared" ca="1" si="7"/>
        <v/>
      </c>
      <c r="K38" s="127" t="str">
        <f t="shared" ca="1" si="8"/>
        <v/>
      </c>
      <c r="L38" s="182" t="str">
        <f t="shared" ca="1" si="9"/>
        <v/>
      </c>
      <c r="M38" s="127" t="str">
        <f t="shared" ca="1" si="10"/>
        <v/>
      </c>
      <c r="N38" s="127" t="str">
        <f t="shared" ca="1" si="11"/>
        <v/>
      </c>
      <c r="O38" s="179" t="str">
        <f t="shared" ca="1" si="12"/>
        <v/>
      </c>
      <c r="P38" s="182" t="str">
        <f t="shared" ca="1" si="13"/>
        <v/>
      </c>
      <c r="Q38" s="120" t="str">
        <f t="shared" ca="1" si="15"/>
        <v/>
      </c>
      <c r="R38" s="77">
        <f ca="1">IFERROR(SUM($I$15:I38)/$N$5,"")</f>
        <v>3.7385913843485897E-3</v>
      </c>
    </row>
    <row r="39" spans="1:18" x14ac:dyDescent="0.25">
      <c r="A39" s="168">
        <v>14</v>
      </c>
      <c r="B39" s="173">
        <f t="shared" si="14"/>
        <v>43560.291666666606</v>
      </c>
      <c r="C39" s="127" t="str">
        <f t="shared" ca="1" si="0"/>
        <v/>
      </c>
      <c r="D39" s="179">
        <f t="shared" ca="1" si="1"/>
        <v>1276</v>
      </c>
      <c r="E39" s="179">
        <f t="shared" ca="1" si="2"/>
        <v>26</v>
      </c>
      <c r="F39" s="179">
        <f t="shared" ca="1" si="3"/>
        <v>0</v>
      </c>
      <c r="G39" s="179" t="str">
        <f t="shared" ca="1" si="4"/>
        <v/>
      </c>
      <c r="H39" s="179">
        <f t="shared" ca="1" si="5"/>
        <v>705</v>
      </c>
      <c r="I39" s="182">
        <f t="shared" ca="1" si="6"/>
        <v>70</v>
      </c>
      <c r="J39" s="175" t="str">
        <f t="shared" ca="1" si="7"/>
        <v/>
      </c>
      <c r="K39" s="127" t="str">
        <f t="shared" ca="1" si="8"/>
        <v/>
      </c>
      <c r="L39" s="182" t="str">
        <f t="shared" ca="1" si="9"/>
        <v/>
      </c>
      <c r="M39" s="127" t="str">
        <f t="shared" ca="1" si="10"/>
        <v/>
      </c>
      <c r="N39" s="127" t="str">
        <f t="shared" ca="1" si="11"/>
        <v/>
      </c>
      <c r="O39" s="179" t="str">
        <f t="shared" ca="1" si="12"/>
        <v/>
      </c>
      <c r="P39" s="182" t="str">
        <f t="shared" ca="1" si="13"/>
        <v/>
      </c>
      <c r="Q39" s="120" t="str">
        <f t="shared" ca="1" si="15"/>
        <v/>
      </c>
      <c r="R39" s="77">
        <f ca="1">IFERROR(SUM($I$15:I39)/$N$5,"")</f>
        <v>4.1327199941443753E-3</v>
      </c>
    </row>
    <row r="40" spans="1:18" x14ac:dyDescent="0.25">
      <c r="A40" s="168">
        <v>15</v>
      </c>
      <c r="B40" s="173">
        <f t="shared" si="14"/>
        <v>43560.33333333327</v>
      </c>
      <c r="C40" s="127" t="str">
        <f t="shared" ca="1" si="0"/>
        <v/>
      </c>
      <c r="D40" s="179">
        <f t="shared" ca="1" si="1"/>
        <v>1276</v>
      </c>
      <c r="E40" s="179">
        <f t="shared" ca="1" si="2"/>
        <v>26</v>
      </c>
      <c r="F40" s="179">
        <f t="shared" ca="1" si="3"/>
        <v>0</v>
      </c>
      <c r="G40" s="179" t="str">
        <f t="shared" ca="1" si="4"/>
        <v/>
      </c>
      <c r="H40" s="179">
        <f t="shared" ca="1" si="5"/>
        <v>759</v>
      </c>
      <c r="I40" s="182">
        <f t="shared" ca="1" si="6"/>
        <v>67</v>
      </c>
      <c r="J40" s="175" t="str">
        <f t="shared" ca="1" si="7"/>
        <v/>
      </c>
      <c r="K40" s="127" t="str">
        <f t="shared" ca="1" si="8"/>
        <v/>
      </c>
      <c r="L40" s="182" t="str">
        <f t="shared" ca="1" si="9"/>
        <v/>
      </c>
      <c r="M40" s="127" t="str">
        <f t="shared" ca="1" si="10"/>
        <v/>
      </c>
      <c r="N40" s="127" t="str">
        <f t="shared" ca="1" si="11"/>
        <v/>
      </c>
      <c r="O40" s="179" t="str">
        <f t="shared" ca="1" si="12"/>
        <v/>
      </c>
      <c r="P40" s="182" t="str">
        <f t="shared" ca="1" si="13"/>
        <v/>
      </c>
      <c r="Q40" s="120" t="str">
        <f t="shared" ca="1" si="15"/>
        <v/>
      </c>
      <c r="R40" s="77">
        <f ca="1">IFERROR(SUM($I$15:I40)/$N$5,"")</f>
        <v>4.5099573778060549E-3</v>
      </c>
    </row>
    <row r="41" spans="1:18" x14ac:dyDescent="0.25">
      <c r="A41" s="168">
        <v>16</v>
      </c>
      <c r="B41" s="173">
        <f t="shared" si="14"/>
        <v>43560.374999999935</v>
      </c>
      <c r="C41" s="127" t="str">
        <f t="shared" ca="1" si="0"/>
        <v/>
      </c>
      <c r="D41" s="179">
        <f t="shared" ca="1" si="1"/>
        <v>1265</v>
      </c>
      <c r="E41" s="179">
        <f t="shared" ca="1" si="2"/>
        <v>26</v>
      </c>
      <c r="F41" s="179">
        <f t="shared" ca="1" si="3"/>
        <v>0</v>
      </c>
      <c r="G41" s="179" t="str">
        <f t="shared" ca="1" si="4"/>
        <v/>
      </c>
      <c r="H41" s="179">
        <f t="shared" ca="1" si="5"/>
        <v>736</v>
      </c>
      <c r="I41" s="182">
        <f t="shared" ca="1" si="6"/>
        <v>74</v>
      </c>
      <c r="J41" s="175" t="str">
        <f t="shared" ca="1" si="7"/>
        <v/>
      </c>
      <c r="K41" s="127" t="str">
        <f t="shared" ca="1" si="8"/>
        <v/>
      </c>
      <c r="L41" s="182" t="str">
        <f t="shared" ca="1" si="9"/>
        <v/>
      </c>
      <c r="M41" s="127" t="str">
        <f t="shared" ca="1" si="10"/>
        <v/>
      </c>
      <c r="N41" s="127" t="str">
        <f t="shared" ca="1" si="11"/>
        <v/>
      </c>
      <c r="O41" s="179" t="str">
        <f t="shared" ca="1" si="12"/>
        <v/>
      </c>
      <c r="P41" s="182" t="str">
        <f t="shared" ca="1" si="13"/>
        <v/>
      </c>
      <c r="Q41" s="120" t="str">
        <f t="shared" ca="1" si="15"/>
        <v/>
      </c>
      <c r="R41" s="77">
        <f ca="1">IFERROR(SUM($I$15:I41)/$N$5,"")</f>
        <v>4.9266076224473137E-3</v>
      </c>
    </row>
    <row r="42" spans="1:18" x14ac:dyDescent="0.25">
      <c r="A42" s="168">
        <v>17</v>
      </c>
      <c r="B42" s="173">
        <f t="shared" si="14"/>
        <v>43560.416666666599</v>
      </c>
      <c r="C42" s="127" t="str">
        <f t="shared" ca="1" si="0"/>
        <v/>
      </c>
      <c r="D42" s="179">
        <f t="shared" ca="1" si="1"/>
        <v>1263</v>
      </c>
      <c r="E42" s="179">
        <f t="shared" ca="1" si="2"/>
        <v>26</v>
      </c>
      <c r="F42" s="179">
        <f t="shared" ca="1" si="3"/>
        <v>0</v>
      </c>
      <c r="G42" s="179" t="str">
        <f t="shared" ca="1" si="4"/>
        <v/>
      </c>
      <c r="H42" s="179">
        <f t="shared" ca="1" si="5"/>
        <v>739</v>
      </c>
      <c r="I42" s="182">
        <f t="shared" ca="1" si="6"/>
        <v>68</v>
      </c>
      <c r="J42" s="175" t="str">
        <f t="shared" ca="1" si="7"/>
        <v/>
      </c>
      <c r="K42" s="127" t="str">
        <f t="shared" ca="1" si="8"/>
        <v/>
      </c>
      <c r="L42" s="182" t="str">
        <f t="shared" ca="1" si="9"/>
        <v/>
      </c>
      <c r="M42" s="127" t="str">
        <f t="shared" ca="1" si="10"/>
        <v/>
      </c>
      <c r="N42" s="127" t="str">
        <f t="shared" ca="1" si="11"/>
        <v/>
      </c>
      <c r="O42" s="179" t="str">
        <f t="shared" ca="1" si="12"/>
        <v/>
      </c>
      <c r="P42" s="182" t="str">
        <f t="shared" ca="1" si="13"/>
        <v/>
      </c>
      <c r="Q42" s="120" t="str">
        <f t="shared" ca="1" si="15"/>
        <v/>
      </c>
      <c r="R42" s="77">
        <f ca="1">IFERROR(SUM($I$15:I42)/$N$5,"")</f>
        <v>5.3094754148203622E-3</v>
      </c>
    </row>
    <row r="43" spans="1:18" x14ac:dyDescent="0.25">
      <c r="A43" s="168">
        <v>18</v>
      </c>
      <c r="B43" s="173">
        <f t="shared" si="14"/>
        <v>43560.458333333263</v>
      </c>
      <c r="C43" s="127" t="str">
        <f t="shared" ca="1" si="0"/>
        <v/>
      </c>
      <c r="D43" s="179">
        <f t="shared" ca="1" si="1"/>
        <v>1279</v>
      </c>
      <c r="E43" s="179">
        <f t="shared" ca="1" si="2"/>
        <v>26</v>
      </c>
      <c r="F43" s="179">
        <f t="shared" ca="1" si="3"/>
        <v>0</v>
      </c>
      <c r="G43" s="179" t="str">
        <f t="shared" ca="1" si="4"/>
        <v/>
      </c>
      <c r="H43" s="179">
        <f t="shared" ca="1" si="5"/>
        <v>740</v>
      </c>
      <c r="I43" s="182">
        <f t="shared" ca="1" si="6"/>
        <v>77</v>
      </c>
      <c r="J43" s="175" t="str">
        <f t="shared" ca="1" si="7"/>
        <v/>
      </c>
      <c r="K43" s="127" t="str">
        <f t="shared" ca="1" si="8"/>
        <v/>
      </c>
      <c r="L43" s="182" t="str">
        <f t="shared" ca="1" si="9"/>
        <v/>
      </c>
      <c r="M43" s="127" t="str">
        <f t="shared" ca="1" si="10"/>
        <v/>
      </c>
      <c r="N43" s="127" t="str">
        <f t="shared" ca="1" si="11"/>
        <v/>
      </c>
      <c r="O43" s="179" t="str">
        <f t="shared" ca="1" si="12"/>
        <v/>
      </c>
      <c r="P43" s="182" t="str">
        <f t="shared" ca="1" si="13"/>
        <v/>
      </c>
      <c r="Q43" s="120" t="str">
        <f t="shared" ca="1" si="15"/>
        <v/>
      </c>
      <c r="R43" s="77">
        <f ca="1">IFERROR(SUM($I$15:I43)/$N$5,"")</f>
        <v>5.7430168855957253E-3</v>
      </c>
    </row>
    <row r="44" spans="1:18" x14ac:dyDescent="0.25">
      <c r="A44" s="168">
        <v>19</v>
      </c>
      <c r="B44" s="173">
        <f t="shared" si="14"/>
        <v>43560.499999999927</v>
      </c>
      <c r="C44" s="127" t="str">
        <f t="shared" ca="1" si="0"/>
        <v/>
      </c>
      <c r="D44" s="179">
        <f t="shared" ca="1" si="1"/>
        <v>1291</v>
      </c>
      <c r="E44" s="179">
        <f t="shared" ca="1" si="2"/>
        <v>26</v>
      </c>
      <c r="F44" s="179">
        <f t="shared" ca="1" si="3"/>
        <v>0</v>
      </c>
      <c r="G44" s="179" t="str">
        <f t="shared" ca="1" si="4"/>
        <v/>
      </c>
      <c r="H44" s="179">
        <f t="shared" ca="1" si="5"/>
        <v>786</v>
      </c>
      <c r="I44" s="182">
        <f t="shared" ca="1" si="6"/>
        <v>58</v>
      </c>
      <c r="J44" s="175" t="str">
        <f t="shared" ca="1" si="7"/>
        <v/>
      </c>
      <c r="K44" s="127" t="str">
        <f t="shared" ca="1" si="8"/>
        <v/>
      </c>
      <c r="L44" s="182" t="str">
        <f t="shared" ca="1" si="9"/>
        <v/>
      </c>
      <c r="M44" s="127" t="str">
        <f t="shared" ca="1" si="10"/>
        <v/>
      </c>
      <c r="N44" s="127" t="str">
        <f t="shared" ca="1" si="11"/>
        <v/>
      </c>
      <c r="O44" s="179" t="str">
        <f t="shared" ca="1" si="12"/>
        <v/>
      </c>
      <c r="P44" s="182" t="str">
        <f t="shared" ca="1" si="13"/>
        <v/>
      </c>
      <c r="Q44" s="120" t="str">
        <f t="shared" ca="1" si="15"/>
        <v/>
      </c>
      <c r="R44" s="77">
        <f ca="1">IFERROR(SUM($I$15:I44)/$N$5,"")</f>
        <v>6.0695805908550903E-3</v>
      </c>
    </row>
    <row r="45" spans="1:18" x14ac:dyDescent="0.25">
      <c r="A45" s="168">
        <v>20</v>
      </c>
      <c r="B45" s="173">
        <f t="shared" si="14"/>
        <v>43560.541666666591</v>
      </c>
      <c r="C45" s="127" t="str">
        <f t="shared" ca="1" si="0"/>
        <v/>
      </c>
      <c r="D45" s="179">
        <f t="shared" ca="1" si="1"/>
        <v>1281</v>
      </c>
      <c r="E45" s="179">
        <f t="shared" ca="1" si="2"/>
        <v>28</v>
      </c>
      <c r="F45" s="179">
        <f t="shared" ca="1" si="3"/>
        <v>10</v>
      </c>
      <c r="G45" s="179" t="str">
        <f t="shared" ca="1" si="4"/>
        <v/>
      </c>
      <c r="H45" s="179">
        <f t="shared" ca="1" si="5"/>
        <v>1050</v>
      </c>
      <c r="I45" s="182">
        <f t="shared" ca="1" si="6"/>
        <v>105</v>
      </c>
      <c r="J45" s="175" t="str">
        <f t="shared" ca="1" si="7"/>
        <v/>
      </c>
      <c r="K45" s="127" t="str">
        <f t="shared" ca="1" si="8"/>
        <v/>
      </c>
      <c r="L45" s="182" t="str">
        <f t="shared" ca="1" si="9"/>
        <v/>
      </c>
      <c r="M45" s="127" t="str">
        <f t="shared" ca="1" si="10"/>
        <v/>
      </c>
      <c r="N45" s="127" t="str">
        <f t="shared" ca="1" si="11"/>
        <v/>
      </c>
      <c r="O45" s="179" t="str">
        <f t="shared" ca="1" si="12"/>
        <v/>
      </c>
      <c r="P45" s="182" t="str">
        <f t="shared" ca="1" si="13"/>
        <v/>
      </c>
      <c r="Q45" s="120" t="str">
        <f t="shared" ca="1" si="15"/>
        <v/>
      </c>
      <c r="R45" s="77">
        <f ca="1">IFERROR(SUM($I$15:I45)/$N$5,"")</f>
        <v>6.6607735055487678E-3</v>
      </c>
    </row>
    <row r="46" spans="1:18" x14ac:dyDescent="0.25">
      <c r="A46" s="168">
        <v>21</v>
      </c>
      <c r="B46" s="173">
        <f t="shared" si="14"/>
        <v>43560.583333333256</v>
      </c>
      <c r="C46" s="127" t="str">
        <f t="shared" ca="1" si="0"/>
        <v/>
      </c>
      <c r="D46" s="179">
        <f t="shared" ca="1" si="1"/>
        <v>1290</v>
      </c>
      <c r="E46" s="179">
        <f t="shared" ca="1" si="2"/>
        <v>28</v>
      </c>
      <c r="F46" s="179">
        <f t="shared" ca="1" si="3"/>
        <v>7</v>
      </c>
      <c r="G46" s="179" t="str">
        <f t="shared" ca="1" si="4"/>
        <v/>
      </c>
      <c r="H46" s="179">
        <f t="shared" ca="1" si="5"/>
        <v>1084</v>
      </c>
      <c r="I46" s="182">
        <f t="shared" ca="1" si="6"/>
        <v>78</v>
      </c>
      <c r="J46" s="175" t="str">
        <f t="shared" ca="1" si="7"/>
        <v/>
      </c>
      <c r="K46" s="127" t="str">
        <f t="shared" ca="1" si="8"/>
        <v/>
      </c>
      <c r="L46" s="182" t="str">
        <f t="shared" ca="1" si="9"/>
        <v/>
      </c>
      <c r="M46" s="127" t="str">
        <f t="shared" ca="1" si="10"/>
        <v/>
      </c>
      <c r="N46" s="127" t="str">
        <f t="shared" ca="1" si="11"/>
        <v/>
      </c>
      <c r="O46" s="179" t="str">
        <f t="shared" ca="1" si="12"/>
        <v/>
      </c>
      <c r="P46" s="182" t="str">
        <f t="shared" ca="1" si="13"/>
        <v/>
      </c>
      <c r="Q46" s="120" t="str">
        <f t="shared" ca="1" si="15"/>
        <v/>
      </c>
      <c r="R46" s="77">
        <f ca="1">IFERROR(SUM($I$15:I46)/$N$5,"")</f>
        <v>7.0999453850354999E-3</v>
      </c>
    </row>
    <row r="47" spans="1:18" x14ac:dyDescent="0.25">
      <c r="A47" s="168">
        <v>22</v>
      </c>
      <c r="B47" s="173">
        <f t="shared" si="14"/>
        <v>43560.62499999992</v>
      </c>
      <c r="C47" s="127" t="str">
        <f t="shared" ca="1" si="0"/>
        <v/>
      </c>
      <c r="D47" s="179">
        <f t="shared" ca="1" si="1"/>
        <v>1300</v>
      </c>
      <c r="E47" s="179">
        <f t="shared" ca="1" si="2"/>
        <v>28</v>
      </c>
      <c r="F47" s="179">
        <f t="shared" ca="1" si="3"/>
        <v>13</v>
      </c>
      <c r="G47" s="179" t="str">
        <f t="shared" ca="1" si="4"/>
        <v/>
      </c>
      <c r="H47" s="179">
        <f t="shared" ca="1" si="5"/>
        <v>1057</v>
      </c>
      <c r="I47" s="182">
        <f t="shared" ca="1" si="6"/>
        <v>97</v>
      </c>
      <c r="J47" s="175" t="str">
        <f t="shared" ca="1" si="7"/>
        <v/>
      </c>
      <c r="K47" s="127" t="str">
        <f t="shared" ca="1" si="8"/>
        <v/>
      </c>
      <c r="L47" s="182" t="str">
        <f t="shared" ca="1" si="9"/>
        <v/>
      </c>
      <c r="M47" s="127" t="str">
        <f t="shared" ca="1" si="10"/>
        <v/>
      </c>
      <c r="N47" s="127" t="str">
        <f t="shared" ca="1" si="11"/>
        <v/>
      </c>
      <c r="O47" s="179" t="str">
        <f t="shared" ca="1" si="12"/>
        <v/>
      </c>
      <c r="P47" s="182" t="str">
        <f t="shared" ca="1" si="13"/>
        <v/>
      </c>
      <c r="Q47" s="120" t="str">
        <f t="shared" ca="1" si="15"/>
        <v/>
      </c>
      <c r="R47" s="77">
        <f ca="1">IFERROR(SUM($I$15:I47)/$N$5,"")</f>
        <v>7.6460950300382309E-3</v>
      </c>
    </row>
    <row r="48" spans="1:18" x14ac:dyDescent="0.25">
      <c r="A48" s="168">
        <v>23</v>
      </c>
      <c r="B48" s="173">
        <f t="shared" si="14"/>
        <v>43560.666666666584</v>
      </c>
      <c r="C48" s="127" t="str">
        <f t="shared" ca="1" si="0"/>
        <v/>
      </c>
      <c r="D48" s="179">
        <f t="shared" ca="1" si="1"/>
        <v>1320</v>
      </c>
      <c r="E48" s="179">
        <f t="shared" ca="1" si="2"/>
        <v>28</v>
      </c>
      <c r="F48" s="179">
        <f t="shared" ca="1" si="3"/>
        <v>28</v>
      </c>
      <c r="G48" s="179" t="str">
        <f t="shared" ca="1" si="4"/>
        <v/>
      </c>
      <c r="H48" s="179">
        <f t="shared" ca="1" si="5"/>
        <v>1190</v>
      </c>
      <c r="I48" s="182">
        <f t="shared" ca="1" si="6"/>
        <v>109</v>
      </c>
      <c r="J48" s="175" t="str">
        <f t="shared" ca="1" si="7"/>
        <v/>
      </c>
      <c r="K48" s="127" t="str">
        <f t="shared" ca="1" si="8"/>
        <v/>
      </c>
      <c r="L48" s="182" t="str">
        <f t="shared" ca="1" si="9"/>
        <v/>
      </c>
      <c r="M48" s="127" t="str">
        <f t="shared" ca="1" si="10"/>
        <v/>
      </c>
      <c r="N48" s="127" t="str">
        <f t="shared" ca="1" si="11"/>
        <v/>
      </c>
      <c r="O48" s="179" t="str">
        <f t="shared" ca="1" si="12"/>
        <v/>
      </c>
      <c r="P48" s="182" t="str">
        <f t="shared" ca="1" si="13"/>
        <v/>
      </c>
      <c r="Q48" s="120" t="str">
        <f t="shared" ca="1" si="15"/>
        <v/>
      </c>
      <c r="R48" s="77">
        <f ca="1">IFERROR(SUM($I$15:I48)/$N$5,"")</f>
        <v>8.2598095795773808E-3</v>
      </c>
    </row>
    <row r="49" spans="1:18" x14ac:dyDescent="0.25">
      <c r="A49" s="168">
        <v>24</v>
      </c>
      <c r="B49" s="173">
        <f t="shared" si="14"/>
        <v>43560.708333333248</v>
      </c>
      <c r="C49" s="127" t="str">
        <f t="shared" ca="1" si="0"/>
        <v/>
      </c>
      <c r="D49" s="179">
        <f t="shared" ca="1" si="1"/>
        <v>1325</v>
      </c>
      <c r="E49" s="179">
        <f t="shared" ca="1" si="2"/>
        <v>28</v>
      </c>
      <c r="F49" s="179">
        <f t="shared" ca="1" si="3"/>
        <v>16</v>
      </c>
      <c r="G49" s="179" t="str">
        <f t="shared" ca="1" si="4"/>
        <v/>
      </c>
      <c r="H49" s="179">
        <f t="shared" ca="1" si="5"/>
        <v>1175</v>
      </c>
      <c r="I49" s="182">
        <f t="shared" ca="1" si="6"/>
        <v>78</v>
      </c>
      <c r="J49" s="175" t="str">
        <f t="shared" ca="1" si="7"/>
        <v/>
      </c>
      <c r="K49" s="127" t="str">
        <f t="shared" ca="1" si="8"/>
        <v/>
      </c>
      <c r="L49" s="182" t="str">
        <f t="shared" ca="1" si="9"/>
        <v/>
      </c>
      <c r="M49" s="127" t="str">
        <f t="shared" ca="1" si="10"/>
        <v/>
      </c>
      <c r="N49" s="127" t="str">
        <f t="shared" ca="1" si="11"/>
        <v/>
      </c>
      <c r="O49" s="179" t="str">
        <f t="shared" ca="1" si="12"/>
        <v/>
      </c>
      <c r="P49" s="182" t="str">
        <f t="shared" ca="1" si="13"/>
        <v/>
      </c>
      <c r="Q49" s="120" t="str">
        <f t="shared" ca="1" si="15"/>
        <v/>
      </c>
      <c r="R49" s="77">
        <f ca="1">IFERROR(SUM($I$15:I49)/$N$5,"")</f>
        <v>8.6989814590641128E-3</v>
      </c>
    </row>
    <row r="50" spans="1:18" x14ac:dyDescent="0.25">
      <c r="A50" s="168">
        <v>25</v>
      </c>
      <c r="B50" s="173">
        <f t="shared" si="14"/>
        <v>43560.749999999913</v>
      </c>
      <c r="C50" s="127" t="str">
        <f t="shared" ca="1" si="0"/>
        <v/>
      </c>
      <c r="D50" s="179">
        <f t="shared" ca="1" si="1"/>
        <v>1326</v>
      </c>
      <c r="E50" s="179">
        <f t="shared" ca="1" si="2"/>
        <v>28</v>
      </c>
      <c r="F50" s="179">
        <f t="shared" ca="1" si="3"/>
        <v>4</v>
      </c>
      <c r="G50" s="179" t="str">
        <f t="shared" ca="1" si="4"/>
        <v/>
      </c>
      <c r="H50" s="179">
        <f t="shared" ca="1" si="5"/>
        <v>1206</v>
      </c>
      <c r="I50" s="182">
        <f t="shared" ca="1" si="6"/>
        <v>118</v>
      </c>
      <c r="J50" s="175" t="str">
        <f t="shared" ca="1" si="7"/>
        <v/>
      </c>
      <c r="K50" s="127" t="str">
        <f t="shared" ca="1" si="8"/>
        <v/>
      </c>
      <c r="L50" s="182" t="str">
        <f t="shared" ca="1" si="9"/>
        <v/>
      </c>
      <c r="M50" s="127" t="str">
        <f t="shared" ca="1" si="10"/>
        <v/>
      </c>
      <c r="N50" s="127" t="str">
        <f t="shared" ca="1" si="11"/>
        <v/>
      </c>
      <c r="O50" s="179" t="str">
        <f t="shared" ca="1" si="12"/>
        <v/>
      </c>
      <c r="P50" s="182" t="str">
        <f t="shared" ca="1" si="13"/>
        <v/>
      </c>
      <c r="Q50" s="120" t="str">
        <f t="shared" ca="1" si="15"/>
        <v/>
      </c>
      <c r="R50" s="77">
        <f ca="1">IFERROR(SUM($I$15:I50)/$N$5,"")</f>
        <v>9.363369687005579E-3</v>
      </c>
    </row>
    <row r="51" spans="1:18" x14ac:dyDescent="0.25">
      <c r="A51" s="168">
        <v>26</v>
      </c>
      <c r="B51" s="173">
        <f t="shared" si="14"/>
        <v>43560.791666666577</v>
      </c>
      <c r="C51" s="127" t="str">
        <f t="shared" ca="1" si="0"/>
        <v/>
      </c>
      <c r="D51" s="179">
        <f t="shared" ca="1" si="1"/>
        <v>1320</v>
      </c>
      <c r="E51" s="179">
        <f t="shared" ca="1" si="2"/>
        <v>28</v>
      </c>
      <c r="F51" s="179">
        <f t="shared" ca="1" si="3"/>
        <v>5</v>
      </c>
      <c r="G51" s="179" t="str">
        <f t="shared" ca="1" si="4"/>
        <v/>
      </c>
      <c r="H51" s="179">
        <f t="shared" ca="1" si="5"/>
        <v>1184</v>
      </c>
      <c r="I51" s="182">
        <f t="shared" ca="1" si="6"/>
        <v>111</v>
      </c>
      <c r="J51" s="175" t="str">
        <f t="shared" ca="1" si="7"/>
        <v/>
      </c>
      <c r="K51" s="127" t="str">
        <f t="shared" ca="1" si="8"/>
        <v/>
      </c>
      <c r="L51" s="182" t="str">
        <f t="shared" ca="1" si="9"/>
        <v/>
      </c>
      <c r="M51" s="127" t="str">
        <f t="shared" ca="1" si="10"/>
        <v/>
      </c>
      <c r="N51" s="127" t="str">
        <f t="shared" ca="1" si="11"/>
        <v/>
      </c>
      <c r="O51" s="179" t="str">
        <f t="shared" ca="1" si="12"/>
        <v/>
      </c>
      <c r="P51" s="182" t="str">
        <f t="shared" ca="1" si="13"/>
        <v/>
      </c>
      <c r="Q51" s="120" t="str">
        <f t="shared" ca="1" si="15"/>
        <v/>
      </c>
      <c r="R51" s="77">
        <f ca="1">IFERROR(SUM($I$15:I51)/$N$5,"")</f>
        <v>9.9883450539674668E-3</v>
      </c>
    </row>
    <row r="52" spans="1:18" x14ac:dyDescent="0.25">
      <c r="A52" s="168">
        <v>27</v>
      </c>
      <c r="B52" s="173">
        <f t="shared" si="14"/>
        <v>43560.833333333241</v>
      </c>
      <c r="C52" s="127" t="str">
        <f t="shared" ca="1" si="0"/>
        <v/>
      </c>
      <c r="D52" s="179">
        <f t="shared" ca="1" si="1"/>
        <v>1315</v>
      </c>
      <c r="E52" s="179">
        <f t="shared" ca="1" si="2"/>
        <v>28</v>
      </c>
      <c r="F52" s="179">
        <f t="shared" ca="1" si="3"/>
        <v>15</v>
      </c>
      <c r="G52" s="179" t="str">
        <f t="shared" ca="1" si="4"/>
        <v/>
      </c>
      <c r="H52" s="179">
        <f t="shared" ca="1" si="5"/>
        <v>1192</v>
      </c>
      <c r="I52" s="182">
        <f t="shared" ca="1" si="6"/>
        <v>108</v>
      </c>
      <c r="J52" s="175" t="str">
        <f t="shared" ca="1" si="7"/>
        <v/>
      </c>
      <c r="K52" s="127" t="str">
        <f t="shared" ca="1" si="8"/>
        <v/>
      </c>
      <c r="L52" s="182" t="str">
        <f t="shared" ca="1" si="9"/>
        <v/>
      </c>
      <c r="M52" s="127" t="str">
        <f t="shared" ca="1" si="10"/>
        <v/>
      </c>
      <c r="N52" s="127" t="str">
        <f t="shared" ca="1" si="11"/>
        <v/>
      </c>
      <c r="O52" s="179" t="str">
        <f t="shared" ca="1" si="12"/>
        <v/>
      </c>
      <c r="P52" s="182" t="str">
        <f t="shared" ca="1" si="13"/>
        <v/>
      </c>
      <c r="Q52" s="120" t="str">
        <f t="shared" ca="1" si="15"/>
        <v/>
      </c>
      <c r="R52" s="77">
        <f ca="1">IFERROR(SUM($I$15:I52)/$N$5,"")</f>
        <v>1.059642919479525E-2</v>
      </c>
    </row>
    <row r="53" spans="1:18" x14ac:dyDescent="0.25">
      <c r="A53" s="168">
        <v>28</v>
      </c>
      <c r="B53" s="173">
        <f t="shared" si="14"/>
        <v>43560.874999999905</v>
      </c>
      <c r="C53" s="127" t="str">
        <f t="shared" ca="1" si="0"/>
        <v/>
      </c>
      <c r="D53" s="179">
        <f t="shared" ca="1" si="1"/>
        <v>1316</v>
      </c>
      <c r="E53" s="179">
        <f t="shared" ca="1" si="2"/>
        <v>28</v>
      </c>
      <c r="F53" s="179">
        <f t="shared" ca="1" si="3"/>
        <v>14</v>
      </c>
      <c r="G53" s="179" t="str">
        <f t="shared" ca="1" si="4"/>
        <v/>
      </c>
      <c r="H53" s="179">
        <f t="shared" ca="1" si="5"/>
        <v>1202</v>
      </c>
      <c r="I53" s="182">
        <f t="shared" ca="1" si="6"/>
        <v>100</v>
      </c>
      <c r="J53" s="175" t="str">
        <f t="shared" ca="1" si="7"/>
        <v/>
      </c>
      <c r="K53" s="127" t="str">
        <f t="shared" ca="1" si="8"/>
        <v/>
      </c>
      <c r="L53" s="182" t="str">
        <f t="shared" ca="1" si="9"/>
        <v/>
      </c>
      <c r="M53" s="127" t="str">
        <f t="shared" ca="1" si="10"/>
        <v/>
      </c>
      <c r="N53" s="127" t="str">
        <f t="shared" ca="1" si="11"/>
        <v/>
      </c>
      <c r="O53" s="179" t="str">
        <f t="shared" ca="1" si="12"/>
        <v/>
      </c>
      <c r="P53" s="182" t="str">
        <f t="shared" ca="1" si="13"/>
        <v/>
      </c>
      <c r="Q53" s="120" t="str">
        <f t="shared" ca="1" si="15"/>
        <v/>
      </c>
      <c r="R53" s="77">
        <f ca="1">IFERROR(SUM($I$15:I53)/$N$5,"")</f>
        <v>1.1159470065932086E-2</v>
      </c>
    </row>
    <row r="54" spans="1:18" x14ac:dyDescent="0.25">
      <c r="A54" s="168">
        <v>29</v>
      </c>
      <c r="B54" s="173">
        <f t="shared" si="14"/>
        <v>43560.91666666657</v>
      </c>
      <c r="C54" s="127" t="str">
        <f t="shared" ca="1" si="0"/>
        <v/>
      </c>
      <c r="D54" s="179">
        <f t="shared" ca="1" si="1"/>
        <v>1317</v>
      </c>
      <c r="E54" s="179">
        <f t="shared" ca="1" si="2"/>
        <v>30</v>
      </c>
      <c r="F54" s="179">
        <f t="shared" ca="1" si="3"/>
        <v>17</v>
      </c>
      <c r="G54" s="179" t="str">
        <f t="shared" ca="1" si="4"/>
        <v/>
      </c>
      <c r="H54" s="179">
        <f t="shared" ca="1" si="5"/>
        <v>1232</v>
      </c>
      <c r="I54" s="182">
        <f t="shared" ca="1" si="6"/>
        <v>76</v>
      </c>
      <c r="J54" s="175" t="str">
        <f t="shared" ca="1" si="7"/>
        <v/>
      </c>
      <c r="K54" s="127" t="str">
        <f t="shared" ca="1" si="8"/>
        <v/>
      </c>
      <c r="L54" s="182" t="str">
        <f t="shared" ca="1" si="9"/>
        <v/>
      </c>
      <c r="M54" s="127" t="str">
        <f t="shared" ca="1" si="10"/>
        <v/>
      </c>
      <c r="N54" s="127" t="str">
        <f t="shared" ca="1" si="11"/>
        <v/>
      </c>
      <c r="O54" s="179" t="str">
        <f t="shared" ca="1" si="12"/>
        <v/>
      </c>
      <c r="P54" s="182" t="str">
        <f t="shared" ca="1" si="13"/>
        <v/>
      </c>
      <c r="Q54" s="120" t="str">
        <f t="shared" ca="1" si="15"/>
        <v/>
      </c>
      <c r="R54" s="77">
        <f ca="1">IFERROR(SUM($I$15:I54)/$N$5,"")</f>
        <v>1.1587381127996082E-2</v>
      </c>
    </row>
    <row r="55" spans="1:18" x14ac:dyDescent="0.25">
      <c r="A55" s="168">
        <v>30</v>
      </c>
      <c r="B55" s="173">
        <f t="shared" si="14"/>
        <v>43560.958333333234</v>
      </c>
      <c r="C55" s="127" t="str">
        <f t="shared" ca="1" si="0"/>
        <v/>
      </c>
      <c r="D55" s="179">
        <f t="shared" ca="1" si="1"/>
        <v>1320</v>
      </c>
      <c r="E55" s="179">
        <f t="shared" ca="1" si="2"/>
        <v>30</v>
      </c>
      <c r="F55" s="179">
        <f t="shared" ca="1" si="3"/>
        <v>15</v>
      </c>
      <c r="G55" s="179" t="str">
        <f t="shared" ca="1" si="4"/>
        <v/>
      </c>
      <c r="H55" s="179">
        <f t="shared" ca="1" si="5"/>
        <v>1249</v>
      </c>
      <c r="I55" s="182">
        <f t="shared" ca="1" si="6"/>
        <v>92</v>
      </c>
      <c r="J55" s="175" t="str">
        <f t="shared" ca="1" si="7"/>
        <v/>
      </c>
      <c r="K55" s="127" t="str">
        <f t="shared" ca="1" si="8"/>
        <v/>
      </c>
      <c r="L55" s="182" t="str">
        <f t="shared" ca="1" si="9"/>
        <v/>
      </c>
      <c r="M55" s="127" t="str">
        <f t="shared" ca="1" si="10"/>
        <v/>
      </c>
      <c r="N55" s="127" t="str">
        <f t="shared" ca="1" si="11"/>
        <v/>
      </c>
      <c r="O55" s="179" t="str">
        <f t="shared" ca="1" si="12"/>
        <v/>
      </c>
      <c r="P55" s="182" t="str">
        <f t="shared" ca="1" si="13"/>
        <v/>
      </c>
      <c r="Q55" s="120" t="str">
        <f t="shared" ca="1" si="15"/>
        <v/>
      </c>
      <c r="R55" s="77">
        <f ca="1">IFERROR(SUM($I$15:I55)/$N$5,"")</f>
        <v>1.210537872944197E-2</v>
      </c>
    </row>
    <row r="56" spans="1:18" x14ac:dyDescent="0.25">
      <c r="A56" s="168">
        <v>31</v>
      </c>
      <c r="B56" s="173">
        <f t="shared" si="14"/>
        <v>43560.999999999898</v>
      </c>
      <c r="C56" s="127" t="str">
        <f t="shared" ca="1" si="0"/>
        <v/>
      </c>
      <c r="D56" s="179">
        <f t="shared" ca="1" si="1"/>
        <v>1321</v>
      </c>
      <c r="E56" s="179">
        <f t="shared" ca="1" si="2"/>
        <v>30</v>
      </c>
      <c r="F56" s="179">
        <f t="shared" ca="1" si="3"/>
        <v>15</v>
      </c>
      <c r="G56" s="179" t="str">
        <f t="shared" ca="1" si="4"/>
        <v/>
      </c>
      <c r="H56" s="179">
        <f t="shared" ca="1" si="5"/>
        <v>1356</v>
      </c>
      <c r="I56" s="182">
        <f t="shared" ca="1" si="6"/>
        <v>86</v>
      </c>
      <c r="J56" s="175" t="str">
        <f t="shared" ca="1" si="7"/>
        <v/>
      </c>
      <c r="K56" s="127" t="str">
        <f t="shared" ca="1" si="8"/>
        <v/>
      </c>
      <c r="L56" s="182" t="str">
        <f t="shared" ca="1" si="9"/>
        <v/>
      </c>
      <c r="M56" s="127" t="str">
        <f t="shared" ca="1" si="10"/>
        <v/>
      </c>
      <c r="N56" s="127" t="str">
        <f t="shared" ca="1" si="11"/>
        <v/>
      </c>
      <c r="O56" s="179" t="str">
        <f t="shared" ca="1" si="12"/>
        <v/>
      </c>
      <c r="P56" s="182" t="str">
        <f t="shared" ca="1" si="13"/>
        <v/>
      </c>
      <c r="Q56" s="120" t="str">
        <f t="shared" ca="1" si="15"/>
        <v/>
      </c>
      <c r="R56" s="77">
        <f ca="1">IFERROR(SUM($I$15:I56)/$N$5,"")</f>
        <v>1.2589593878619649E-2</v>
      </c>
    </row>
    <row r="57" spans="1:18" x14ac:dyDescent="0.25">
      <c r="A57" s="168">
        <v>32</v>
      </c>
      <c r="B57" s="173">
        <f t="shared" si="14"/>
        <v>43561.041666666562</v>
      </c>
      <c r="C57" s="127" t="str">
        <f t="shared" ca="1" si="0"/>
        <v/>
      </c>
      <c r="D57" s="179">
        <f t="shared" ca="1" si="1"/>
        <v>1321</v>
      </c>
      <c r="E57" s="179">
        <f t="shared" ca="1" si="2"/>
        <v>30</v>
      </c>
      <c r="F57" s="179">
        <f t="shared" ca="1" si="3"/>
        <v>22</v>
      </c>
      <c r="G57" s="179" t="str">
        <f t="shared" ca="1" si="4"/>
        <v/>
      </c>
      <c r="H57" s="179">
        <f t="shared" ca="1" si="5"/>
        <v>1396</v>
      </c>
      <c r="I57" s="182">
        <f t="shared" ca="1" si="6"/>
        <v>102</v>
      </c>
      <c r="J57" s="175" t="str">
        <f t="shared" ca="1" si="7"/>
        <v/>
      </c>
      <c r="K57" s="127" t="str">
        <f t="shared" ca="1" si="8"/>
        <v/>
      </c>
      <c r="L57" s="182" t="str">
        <f t="shared" ca="1" si="9"/>
        <v/>
      </c>
      <c r="M57" s="127" t="str">
        <f t="shared" ca="1" si="10"/>
        <v/>
      </c>
      <c r="N57" s="127" t="str">
        <f t="shared" ca="1" si="11"/>
        <v/>
      </c>
      <c r="O57" s="179" t="str">
        <f t="shared" ca="1" si="12"/>
        <v/>
      </c>
      <c r="P57" s="182" t="str">
        <f t="shared" ca="1" si="13"/>
        <v/>
      </c>
      <c r="Q57" s="120" t="str">
        <f t="shared" ca="1" si="15"/>
        <v/>
      </c>
      <c r="R57" s="77">
        <f ca="1">IFERROR(SUM($I$15:I57)/$N$5,"")</f>
        <v>1.3163895567179222E-2</v>
      </c>
    </row>
    <row r="58" spans="1:18" x14ac:dyDescent="0.25">
      <c r="A58" s="168">
        <v>33</v>
      </c>
      <c r="B58" s="173">
        <f t="shared" si="14"/>
        <v>43561.083333333227</v>
      </c>
      <c r="C58" s="127" t="str">
        <f t="shared" ca="1" si="0"/>
        <v/>
      </c>
      <c r="D58" s="179">
        <f t="shared" ca="1" si="1"/>
        <v>1321</v>
      </c>
      <c r="E58" s="179">
        <f t="shared" ca="1" si="2"/>
        <v>30</v>
      </c>
      <c r="F58" s="179">
        <f t="shared" ca="1" si="3"/>
        <v>17</v>
      </c>
      <c r="G58" s="179" t="str">
        <f t="shared" ca="1" si="4"/>
        <v/>
      </c>
      <c r="H58" s="179">
        <f t="shared" ca="1" si="5"/>
        <v>1422</v>
      </c>
      <c r="I58" s="182">
        <f t="shared" ca="1" si="6"/>
        <v>101</v>
      </c>
      <c r="J58" s="175" t="str">
        <f t="shared" ca="1" si="7"/>
        <v/>
      </c>
      <c r="K58" s="127" t="str">
        <f t="shared" ca="1" si="8"/>
        <v/>
      </c>
      <c r="L58" s="182" t="str">
        <f t="shared" ca="1" si="9"/>
        <v/>
      </c>
      <c r="M58" s="127" t="str">
        <f t="shared" ca="1" si="10"/>
        <v/>
      </c>
      <c r="N58" s="127" t="str">
        <f t="shared" ca="1" si="11"/>
        <v/>
      </c>
      <c r="O58" s="179" t="str">
        <f t="shared" ca="1" si="12"/>
        <v/>
      </c>
      <c r="P58" s="182" t="str">
        <f t="shared" ca="1" si="13"/>
        <v/>
      </c>
      <c r="Q58" s="120" t="str">
        <f t="shared" ca="1" si="15"/>
        <v/>
      </c>
      <c r="R58" s="77">
        <f ca="1">IFERROR(SUM($I$15:I58)/$N$5,"")</f>
        <v>1.3732566847027425E-2</v>
      </c>
    </row>
    <row r="59" spans="1:18" x14ac:dyDescent="0.25">
      <c r="A59" s="168">
        <v>34</v>
      </c>
      <c r="B59" s="173">
        <f t="shared" si="14"/>
        <v>43561.124999999891</v>
      </c>
      <c r="C59" s="127" t="str">
        <f t="shared" ca="1" si="0"/>
        <v/>
      </c>
      <c r="D59" s="179">
        <f t="shared" ca="1" si="1"/>
        <v>1321</v>
      </c>
      <c r="E59" s="179">
        <f t="shared" ca="1" si="2"/>
        <v>30</v>
      </c>
      <c r="F59" s="179">
        <f t="shared" ca="1" si="3"/>
        <v>20</v>
      </c>
      <c r="G59" s="179" t="str">
        <f t="shared" ca="1" si="4"/>
        <v/>
      </c>
      <c r="H59" s="179">
        <f t="shared" ca="1" si="5"/>
        <v>1433</v>
      </c>
      <c r="I59" s="182">
        <f t="shared" ca="1" si="6"/>
        <v>106</v>
      </c>
      <c r="J59" s="175" t="str">
        <f t="shared" ca="1" si="7"/>
        <v/>
      </c>
      <c r="K59" s="127" t="str">
        <f t="shared" ca="1" si="8"/>
        <v/>
      </c>
      <c r="L59" s="182" t="str">
        <f t="shared" ca="1" si="9"/>
        <v/>
      </c>
      <c r="M59" s="127" t="str">
        <f t="shared" ca="1" si="10"/>
        <v/>
      </c>
      <c r="N59" s="127" t="str">
        <f t="shared" ca="1" si="11"/>
        <v/>
      </c>
      <c r="O59" s="179" t="str">
        <f t="shared" ca="1" si="12"/>
        <v/>
      </c>
      <c r="P59" s="182" t="str">
        <f t="shared" ca="1" si="13"/>
        <v/>
      </c>
      <c r="Q59" s="120" t="str">
        <f t="shared" ca="1" si="15"/>
        <v/>
      </c>
      <c r="R59" s="77">
        <f ca="1">IFERROR(SUM($I$15:I59)/$N$5,"")</f>
        <v>1.4329390170432471E-2</v>
      </c>
    </row>
    <row r="60" spans="1:18" x14ac:dyDescent="0.25">
      <c r="A60" s="168">
        <v>35</v>
      </c>
      <c r="B60" s="173">
        <f t="shared" si="14"/>
        <v>43561.166666666555</v>
      </c>
      <c r="C60" s="127" t="str">
        <f t="shared" ca="1" si="0"/>
        <v/>
      </c>
      <c r="D60" s="179">
        <f t="shared" ca="1" si="1"/>
        <v>1322</v>
      </c>
      <c r="E60" s="179">
        <f t="shared" ca="1" si="2"/>
        <v>30</v>
      </c>
      <c r="F60" s="179">
        <f t="shared" ca="1" si="3"/>
        <v>19</v>
      </c>
      <c r="G60" s="179" t="str">
        <f t="shared" ca="1" si="4"/>
        <v/>
      </c>
      <c r="H60" s="179">
        <f t="shared" ca="1" si="5"/>
        <v>1440</v>
      </c>
      <c r="I60" s="182">
        <f t="shared" ca="1" si="6"/>
        <v>108</v>
      </c>
      <c r="J60" s="175" t="str">
        <f t="shared" ca="1" si="7"/>
        <v/>
      </c>
      <c r="K60" s="127" t="str">
        <f t="shared" ca="1" si="8"/>
        <v/>
      </c>
      <c r="L60" s="182" t="str">
        <f t="shared" ca="1" si="9"/>
        <v/>
      </c>
      <c r="M60" s="127" t="str">
        <f t="shared" ca="1" si="10"/>
        <v/>
      </c>
      <c r="N60" s="127" t="str">
        <f t="shared" ca="1" si="11"/>
        <v/>
      </c>
      <c r="O60" s="179" t="str">
        <f t="shared" ca="1" si="12"/>
        <v/>
      </c>
      <c r="P60" s="182" t="str">
        <f t="shared" ca="1" si="13"/>
        <v/>
      </c>
      <c r="Q60" s="120" t="str">
        <f t="shared" ca="1" si="15"/>
        <v/>
      </c>
      <c r="R60" s="77">
        <f ca="1">IFERROR(SUM($I$15:I60)/$N$5,"")</f>
        <v>1.4937474311260255E-2</v>
      </c>
    </row>
    <row r="61" spans="1:18" x14ac:dyDescent="0.25">
      <c r="A61" s="168">
        <v>36</v>
      </c>
      <c r="B61" s="173">
        <f t="shared" si="14"/>
        <v>43561.208333333219</v>
      </c>
      <c r="C61" s="127" t="str">
        <f t="shared" ca="1" si="0"/>
        <v/>
      </c>
      <c r="D61" s="179">
        <f t="shared" ca="1" si="1"/>
        <v>1314</v>
      </c>
      <c r="E61" s="179">
        <f t="shared" ca="1" si="2"/>
        <v>30</v>
      </c>
      <c r="F61" s="179">
        <f t="shared" ca="1" si="3"/>
        <v>18</v>
      </c>
      <c r="G61" s="179" t="str">
        <f t="shared" ca="1" si="4"/>
        <v/>
      </c>
      <c r="H61" s="179">
        <f t="shared" ca="1" si="5"/>
        <v>1383</v>
      </c>
      <c r="I61" s="182">
        <f t="shared" ca="1" si="6"/>
        <v>99</v>
      </c>
      <c r="J61" s="175" t="str">
        <f t="shared" ca="1" si="7"/>
        <v/>
      </c>
      <c r="K61" s="127" t="str">
        <f t="shared" ca="1" si="8"/>
        <v/>
      </c>
      <c r="L61" s="182" t="str">
        <f t="shared" ca="1" si="9"/>
        <v/>
      </c>
      <c r="M61" s="127" t="str">
        <f t="shared" ca="1" si="10"/>
        <v/>
      </c>
      <c r="N61" s="127" t="str">
        <f t="shared" ca="1" si="11"/>
        <v/>
      </c>
      <c r="O61" s="179" t="str">
        <f t="shared" ca="1" si="12"/>
        <v/>
      </c>
      <c r="P61" s="182" t="str">
        <f t="shared" ca="1" si="13"/>
        <v/>
      </c>
      <c r="Q61" s="120" t="str">
        <f t="shared" ca="1" si="15"/>
        <v/>
      </c>
      <c r="R61" s="77">
        <f ca="1">IFERROR(SUM($I$15:I61)/$N$5,"")</f>
        <v>1.5494884773685722E-2</v>
      </c>
    </row>
    <row r="62" spans="1:18" x14ac:dyDescent="0.25">
      <c r="A62" s="168">
        <v>37</v>
      </c>
      <c r="B62" s="173">
        <f t="shared" si="14"/>
        <v>43561.249999999884</v>
      </c>
      <c r="C62" s="127" t="str">
        <f t="shared" ca="1" si="0"/>
        <v/>
      </c>
      <c r="D62" s="179">
        <f t="shared" ca="1" si="1"/>
        <v>1328</v>
      </c>
      <c r="E62" s="179">
        <f t="shared" ca="1" si="2"/>
        <v>30</v>
      </c>
      <c r="F62" s="179">
        <f t="shared" ca="1" si="3"/>
        <v>22</v>
      </c>
      <c r="G62" s="179" t="str">
        <f t="shared" ca="1" si="4"/>
        <v/>
      </c>
      <c r="H62" s="179">
        <f t="shared" ca="1" si="5"/>
        <v>1347</v>
      </c>
      <c r="I62" s="182">
        <f t="shared" ca="1" si="6"/>
        <v>108</v>
      </c>
      <c r="J62" s="175" t="str">
        <f t="shared" ca="1" si="7"/>
        <v/>
      </c>
      <c r="K62" s="127" t="str">
        <f t="shared" ca="1" si="8"/>
        <v/>
      </c>
      <c r="L62" s="182" t="str">
        <f t="shared" ca="1" si="9"/>
        <v/>
      </c>
      <c r="M62" s="127" t="str">
        <f t="shared" ca="1" si="10"/>
        <v/>
      </c>
      <c r="N62" s="127" t="str">
        <f t="shared" ca="1" si="11"/>
        <v/>
      </c>
      <c r="O62" s="179" t="str">
        <f t="shared" ca="1" si="12"/>
        <v/>
      </c>
      <c r="P62" s="182" t="str">
        <f t="shared" ca="1" si="13"/>
        <v/>
      </c>
      <c r="Q62" s="120" t="str">
        <f t="shared" ca="1" si="15"/>
        <v/>
      </c>
      <c r="R62" s="77">
        <f ca="1">IFERROR(SUM($I$15:I62)/$N$5,"")</f>
        <v>1.6102968914513505E-2</v>
      </c>
    </row>
    <row r="63" spans="1:18" x14ac:dyDescent="0.25">
      <c r="A63" s="168">
        <v>14</v>
      </c>
      <c r="B63" s="173">
        <f t="shared" si="14"/>
        <v>43561.291666666548</v>
      </c>
      <c r="C63" s="127" t="str">
        <f t="shared" ca="1" si="0"/>
        <v/>
      </c>
      <c r="D63" s="179">
        <f t="shared" ca="1" si="1"/>
        <v>1330</v>
      </c>
      <c r="E63" s="179">
        <f t="shared" ca="1" si="2"/>
        <v>32</v>
      </c>
      <c r="F63" s="179">
        <f t="shared" ca="1" si="3"/>
        <v>17</v>
      </c>
      <c r="G63" s="179" t="str">
        <f t="shared" ca="1" si="4"/>
        <v/>
      </c>
      <c r="H63" s="179">
        <f t="shared" ca="1" si="5"/>
        <v>1420</v>
      </c>
      <c r="I63" s="182">
        <f t="shared" ca="1" si="6"/>
        <v>91</v>
      </c>
      <c r="J63" s="175" t="str">
        <f t="shared" ca="1" si="7"/>
        <v/>
      </c>
      <c r="K63" s="127" t="str">
        <f t="shared" ca="1" si="8"/>
        <v/>
      </c>
      <c r="L63" s="182" t="str">
        <f t="shared" ca="1" si="9"/>
        <v/>
      </c>
      <c r="M63" s="127" t="str">
        <f t="shared" ca="1" si="10"/>
        <v/>
      </c>
      <c r="N63" s="127" t="str">
        <f t="shared" ca="1" si="11"/>
        <v/>
      </c>
      <c r="O63" s="179" t="str">
        <f t="shared" ca="1" si="12"/>
        <v/>
      </c>
      <c r="P63" s="182" t="str">
        <f t="shared" ca="1" si="13"/>
        <v/>
      </c>
      <c r="Q63" s="120" t="str">
        <f t="shared" ca="1" si="15"/>
        <v/>
      </c>
      <c r="R63" s="77">
        <f ca="1">IFERROR(SUM($I$15:I63)/$N$5,"")</f>
        <v>1.6615336107248024E-2</v>
      </c>
    </row>
    <row r="64" spans="1:18" x14ac:dyDescent="0.25">
      <c r="A64" s="168">
        <v>15</v>
      </c>
      <c r="B64" s="173">
        <f t="shared" si="14"/>
        <v>43561.333333333212</v>
      </c>
      <c r="C64" s="127" t="str">
        <f t="shared" ca="1" si="0"/>
        <v/>
      </c>
      <c r="D64" s="179">
        <f t="shared" ca="1" si="1"/>
        <v>1330</v>
      </c>
      <c r="E64" s="179">
        <f t="shared" ca="1" si="2"/>
        <v>32</v>
      </c>
      <c r="F64" s="179">
        <f t="shared" ca="1" si="3"/>
        <v>16</v>
      </c>
      <c r="G64" s="179" t="str">
        <f t="shared" ca="1" si="4"/>
        <v/>
      </c>
      <c r="H64" s="179">
        <f t="shared" ca="1" si="5"/>
        <v>1172</v>
      </c>
      <c r="I64" s="182">
        <f t="shared" ca="1" si="6"/>
        <v>78</v>
      </c>
      <c r="J64" s="175" t="str">
        <f t="shared" ca="1" si="7"/>
        <v/>
      </c>
      <c r="K64" s="127" t="str">
        <f t="shared" ca="1" si="8"/>
        <v/>
      </c>
      <c r="L64" s="182" t="str">
        <f t="shared" ca="1" si="9"/>
        <v/>
      </c>
      <c r="M64" s="127" t="str">
        <f t="shared" ca="1" si="10"/>
        <v/>
      </c>
      <c r="N64" s="127" t="str">
        <f t="shared" ca="1" si="11"/>
        <v/>
      </c>
      <c r="O64" s="179" t="str">
        <f t="shared" ca="1" si="12"/>
        <v/>
      </c>
      <c r="P64" s="182" t="str">
        <f t="shared" ca="1" si="13"/>
        <v/>
      </c>
      <c r="Q64" s="120" t="str">
        <f t="shared" ca="1" si="15"/>
        <v/>
      </c>
      <c r="R64" s="77">
        <f ca="1">IFERROR(SUM($I$15:I64)/$N$5,"")</f>
        <v>1.7054507986734756E-2</v>
      </c>
    </row>
    <row r="65" spans="1:18" x14ac:dyDescent="0.25">
      <c r="A65" s="168">
        <v>16</v>
      </c>
      <c r="B65" s="173">
        <f t="shared" si="14"/>
        <v>43561.374999999876</v>
      </c>
      <c r="C65" s="127" t="str">
        <f t="shared" ca="1" si="0"/>
        <v/>
      </c>
      <c r="D65" s="179">
        <f t="shared" ca="1" si="1"/>
        <v>1331</v>
      </c>
      <c r="E65" s="179">
        <f t="shared" ca="1" si="2"/>
        <v>32</v>
      </c>
      <c r="F65" s="179">
        <f t="shared" ca="1" si="3"/>
        <v>19</v>
      </c>
      <c r="G65" s="179" t="str">
        <f t="shared" ca="1" si="4"/>
        <v/>
      </c>
      <c r="H65" s="179">
        <f t="shared" ca="1" si="5"/>
        <v>1170</v>
      </c>
      <c r="I65" s="182">
        <f t="shared" ca="1" si="6"/>
        <v>81</v>
      </c>
      <c r="J65" s="175" t="str">
        <f t="shared" ca="1" si="7"/>
        <v/>
      </c>
      <c r="K65" s="127" t="str">
        <f t="shared" ca="1" si="8"/>
        <v/>
      </c>
      <c r="L65" s="182" t="str">
        <f t="shared" ca="1" si="9"/>
        <v/>
      </c>
      <c r="M65" s="127" t="str">
        <f t="shared" ca="1" si="10"/>
        <v/>
      </c>
      <c r="N65" s="127" t="str">
        <f t="shared" ca="1" si="11"/>
        <v/>
      </c>
      <c r="O65" s="179" t="str">
        <f t="shared" ca="1" si="12"/>
        <v/>
      </c>
      <c r="P65" s="182" t="str">
        <f t="shared" ca="1" si="13"/>
        <v/>
      </c>
      <c r="Q65" s="120" t="str">
        <f t="shared" ca="1" si="15"/>
        <v/>
      </c>
      <c r="R65" s="77">
        <f ca="1">IFERROR(SUM($I$15:I65)/$N$5,"")</f>
        <v>1.7510571092355594E-2</v>
      </c>
    </row>
    <row r="66" spans="1:18" x14ac:dyDescent="0.25">
      <c r="A66" s="168">
        <v>17</v>
      </c>
      <c r="B66" s="173">
        <f t="shared" si="14"/>
        <v>43561.416666666541</v>
      </c>
      <c r="C66" s="127" t="str">
        <f t="shared" ca="1" si="0"/>
        <v/>
      </c>
      <c r="D66" s="179">
        <f t="shared" ca="1" si="1"/>
        <v>1317</v>
      </c>
      <c r="E66" s="179">
        <f t="shared" ca="1" si="2"/>
        <v>32</v>
      </c>
      <c r="F66" s="179">
        <f t="shared" ca="1" si="3"/>
        <v>35</v>
      </c>
      <c r="G66" s="179" t="str">
        <f t="shared" ca="1" si="4"/>
        <v/>
      </c>
      <c r="H66" s="179">
        <f t="shared" ca="1" si="5"/>
        <v>1168</v>
      </c>
      <c r="I66" s="182">
        <f t="shared" ca="1" si="6"/>
        <v>87</v>
      </c>
      <c r="J66" s="175" t="str">
        <f t="shared" ca="1" si="7"/>
        <v/>
      </c>
      <c r="K66" s="127" t="str">
        <f t="shared" ca="1" si="8"/>
        <v/>
      </c>
      <c r="L66" s="182" t="str">
        <f t="shared" ca="1" si="9"/>
        <v/>
      </c>
      <c r="M66" s="127" t="str">
        <f t="shared" ca="1" si="10"/>
        <v/>
      </c>
      <c r="N66" s="127" t="str">
        <f t="shared" ca="1" si="11"/>
        <v/>
      </c>
      <c r="O66" s="179" t="str">
        <f t="shared" ca="1" si="12"/>
        <v/>
      </c>
      <c r="P66" s="182" t="str">
        <f t="shared" ca="1" si="13"/>
        <v/>
      </c>
      <c r="Q66" s="120" t="str">
        <f t="shared" ca="1" si="15"/>
        <v/>
      </c>
      <c r="R66" s="77">
        <f ca="1">IFERROR(SUM($I$15:I66)/$N$5,"")</f>
        <v>1.8000416650244641E-2</v>
      </c>
    </row>
    <row r="67" spans="1:18" x14ac:dyDescent="0.25">
      <c r="A67" s="168">
        <v>18</v>
      </c>
      <c r="B67" s="173">
        <f t="shared" si="14"/>
        <v>43561.458333333205</v>
      </c>
      <c r="C67" s="127" t="str">
        <f t="shared" ca="1" si="0"/>
        <v/>
      </c>
      <c r="D67" s="179">
        <f t="shared" ca="1" si="1"/>
        <v>1389</v>
      </c>
      <c r="E67" s="179">
        <f t="shared" ca="1" si="2"/>
        <v>32</v>
      </c>
      <c r="F67" s="179">
        <f t="shared" ca="1" si="3"/>
        <v>17</v>
      </c>
      <c r="G67" s="179" t="str">
        <f t="shared" ca="1" si="4"/>
        <v/>
      </c>
      <c r="H67" s="179">
        <f t="shared" ca="1" si="5"/>
        <v>1187</v>
      </c>
      <c r="I67" s="182">
        <f t="shared" ca="1" si="6"/>
        <v>118</v>
      </c>
      <c r="J67" s="175" t="str">
        <f t="shared" ca="1" si="7"/>
        <v/>
      </c>
      <c r="K67" s="127" t="str">
        <f t="shared" ca="1" si="8"/>
        <v/>
      </c>
      <c r="L67" s="182" t="str">
        <f t="shared" ca="1" si="9"/>
        <v/>
      </c>
      <c r="M67" s="127" t="str">
        <f t="shared" ca="1" si="10"/>
        <v/>
      </c>
      <c r="N67" s="127" t="str">
        <f t="shared" ca="1" si="11"/>
        <v/>
      </c>
      <c r="O67" s="179" t="str">
        <f t="shared" ca="1" si="12"/>
        <v/>
      </c>
      <c r="P67" s="182" t="str">
        <f t="shared" ca="1" si="13"/>
        <v/>
      </c>
      <c r="Q67" s="120" t="str">
        <f t="shared" ca="1" si="15"/>
        <v/>
      </c>
      <c r="R67" s="77">
        <f ca="1">IFERROR(SUM($I$15:I67)/$N$5,"")</f>
        <v>1.8664804878186107E-2</v>
      </c>
    </row>
    <row r="68" spans="1:18" x14ac:dyDescent="0.25">
      <c r="A68" s="168">
        <v>19</v>
      </c>
      <c r="B68" s="173">
        <f t="shared" si="14"/>
        <v>43561.499999999869</v>
      </c>
      <c r="C68" s="127" t="str">
        <f t="shared" ca="1" si="0"/>
        <v/>
      </c>
      <c r="D68" s="179">
        <f t="shared" ca="1" si="1"/>
        <v>1348</v>
      </c>
      <c r="E68" s="179">
        <f t="shared" ca="1" si="2"/>
        <v>32</v>
      </c>
      <c r="F68" s="179">
        <f t="shared" ca="1" si="3"/>
        <v>14</v>
      </c>
      <c r="G68" s="179" t="str">
        <f t="shared" ca="1" si="4"/>
        <v/>
      </c>
      <c r="H68" s="179">
        <f t="shared" ca="1" si="5"/>
        <v>1180</v>
      </c>
      <c r="I68" s="182">
        <f t="shared" ca="1" si="6"/>
        <v>101</v>
      </c>
      <c r="J68" s="175" t="str">
        <f t="shared" ca="1" si="7"/>
        <v/>
      </c>
      <c r="K68" s="127" t="str">
        <f t="shared" ca="1" si="8"/>
        <v/>
      </c>
      <c r="L68" s="182" t="str">
        <f t="shared" ca="1" si="9"/>
        <v/>
      </c>
      <c r="M68" s="127" t="str">
        <f t="shared" ca="1" si="10"/>
        <v/>
      </c>
      <c r="N68" s="127" t="str">
        <f t="shared" ca="1" si="11"/>
        <v/>
      </c>
      <c r="O68" s="179" t="str">
        <f t="shared" ca="1" si="12"/>
        <v/>
      </c>
      <c r="P68" s="182" t="str">
        <f t="shared" ca="1" si="13"/>
        <v/>
      </c>
      <c r="Q68" s="120" t="str">
        <f t="shared" ca="1" si="15"/>
        <v/>
      </c>
      <c r="R68" s="77">
        <f ca="1">IFERROR(SUM($I$15:I68)/$N$5,"")</f>
        <v>1.9233476158034311E-2</v>
      </c>
    </row>
    <row r="69" spans="1:18" x14ac:dyDescent="0.25">
      <c r="A69" s="168">
        <v>20</v>
      </c>
      <c r="B69" s="173">
        <f t="shared" si="14"/>
        <v>43561.541666666533</v>
      </c>
      <c r="C69" s="127" t="str">
        <f t="shared" ca="1" si="0"/>
        <v/>
      </c>
      <c r="D69" s="179">
        <f t="shared" ca="1" si="1"/>
        <v>1341</v>
      </c>
      <c r="E69" s="179">
        <f t="shared" ca="1" si="2"/>
        <v>32</v>
      </c>
      <c r="F69" s="179">
        <f t="shared" ca="1" si="3"/>
        <v>16</v>
      </c>
      <c r="G69" s="179" t="str">
        <f t="shared" ca="1" si="4"/>
        <v/>
      </c>
      <c r="H69" s="179">
        <f t="shared" ca="1" si="5"/>
        <v>1557</v>
      </c>
      <c r="I69" s="182">
        <f t="shared" ca="1" si="6"/>
        <v>116</v>
      </c>
      <c r="J69" s="175" t="str">
        <f t="shared" ca="1" si="7"/>
        <v/>
      </c>
      <c r="K69" s="127" t="str">
        <f t="shared" ca="1" si="8"/>
        <v/>
      </c>
      <c r="L69" s="182" t="str">
        <f t="shared" ca="1" si="9"/>
        <v/>
      </c>
      <c r="M69" s="127" t="str">
        <f t="shared" ca="1" si="10"/>
        <v/>
      </c>
      <c r="N69" s="127" t="str">
        <f t="shared" ca="1" si="11"/>
        <v/>
      </c>
      <c r="O69" s="179" t="str">
        <f t="shared" ca="1" si="12"/>
        <v/>
      </c>
      <c r="P69" s="182" t="str">
        <f t="shared" ca="1" si="13"/>
        <v/>
      </c>
      <c r="Q69" s="120" t="str">
        <f t="shared" ca="1" si="15"/>
        <v/>
      </c>
      <c r="R69" s="77">
        <f ca="1">IFERROR(SUM($I$15:I69)/$N$5,"")</f>
        <v>1.9886603568553041E-2</v>
      </c>
    </row>
    <row r="70" spans="1:18" x14ac:dyDescent="0.25">
      <c r="A70" s="168">
        <v>21</v>
      </c>
      <c r="B70" s="173">
        <f t="shared" si="14"/>
        <v>43561.583333333198</v>
      </c>
      <c r="C70" s="127" t="str">
        <f t="shared" ca="1" si="0"/>
        <v/>
      </c>
      <c r="D70" s="179">
        <f t="shared" ca="1" si="1"/>
        <v>1331</v>
      </c>
      <c r="E70" s="179">
        <f t="shared" ca="1" si="2"/>
        <v>32</v>
      </c>
      <c r="F70" s="179">
        <f t="shared" ca="1" si="3"/>
        <v>27</v>
      </c>
      <c r="G70" s="179" t="str">
        <f t="shared" ca="1" si="4"/>
        <v/>
      </c>
      <c r="H70" s="179">
        <f t="shared" ca="1" si="5"/>
        <v>1770</v>
      </c>
      <c r="I70" s="182">
        <f t="shared" ca="1" si="6"/>
        <v>108</v>
      </c>
      <c r="J70" s="175" t="str">
        <f t="shared" ca="1" si="7"/>
        <v/>
      </c>
      <c r="K70" s="127" t="str">
        <f t="shared" ca="1" si="8"/>
        <v/>
      </c>
      <c r="L70" s="182" t="str">
        <f t="shared" ca="1" si="9"/>
        <v/>
      </c>
      <c r="M70" s="127" t="str">
        <f t="shared" ca="1" si="10"/>
        <v/>
      </c>
      <c r="N70" s="127" t="str">
        <f t="shared" ca="1" si="11"/>
        <v/>
      </c>
      <c r="O70" s="179" t="str">
        <f t="shared" ca="1" si="12"/>
        <v/>
      </c>
      <c r="P70" s="182" t="str">
        <f t="shared" ca="1" si="13"/>
        <v/>
      </c>
      <c r="Q70" s="120" t="str">
        <f t="shared" ca="1" si="15"/>
        <v/>
      </c>
      <c r="R70" s="77">
        <f ca="1">IFERROR(SUM($I$15:I70)/$N$5,"")</f>
        <v>2.0494687709380822E-2</v>
      </c>
    </row>
    <row r="71" spans="1:18" x14ac:dyDescent="0.25">
      <c r="A71" s="168">
        <v>22</v>
      </c>
      <c r="B71" s="173">
        <f t="shared" si="14"/>
        <v>43561.624999999862</v>
      </c>
      <c r="C71" s="127" t="str">
        <f t="shared" ca="1" si="0"/>
        <v/>
      </c>
      <c r="D71" s="179">
        <f t="shared" ca="1" si="1"/>
        <v>1324</v>
      </c>
      <c r="E71" s="179">
        <f t="shared" ca="1" si="2"/>
        <v>32</v>
      </c>
      <c r="F71" s="179">
        <f t="shared" ca="1" si="3"/>
        <v>21</v>
      </c>
      <c r="G71" s="179" t="str">
        <f t="shared" ca="1" si="4"/>
        <v/>
      </c>
      <c r="H71" s="179">
        <f t="shared" ca="1" si="5"/>
        <v>1792</v>
      </c>
      <c r="I71" s="182">
        <f t="shared" ca="1" si="6"/>
        <v>75</v>
      </c>
      <c r="J71" s="175" t="str">
        <f t="shared" ca="1" si="7"/>
        <v/>
      </c>
      <c r="K71" s="127" t="str">
        <f t="shared" ca="1" si="8"/>
        <v/>
      </c>
      <c r="L71" s="182" t="str">
        <f t="shared" ca="1" si="9"/>
        <v/>
      </c>
      <c r="M71" s="127" t="str">
        <f t="shared" ca="1" si="10"/>
        <v/>
      </c>
      <c r="N71" s="127" t="str">
        <f t="shared" ca="1" si="11"/>
        <v/>
      </c>
      <c r="O71" s="179" t="str">
        <f t="shared" ca="1" si="12"/>
        <v/>
      </c>
      <c r="P71" s="182" t="str">
        <f t="shared" ca="1" si="13"/>
        <v/>
      </c>
      <c r="Q71" s="120" t="str">
        <f t="shared" ca="1" si="15"/>
        <v/>
      </c>
      <c r="R71" s="77">
        <f ca="1">IFERROR(SUM($I$15:I71)/$N$5,"")</f>
        <v>2.0916968362733452E-2</v>
      </c>
    </row>
    <row r="72" spans="1:18" x14ac:dyDescent="0.25">
      <c r="A72" s="168">
        <v>23</v>
      </c>
      <c r="B72" s="173">
        <f t="shared" si="14"/>
        <v>43561.666666666526</v>
      </c>
      <c r="C72" s="127" t="str">
        <f t="shared" ca="1" si="0"/>
        <v/>
      </c>
      <c r="D72" s="179">
        <f t="shared" ca="1" si="1"/>
        <v>1319</v>
      </c>
      <c r="E72" s="179">
        <f t="shared" ca="1" si="2"/>
        <v>32</v>
      </c>
      <c r="F72" s="179">
        <f t="shared" ca="1" si="3"/>
        <v>20</v>
      </c>
      <c r="G72" s="179" t="str">
        <f t="shared" ca="1" si="4"/>
        <v/>
      </c>
      <c r="H72" s="179">
        <f t="shared" ca="1" si="5"/>
        <v>1820</v>
      </c>
      <c r="I72" s="182">
        <f t="shared" ca="1" si="6"/>
        <v>90</v>
      </c>
      <c r="J72" s="175" t="str">
        <f t="shared" ca="1" si="7"/>
        <v/>
      </c>
      <c r="K72" s="127" t="str">
        <f t="shared" ca="1" si="8"/>
        <v/>
      </c>
      <c r="L72" s="182" t="str">
        <f t="shared" ca="1" si="9"/>
        <v/>
      </c>
      <c r="M72" s="127" t="str">
        <f t="shared" ca="1" si="10"/>
        <v/>
      </c>
      <c r="N72" s="127" t="str">
        <f t="shared" ca="1" si="11"/>
        <v/>
      </c>
      <c r="O72" s="179" t="str">
        <f t="shared" ca="1" si="12"/>
        <v/>
      </c>
      <c r="P72" s="182" t="str">
        <f t="shared" ca="1" si="13"/>
        <v/>
      </c>
      <c r="Q72" s="120" t="str">
        <f t="shared" ca="1" si="15"/>
        <v/>
      </c>
      <c r="R72" s="77">
        <f ca="1">IFERROR(SUM($I$15:I72)/$N$5,"")</f>
        <v>2.1423705146756605E-2</v>
      </c>
    </row>
    <row r="73" spans="1:18" x14ac:dyDescent="0.25">
      <c r="A73" s="168">
        <v>24</v>
      </c>
      <c r="B73" s="173">
        <f t="shared" si="14"/>
        <v>43561.70833333319</v>
      </c>
      <c r="C73" s="127" t="str">
        <f t="shared" ca="1" si="0"/>
        <v/>
      </c>
      <c r="D73" s="179">
        <f t="shared" ca="1" si="1"/>
        <v>1315</v>
      </c>
      <c r="E73" s="179">
        <f t="shared" ca="1" si="2"/>
        <v>32</v>
      </c>
      <c r="F73" s="179">
        <f t="shared" ca="1" si="3"/>
        <v>19</v>
      </c>
      <c r="G73" s="179">
        <f t="shared" ca="1" si="4"/>
        <v>179.74</v>
      </c>
      <c r="H73" s="179">
        <f t="shared" ca="1" si="5"/>
        <v>1855</v>
      </c>
      <c r="I73" s="182">
        <f t="shared" ca="1" si="6"/>
        <v>91</v>
      </c>
      <c r="J73" s="175" t="str">
        <f t="shared" ca="1" si="7"/>
        <v/>
      </c>
      <c r="K73" s="127" t="str">
        <f t="shared" ca="1" si="8"/>
        <v/>
      </c>
      <c r="L73" s="182" t="str">
        <f t="shared" ca="1" si="9"/>
        <v/>
      </c>
      <c r="M73" s="127" t="str">
        <f t="shared" ca="1" si="10"/>
        <v/>
      </c>
      <c r="N73" s="127" t="str">
        <f t="shared" ca="1" si="11"/>
        <v/>
      </c>
      <c r="O73" s="179" t="str">
        <f t="shared" ca="1" si="12"/>
        <v/>
      </c>
      <c r="P73" s="182" t="str">
        <f t="shared" ca="1" si="13"/>
        <v/>
      </c>
      <c r="Q73" s="120" t="str">
        <f t="shared" ca="1" si="15"/>
        <v/>
      </c>
      <c r="R73" s="77">
        <f ca="1">IFERROR(SUM($I$15:I73)/$N$5,"")</f>
        <v>2.1936072339491124E-2</v>
      </c>
    </row>
    <row r="74" spans="1:18" x14ac:dyDescent="0.25">
      <c r="A74" s="168">
        <v>25</v>
      </c>
      <c r="B74" s="173">
        <f t="shared" si="14"/>
        <v>43561.749999999854</v>
      </c>
      <c r="C74" s="127" t="str">
        <f t="shared" ca="1" si="0"/>
        <v/>
      </c>
      <c r="D74" s="179">
        <f t="shared" ca="1" si="1"/>
        <v>1308</v>
      </c>
      <c r="E74" s="179">
        <f t="shared" ca="1" si="2"/>
        <v>32</v>
      </c>
      <c r="F74" s="179">
        <f t="shared" ca="1" si="3"/>
        <v>32</v>
      </c>
      <c r="G74" s="179" t="str">
        <f t="shared" ca="1" si="4"/>
        <v/>
      </c>
      <c r="H74" s="179">
        <f t="shared" ca="1" si="5"/>
        <v>1770</v>
      </c>
      <c r="I74" s="182">
        <f t="shared" ca="1" si="6"/>
        <v>122</v>
      </c>
      <c r="J74" s="175" t="str">
        <f t="shared" ca="1" si="7"/>
        <v/>
      </c>
      <c r="K74" s="127" t="str">
        <f t="shared" ca="1" si="8"/>
        <v/>
      </c>
      <c r="L74" s="182" t="str">
        <f t="shared" ca="1" si="9"/>
        <v/>
      </c>
      <c r="M74" s="127" t="str">
        <f t="shared" ca="1" si="10"/>
        <v/>
      </c>
      <c r="N74" s="127" t="str">
        <f t="shared" ca="1" si="11"/>
        <v/>
      </c>
      <c r="O74" s="179" t="str">
        <f t="shared" ca="1" si="12"/>
        <v/>
      </c>
      <c r="P74" s="182" t="str">
        <f t="shared" ca="1" si="13"/>
        <v/>
      </c>
      <c r="Q74" s="120" t="str">
        <f t="shared" ca="1" si="15"/>
        <v/>
      </c>
      <c r="R74" s="77">
        <f ca="1">IFERROR(SUM($I$15:I74)/$N$5,"")</f>
        <v>2.2622982202278062E-2</v>
      </c>
    </row>
    <row r="75" spans="1:18" x14ac:dyDescent="0.25">
      <c r="A75" s="168">
        <v>26</v>
      </c>
      <c r="B75" s="173">
        <f t="shared" si="14"/>
        <v>43561.791666666519</v>
      </c>
      <c r="C75" s="127" t="str">
        <f t="shared" ca="1" si="0"/>
        <v/>
      </c>
      <c r="D75" s="179">
        <f t="shared" ca="1" si="1"/>
        <v>1305</v>
      </c>
      <c r="E75" s="179">
        <f t="shared" ca="1" si="2"/>
        <v>32</v>
      </c>
      <c r="F75" s="179">
        <f t="shared" ca="1" si="3"/>
        <v>24</v>
      </c>
      <c r="G75" s="179" t="str">
        <f t="shared" ca="1" si="4"/>
        <v/>
      </c>
      <c r="H75" s="179">
        <f t="shared" ca="1" si="5"/>
        <v>1784</v>
      </c>
      <c r="I75" s="182">
        <f t="shared" ca="1" si="6"/>
        <v>96</v>
      </c>
      <c r="J75" s="175" t="str">
        <f t="shared" ca="1" si="7"/>
        <v/>
      </c>
      <c r="K75" s="127" t="str">
        <f t="shared" ca="1" si="8"/>
        <v/>
      </c>
      <c r="L75" s="182" t="str">
        <f t="shared" ca="1" si="9"/>
        <v/>
      </c>
      <c r="M75" s="127" t="str">
        <f t="shared" ca="1" si="10"/>
        <v/>
      </c>
      <c r="N75" s="127" t="str">
        <f t="shared" ca="1" si="11"/>
        <v/>
      </c>
      <c r="O75" s="179" t="str">
        <f t="shared" ca="1" si="12"/>
        <v/>
      </c>
      <c r="P75" s="182" t="str">
        <f t="shared" ca="1" si="13"/>
        <v/>
      </c>
      <c r="Q75" s="120" t="str">
        <f t="shared" ca="1" si="15"/>
        <v/>
      </c>
      <c r="R75" s="77">
        <f ca="1">IFERROR(SUM($I$15:I75)/$N$5,"")</f>
        <v>2.3163501438569427E-2</v>
      </c>
    </row>
    <row r="76" spans="1:18" x14ac:dyDescent="0.25">
      <c r="A76" s="168">
        <v>27</v>
      </c>
      <c r="B76" s="173">
        <f t="shared" si="14"/>
        <v>43561.833333333183</v>
      </c>
      <c r="C76" s="127" t="str">
        <f t="shared" ca="1" si="0"/>
        <v/>
      </c>
      <c r="D76" s="179">
        <f t="shared" ca="1" si="1"/>
        <v>1292</v>
      </c>
      <c r="E76" s="179">
        <f t="shared" ca="1" si="2"/>
        <v>32</v>
      </c>
      <c r="F76" s="179">
        <f t="shared" ca="1" si="3"/>
        <v>21</v>
      </c>
      <c r="G76" s="179" t="str">
        <f t="shared" ca="1" si="4"/>
        <v/>
      </c>
      <c r="H76" s="179">
        <f t="shared" ca="1" si="5"/>
        <v>1699</v>
      </c>
      <c r="I76" s="182">
        <f t="shared" ca="1" si="6"/>
        <v>109</v>
      </c>
      <c r="J76" s="175" t="str">
        <f t="shared" ca="1" si="7"/>
        <v/>
      </c>
      <c r="K76" s="127" t="str">
        <f t="shared" ca="1" si="8"/>
        <v/>
      </c>
      <c r="L76" s="182" t="str">
        <f t="shared" ca="1" si="9"/>
        <v/>
      </c>
      <c r="M76" s="127" t="str">
        <f t="shared" ca="1" si="10"/>
        <v/>
      </c>
      <c r="N76" s="127" t="str">
        <f t="shared" ca="1" si="11"/>
        <v/>
      </c>
      <c r="O76" s="179" t="str">
        <f t="shared" ca="1" si="12"/>
        <v/>
      </c>
      <c r="P76" s="182" t="str">
        <f t="shared" ca="1" si="13"/>
        <v/>
      </c>
      <c r="Q76" s="120" t="str">
        <f t="shared" ca="1" si="15"/>
        <v/>
      </c>
      <c r="R76" s="77">
        <f ca="1">IFERROR(SUM($I$15:I76)/$N$5,"")</f>
        <v>2.3777215988108578E-2</v>
      </c>
    </row>
    <row r="77" spans="1:18" x14ac:dyDescent="0.25">
      <c r="A77" s="168">
        <v>28</v>
      </c>
      <c r="B77" s="173">
        <f t="shared" si="14"/>
        <v>43561.874999999847</v>
      </c>
      <c r="C77" s="127" t="str">
        <f t="shared" ca="1" si="0"/>
        <v/>
      </c>
      <c r="D77" s="179">
        <f t="shared" ca="1" si="1"/>
        <v>1283</v>
      </c>
      <c r="E77" s="179">
        <f t="shared" ca="1" si="2"/>
        <v>32</v>
      </c>
      <c r="F77" s="179">
        <f t="shared" ca="1" si="3"/>
        <v>22</v>
      </c>
      <c r="G77" s="179">
        <f t="shared" ca="1" si="4"/>
        <v>180.42</v>
      </c>
      <c r="H77" s="179">
        <f t="shared" ca="1" si="5"/>
        <v>1642</v>
      </c>
      <c r="I77" s="182">
        <f t="shared" ca="1" si="6"/>
        <v>110</v>
      </c>
      <c r="J77" s="175" t="str">
        <f t="shared" ca="1" si="7"/>
        <v/>
      </c>
      <c r="K77" s="127" t="str">
        <f t="shared" ca="1" si="8"/>
        <v/>
      </c>
      <c r="L77" s="182" t="str">
        <f t="shared" ca="1" si="9"/>
        <v/>
      </c>
      <c r="M77" s="127" t="str">
        <f t="shared" ca="1" si="10"/>
        <v/>
      </c>
      <c r="N77" s="127" t="str">
        <f t="shared" ca="1" si="11"/>
        <v/>
      </c>
      <c r="O77" s="179" t="str">
        <f t="shared" ca="1" si="12"/>
        <v/>
      </c>
      <c r="P77" s="182" t="str">
        <f t="shared" ca="1" si="13"/>
        <v/>
      </c>
      <c r="Q77" s="120" t="str">
        <f t="shared" ca="1" si="15"/>
        <v/>
      </c>
      <c r="R77" s="77">
        <f ca="1">IFERROR(SUM($I$15:I77)/$N$5,"")</f>
        <v>2.4396560946359096E-2</v>
      </c>
    </row>
    <row r="78" spans="1:18" x14ac:dyDescent="0.25">
      <c r="A78" s="168">
        <v>29</v>
      </c>
      <c r="B78" s="173">
        <f t="shared" si="14"/>
        <v>43561.916666666511</v>
      </c>
      <c r="C78" s="127" t="str">
        <f t="shared" ca="1" si="0"/>
        <v/>
      </c>
      <c r="D78" s="179">
        <f t="shared" ca="1" si="1"/>
        <v>1273</v>
      </c>
      <c r="E78" s="179">
        <f t="shared" ca="1" si="2"/>
        <v>34</v>
      </c>
      <c r="F78" s="179">
        <f t="shared" ca="1" si="3"/>
        <v>30</v>
      </c>
      <c r="G78" s="179" t="str">
        <f t="shared" ca="1" si="4"/>
        <v/>
      </c>
      <c r="H78" s="179">
        <f t="shared" ca="1" si="5"/>
        <v>1808</v>
      </c>
      <c r="I78" s="182">
        <f t="shared" ca="1" si="6"/>
        <v>109</v>
      </c>
      <c r="J78" s="175" t="str">
        <f t="shared" ca="1" si="7"/>
        <v/>
      </c>
      <c r="K78" s="127" t="str">
        <f t="shared" ca="1" si="8"/>
        <v/>
      </c>
      <c r="L78" s="182" t="str">
        <f t="shared" ca="1" si="9"/>
        <v/>
      </c>
      <c r="M78" s="127" t="str">
        <f t="shared" ca="1" si="10"/>
        <v/>
      </c>
      <c r="N78" s="127" t="str">
        <f t="shared" ca="1" si="11"/>
        <v/>
      </c>
      <c r="O78" s="179" t="str">
        <f t="shared" ca="1" si="12"/>
        <v/>
      </c>
      <c r="P78" s="182" t="str">
        <f t="shared" ca="1" si="13"/>
        <v/>
      </c>
      <c r="Q78" s="120" t="str">
        <f t="shared" ca="1" si="15"/>
        <v/>
      </c>
      <c r="R78" s="77">
        <f ca="1">IFERROR(SUM($I$15:I78)/$N$5,"")</f>
        <v>2.5010275495898248E-2</v>
      </c>
    </row>
    <row r="79" spans="1:18" x14ac:dyDescent="0.25">
      <c r="A79" s="168">
        <v>30</v>
      </c>
      <c r="B79" s="173">
        <f t="shared" si="14"/>
        <v>43561.958333333176</v>
      </c>
      <c r="C79" s="127" t="str">
        <f t="shared" ref="C79:C142" ca="1" si="16">IF($B79&gt;$B$10,"",IFERROR(AVERAGE(INDIRECT("'"&amp;TEXT($B79-TIME(6,1,0),"MM-DD-YY")&amp;"'!C"&amp;$A79)),""))</f>
        <v/>
      </c>
      <c r="D79" s="179">
        <f t="shared" ref="D79:D142" ca="1" si="17">IF($B79&gt;$B$10,"",IFERROR(AVERAGE(INDIRECT("'"&amp;TEXT($B79-TIME(6,1,0),"MM-DD-YY")&amp;"'!D"&amp;$A79)),""))</f>
        <v>1267</v>
      </c>
      <c r="E79" s="179">
        <f t="shared" ref="E79:E142" ca="1" si="18">IF($B79&gt;$B$10,"",IFERROR(AVERAGE(INDIRECT("'"&amp;TEXT($B79-TIME(6,1,0),"MM-DD-YY")&amp;"'!E"&amp;$A79)),""))</f>
        <v>34</v>
      </c>
      <c r="F79" s="179">
        <f t="shared" ref="F79:F142" ca="1" si="19">IF($B79&gt;$B$10,"",IFERROR(AVERAGE(INDIRECT("'"&amp;TEXT($B79-TIME(6,1,0),"MM-DD-YY")&amp;"'!P"&amp;$A79)),""))</f>
        <v>22</v>
      </c>
      <c r="G79" s="179">
        <f t="shared" ref="G79:G142" ca="1" si="20">IF($B79&gt;$B$10,"",IFERROR(AVERAGE(INDIRECT("'"&amp;TEXT($B79-TIME(6,1,0),"MM-DD-YY")&amp;"'!AC"&amp;$A79)),""))</f>
        <v>180.75</v>
      </c>
      <c r="H79" s="179">
        <f t="shared" ref="H79:H142" ca="1" si="21">IF($B79&gt;$B$10,"",IFERROR(AVERAGE(INDIRECT("'"&amp;TEXT($B79-TIME(6,1,0),"MM-DD-YY")&amp;"'!O"&amp;$A79)),""))</f>
        <v>1885</v>
      </c>
      <c r="I79" s="182">
        <f t="shared" ref="I79:I142" ca="1" si="22">IF($B79&gt;$B$10,"",IFERROR(AVERAGE(INDIRECT("'"&amp;TEXT($B79-TIME(6,1,0),"MM-DD-YY")&amp;"'!Q"&amp;$A79)),""))</f>
        <v>95</v>
      </c>
      <c r="J79" s="175" t="str">
        <f t="shared" ref="J79:J142" ca="1" si="23">IF($B79&gt;$B$10,"",IFERROR(AVERAGE(INDIRECT("'"&amp;TEXT($B79-TIME(6,1,0),"MM-DD-YY")&amp;"'!T"&amp;$A79)),""))</f>
        <v/>
      </c>
      <c r="K79" s="127" t="str">
        <f t="shared" ref="K79:K142" ca="1" si="24">IF($B79&gt;$B$10,"",IFERROR(AVERAGE(INDIRECT("'"&amp;TEXT($B79-TIME(6,1,0),"MM-DD-YY")&amp;"'!I"&amp;$A79)),""))</f>
        <v/>
      </c>
      <c r="L79" s="182" t="str">
        <f t="shared" ref="L79:L142" ca="1" si="25">IF($B79&gt;$B$10,"",IFERROR(AVERAGE(INDIRECT("'"&amp;TEXT($B79-TIME(6,1,0),"MM-DD-YY")&amp;"'!J"&amp;$A79)),""))</f>
        <v/>
      </c>
      <c r="M79" s="127" t="str">
        <f t="shared" ref="M79:M142" ca="1" si="26">IF($B79&gt;$B$10,"",IFERROR(AVERAGE(INDIRECT("'"&amp;TEXT($B79-TIME(6,1,0),"MM-DD-YY")&amp;"'!K"&amp;$A79)),""))</f>
        <v/>
      </c>
      <c r="N79" s="127" t="str">
        <f t="shared" ref="N79:N142" ca="1" si="27">IF($B79&gt;$B$10,"",IFERROR(AVERAGE(INDIRECT("'"&amp;TEXT($B79-TIME(6,1,0),"MM-DD-YY")&amp;"'!L"&amp;$A79)),""))</f>
        <v/>
      </c>
      <c r="O79" s="179" t="str">
        <f t="shared" ref="O79:O142" ca="1" si="28">IF($B79&gt;$B$10,"",IFERROR(AVERAGE(INDIRECT("'"&amp;TEXT($B79-TIME(6,1,0),"MM-DD-YY")&amp;"'!M"&amp;$A79)),""))</f>
        <v/>
      </c>
      <c r="P79" s="182" t="str">
        <f t="shared" ref="P79:P142" ca="1" si="29">IF($B79&gt;$B$10,"",IFERROR(AVERAGE(INDIRECT("'"&amp;TEXT($B79-TIME(6,1,0),"MM-DD-YY")&amp;"'!N"&amp;$A79)),""))</f>
        <v/>
      </c>
      <c r="Q79" s="120" t="str">
        <f t="shared" ca="1" si="15"/>
        <v/>
      </c>
      <c r="R79" s="77">
        <f ca="1">IFERROR(SUM($I$15:I79)/$N$5,"")</f>
        <v>2.5545164323478243E-2</v>
      </c>
    </row>
    <row r="80" spans="1:18" x14ac:dyDescent="0.25">
      <c r="A80" s="168">
        <v>31</v>
      </c>
      <c r="B80" s="173">
        <f t="shared" ref="B80:B143" si="30">B79+TIME(1,0,0)</f>
        <v>43561.99999999984</v>
      </c>
      <c r="C80" s="127" t="str">
        <f t="shared" ca="1" si="16"/>
        <v/>
      </c>
      <c r="D80" s="179">
        <f t="shared" ca="1" si="17"/>
        <v>1268</v>
      </c>
      <c r="E80" s="179">
        <f t="shared" ca="1" si="18"/>
        <v>34</v>
      </c>
      <c r="F80" s="179">
        <f t="shared" ca="1" si="19"/>
        <v>18</v>
      </c>
      <c r="G80" s="179" t="str">
        <f t="shared" ca="1" si="20"/>
        <v/>
      </c>
      <c r="H80" s="179">
        <f t="shared" ca="1" si="21"/>
        <v>1938</v>
      </c>
      <c r="I80" s="182">
        <f t="shared" ca="1" si="22"/>
        <v>115</v>
      </c>
      <c r="J80" s="175" t="str">
        <f t="shared" ca="1" si="23"/>
        <v/>
      </c>
      <c r="K80" s="127" t="str">
        <f t="shared" ca="1" si="24"/>
        <v/>
      </c>
      <c r="L80" s="182" t="str">
        <f t="shared" ca="1" si="25"/>
        <v/>
      </c>
      <c r="M80" s="127" t="str">
        <f t="shared" ca="1" si="26"/>
        <v/>
      </c>
      <c r="N80" s="127" t="str">
        <f t="shared" ca="1" si="27"/>
        <v/>
      </c>
      <c r="O80" s="179" t="str">
        <f t="shared" ca="1" si="28"/>
        <v/>
      </c>
      <c r="P80" s="182" t="str">
        <f t="shared" ca="1" si="29"/>
        <v/>
      </c>
      <c r="Q80" s="120" t="str">
        <f t="shared" ref="Q80:Q143" ca="1" si="31">IFERROR(Q79-I80,"")</f>
        <v/>
      </c>
      <c r="R80" s="77">
        <f ca="1">IFERROR(SUM($I$15:I80)/$N$5,"")</f>
        <v>2.6192661325285603E-2</v>
      </c>
    </row>
    <row r="81" spans="1:18" x14ac:dyDescent="0.25">
      <c r="A81" s="168">
        <v>32</v>
      </c>
      <c r="B81" s="173">
        <f t="shared" si="30"/>
        <v>43562.041666666504</v>
      </c>
      <c r="C81" s="127" t="str">
        <f t="shared" ca="1" si="16"/>
        <v/>
      </c>
      <c r="D81" s="179">
        <f t="shared" ca="1" si="17"/>
        <v>1261</v>
      </c>
      <c r="E81" s="179">
        <f t="shared" ca="1" si="18"/>
        <v>34</v>
      </c>
      <c r="F81" s="179">
        <f t="shared" ca="1" si="19"/>
        <v>29</v>
      </c>
      <c r="G81" s="179" t="str">
        <f t="shared" ca="1" si="20"/>
        <v/>
      </c>
      <c r="H81" s="179">
        <f t="shared" ca="1" si="21"/>
        <v>2035</v>
      </c>
      <c r="I81" s="182">
        <f t="shared" ca="1" si="22"/>
        <v>124</v>
      </c>
      <c r="J81" s="175" t="str">
        <f t="shared" ca="1" si="23"/>
        <v/>
      </c>
      <c r="K81" s="127" t="str">
        <f t="shared" ca="1" si="24"/>
        <v/>
      </c>
      <c r="L81" s="182" t="str">
        <f t="shared" ca="1" si="25"/>
        <v/>
      </c>
      <c r="M81" s="127" t="str">
        <f t="shared" ca="1" si="26"/>
        <v/>
      </c>
      <c r="N81" s="127" t="str">
        <f t="shared" ca="1" si="27"/>
        <v/>
      </c>
      <c r="O81" s="179" t="str">
        <f t="shared" ca="1" si="28"/>
        <v/>
      </c>
      <c r="P81" s="182" t="str">
        <f t="shared" ca="1" si="29"/>
        <v/>
      </c>
      <c r="Q81" s="120" t="str">
        <f t="shared" ca="1" si="31"/>
        <v/>
      </c>
      <c r="R81" s="77">
        <f ca="1">IFERROR(SUM($I$15:I81)/$N$5,"")</f>
        <v>2.6890832005495278E-2</v>
      </c>
    </row>
    <row r="82" spans="1:18" x14ac:dyDescent="0.25">
      <c r="A82" s="168">
        <v>33</v>
      </c>
      <c r="B82" s="173">
        <f t="shared" si="30"/>
        <v>43562.083333333168</v>
      </c>
      <c r="C82" s="127" t="str">
        <f t="shared" ca="1" si="16"/>
        <v/>
      </c>
      <c r="D82" s="179">
        <f t="shared" ca="1" si="17"/>
        <v>1243</v>
      </c>
      <c r="E82" s="179">
        <f t="shared" ca="1" si="18"/>
        <v>34</v>
      </c>
      <c r="F82" s="179">
        <f t="shared" ca="1" si="19"/>
        <v>26</v>
      </c>
      <c r="G82" s="179" t="str">
        <f t="shared" ca="1" si="20"/>
        <v/>
      </c>
      <c r="H82" s="179">
        <f t="shared" ca="1" si="21"/>
        <v>2020</v>
      </c>
      <c r="I82" s="182">
        <f t="shared" ca="1" si="22"/>
        <v>110</v>
      </c>
      <c r="J82" s="175" t="str">
        <f t="shared" ca="1" si="23"/>
        <v/>
      </c>
      <c r="K82" s="127" t="str">
        <f t="shared" ca="1" si="24"/>
        <v/>
      </c>
      <c r="L82" s="182" t="str">
        <f t="shared" ca="1" si="25"/>
        <v/>
      </c>
      <c r="M82" s="127" t="str">
        <f t="shared" ca="1" si="26"/>
        <v/>
      </c>
      <c r="N82" s="127" t="str">
        <f t="shared" ca="1" si="27"/>
        <v/>
      </c>
      <c r="O82" s="179" t="str">
        <f t="shared" ca="1" si="28"/>
        <v/>
      </c>
      <c r="P82" s="182" t="str">
        <f t="shared" ca="1" si="29"/>
        <v/>
      </c>
      <c r="Q82" s="120" t="str">
        <f t="shared" ca="1" si="31"/>
        <v/>
      </c>
      <c r="R82" s="77">
        <f ca="1">IFERROR(SUM($I$15:I82)/$N$5,"")</f>
        <v>2.7510176963745799E-2</v>
      </c>
    </row>
    <row r="83" spans="1:18" x14ac:dyDescent="0.25">
      <c r="A83" s="168">
        <v>34</v>
      </c>
      <c r="B83" s="173">
        <f t="shared" si="30"/>
        <v>43562.124999999833</v>
      </c>
      <c r="C83" s="127" t="str">
        <f t="shared" ca="1" si="16"/>
        <v/>
      </c>
      <c r="D83" s="179">
        <f t="shared" ca="1" si="17"/>
        <v>1251</v>
      </c>
      <c r="E83" s="179">
        <f t="shared" ca="1" si="18"/>
        <v>34</v>
      </c>
      <c r="F83" s="179">
        <f t="shared" ca="1" si="19"/>
        <v>27</v>
      </c>
      <c r="G83" s="179" t="str">
        <f t="shared" ca="1" si="20"/>
        <v/>
      </c>
      <c r="H83" s="179">
        <f t="shared" ca="1" si="21"/>
        <v>2045</v>
      </c>
      <c r="I83" s="182">
        <f t="shared" ca="1" si="22"/>
        <v>111</v>
      </c>
      <c r="J83" s="175" t="str">
        <f t="shared" ca="1" si="23"/>
        <v/>
      </c>
      <c r="K83" s="127" t="str">
        <f t="shared" ca="1" si="24"/>
        <v/>
      </c>
      <c r="L83" s="182" t="str">
        <f t="shared" ca="1" si="25"/>
        <v/>
      </c>
      <c r="M83" s="127" t="str">
        <f t="shared" ca="1" si="26"/>
        <v/>
      </c>
      <c r="N83" s="127" t="str">
        <f t="shared" ca="1" si="27"/>
        <v/>
      </c>
      <c r="O83" s="179" t="str">
        <f t="shared" ca="1" si="28"/>
        <v/>
      </c>
      <c r="P83" s="182" t="str">
        <f t="shared" ca="1" si="29"/>
        <v/>
      </c>
      <c r="Q83" s="120" t="str">
        <f t="shared" ca="1" si="31"/>
        <v/>
      </c>
      <c r="R83" s="77">
        <f ca="1">IFERROR(SUM($I$15:I83)/$N$5,"")</f>
        <v>2.8135152330707687E-2</v>
      </c>
    </row>
    <row r="84" spans="1:18" x14ac:dyDescent="0.25">
      <c r="A84" s="168">
        <v>35</v>
      </c>
      <c r="B84" s="173">
        <f t="shared" si="30"/>
        <v>43562.166666666497</v>
      </c>
      <c r="C84" s="127" t="str">
        <f t="shared" ca="1" si="16"/>
        <v/>
      </c>
      <c r="D84" s="179">
        <f t="shared" ca="1" si="17"/>
        <v>1257</v>
      </c>
      <c r="E84" s="179">
        <f t="shared" ca="1" si="18"/>
        <v>34</v>
      </c>
      <c r="F84" s="179">
        <f t="shared" ca="1" si="19"/>
        <v>26</v>
      </c>
      <c r="G84" s="179" t="str">
        <f t="shared" ca="1" si="20"/>
        <v/>
      </c>
      <c r="H84" s="179">
        <f t="shared" ca="1" si="21"/>
        <v>2078</v>
      </c>
      <c r="I84" s="182">
        <f t="shared" ca="1" si="22"/>
        <v>112</v>
      </c>
      <c r="J84" s="175" t="str">
        <f t="shared" ca="1" si="23"/>
        <v/>
      </c>
      <c r="K84" s="127" t="str">
        <f t="shared" ca="1" si="24"/>
        <v/>
      </c>
      <c r="L84" s="182" t="str">
        <f t="shared" ca="1" si="25"/>
        <v/>
      </c>
      <c r="M84" s="127" t="str">
        <f t="shared" ca="1" si="26"/>
        <v/>
      </c>
      <c r="N84" s="127" t="str">
        <f t="shared" ca="1" si="27"/>
        <v/>
      </c>
      <c r="O84" s="179" t="str">
        <f t="shared" ca="1" si="28"/>
        <v/>
      </c>
      <c r="P84" s="182" t="str">
        <f t="shared" ca="1" si="29"/>
        <v/>
      </c>
      <c r="Q84" s="120" t="str">
        <f t="shared" ca="1" si="31"/>
        <v/>
      </c>
      <c r="R84" s="77">
        <f ca="1">IFERROR(SUM($I$15:I84)/$N$5,"")</f>
        <v>2.8765758106380941E-2</v>
      </c>
    </row>
    <row r="85" spans="1:18" x14ac:dyDescent="0.25">
      <c r="A85" s="168">
        <v>36</v>
      </c>
      <c r="B85" s="173">
        <f t="shared" si="30"/>
        <v>43562.208333333161</v>
      </c>
      <c r="C85" s="127" t="str">
        <f t="shared" ca="1" si="16"/>
        <v/>
      </c>
      <c r="D85" s="179">
        <f t="shared" ca="1" si="17"/>
        <v>1246</v>
      </c>
      <c r="E85" s="179">
        <f t="shared" ca="1" si="18"/>
        <v>34</v>
      </c>
      <c r="F85" s="179">
        <f t="shared" ca="1" si="19"/>
        <v>31</v>
      </c>
      <c r="G85" s="179" t="str">
        <f t="shared" ca="1" si="20"/>
        <v/>
      </c>
      <c r="H85" s="179">
        <f t="shared" ca="1" si="21"/>
        <v>2159</v>
      </c>
      <c r="I85" s="182">
        <f t="shared" ca="1" si="22"/>
        <v>118</v>
      </c>
      <c r="J85" s="175" t="str">
        <f t="shared" ca="1" si="23"/>
        <v/>
      </c>
      <c r="K85" s="127" t="str">
        <f t="shared" ca="1" si="24"/>
        <v/>
      </c>
      <c r="L85" s="182" t="str">
        <f t="shared" ca="1" si="25"/>
        <v/>
      </c>
      <c r="M85" s="127" t="str">
        <f t="shared" ca="1" si="26"/>
        <v/>
      </c>
      <c r="N85" s="127" t="str">
        <f t="shared" ca="1" si="27"/>
        <v/>
      </c>
      <c r="O85" s="179" t="str">
        <f t="shared" ca="1" si="28"/>
        <v/>
      </c>
      <c r="P85" s="182" t="str">
        <f t="shared" ca="1" si="29"/>
        <v/>
      </c>
      <c r="Q85" s="120" t="str">
        <f t="shared" ca="1" si="31"/>
        <v/>
      </c>
      <c r="R85" s="77">
        <f ca="1">IFERROR(SUM($I$15:I85)/$N$5,"")</f>
        <v>2.9430146334322407E-2</v>
      </c>
    </row>
    <row r="86" spans="1:18" x14ac:dyDescent="0.25">
      <c r="A86" s="168">
        <v>37</v>
      </c>
      <c r="B86" s="173">
        <f t="shared" si="30"/>
        <v>43562.249999999825</v>
      </c>
      <c r="C86" s="127" t="str">
        <f t="shared" ca="1" si="16"/>
        <v/>
      </c>
      <c r="D86" s="179">
        <f t="shared" ca="1" si="17"/>
        <v>1242</v>
      </c>
      <c r="E86" s="179">
        <f t="shared" ca="1" si="18"/>
        <v>34</v>
      </c>
      <c r="F86" s="179">
        <f t="shared" ca="1" si="19"/>
        <v>30</v>
      </c>
      <c r="G86" s="179" t="str">
        <f t="shared" ca="1" si="20"/>
        <v/>
      </c>
      <c r="H86" s="179">
        <f t="shared" ca="1" si="21"/>
        <v>2173</v>
      </c>
      <c r="I86" s="182">
        <f t="shared" ca="1" si="22"/>
        <v>120</v>
      </c>
      <c r="J86" s="175" t="str">
        <f t="shared" ca="1" si="23"/>
        <v/>
      </c>
      <c r="K86" s="127" t="str">
        <f t="shared" ca="1" si="24"/>
        <v/>
      </c>
      <c r="L86" s="182" t="str">
        <f t="shared" ca="1" si="25"/>
        <v/>
      </c>
      <c r="M86" s="127" t="str">
        <f t="shared" ca="1" si="26"/>
        <v/>
      </c>
      <c r="N86" s="127" t="str">
        <f t="shared" ca="1" si="27"/>
        <v/>
      </c>
      <c r="O86" s="179" t="str">
        <f t="shared" ca="1" si="28"/>
        <v/>
      </c>
      <c r="P86" s="182" t="str">
        <f t="shared" ca="1" si="29"/>
        <v/>
      </c>
      <c r="Q86" s="120" t="str">
        <f t="shared" ca="1" si="31"/>
        <v/>
      </c>
      <c r="R86" s="77">
        <f ca="1">IFERROR(SUM($I$15:I86)/$N$5,"")</f>
        <v>3.0105795379686613E-2</v>
      </c>
    </row>
    <row r="87" spans="1:18" x14ac:dyDescent="0.25">
      <c r="A87" s="168">
        <v>14</v>
      </c>
      <c r="B87" s="173">
        <f t="shared" si="30"/>
        <v>43562.29166666649</v>
      </c>
      <c r="C87" s="127" t="str">
        <f t="shared" ca="1" si="16"/>
        <v/>
      </c>
      <c r="D87" s="179">
        <f t="shared" ca="1" si="17"/>
        <v>1241</v>
      </c>
      <c r="E87" s="179">
        <f t="shared" ca="1" si="18"/>
        <v>34</v>
      </c>
      <c r="F87" s="179">
        <f t="shared" ca="1" si="19"/>
        <v>19</v>
      </c>
      <c r="G87" s="179" t="str">
        <f t="shared" ca="1" si="20"/>
        <v/>
      </c>
      <c r="H87" s="179">
        <f t="shared" ca="1" si="21"/>
        <v>2254</v>
      </c>
      <c r="I87" s="182">
        <f t="shared" ca="1" si="22"/>
        <v>106</v>
      </c>
      <c r="J87" s="175" t="str">
        <f t="shared" ca="1" si="23"/>
        <v/>
      </c>
      <c r="K87" s="127" t="str">
        <f t="shared" ca="1" si="24"/>
        <v/>
      </c>
      <c r="L87" s="182" t="str">
        <f t="shared" ca="1" si="25"/>
        <v/>
      </c>
      <c r="M87" s="127" t="str">
        <f t="shared" ca="1" si="26"/>
        <v/>
      </c>
      <c r="N87" s="127" t="str">
        <f t="shared" ca="1" si="27"/>
        <v/>
      </c>
      <c r="O87" s="179" t="str">
        <f t="shared" ca="1" si="28"/>
        <v/>
      </c>
      <c r="P87" s="182" t="str">
        <f t="shared" ca="1" si="29"/>
        <v/>
      </c>
      <c r="Q87" s="120" t="str">
        <f t="shared" ca="1" si="31"/>
        <v/>
      </c>
      <c r="R87" s="77">
        <f ca="1">IFERROR(SUM($I$15:I87)/$N$5,"")</f>
        <v>3.0702618703091659E-2</v>
      </c>
    </row>
    <row r="88" spans="1:18" x14ac:dyDescent="0.25">
      <c r="A88" s="168">
        <v>15</v>
      </c>
      <c r="B88" s="173">
        <f t="shared" si="30"/>
        <v>43562.333333333154</v>
      </c>
      <c r="C88" s="127" t="str">
        <f t="shared" ca="1" si="16"/>
        <v/>
      </c>
      <c r="D88" s="179">
        <f t="shared" ca="1" si="17"/>
        <v>1223</v>
      </c>
      <c r="E88" s="179">
        <f t="shared" ca="1" si="18"/>
        <v>34</v>
      </c>
      <c r="F88" s="179">
        <f t="shared" ca="1" si="19"/>
        <v>20</v>
      </c>
      <c r="G88" s="179" t="str">
        <f t="shared" ca="1" si="20"/>
        <v/>
      </c>
      <c r="H88" s="179">
        <f t="shared" ca="1" si="21"/>
        <v>2341</v>
      </c>
      <c r="I88" s="182">
        <f t="shared" ca="1" si="22"/>
        <v>110</v>
      </c>
      <c r="J88" s="175" t="str">
        <f t="shared" ca="1" si="23"/>
        <v/>
      </c>
      <c r="K88" s="127" t="str">
        <f t="shared" ca="1" si="24"/>
        <v/>
      </c>
      <c r="L88" s="182" t="str">
        <f t="shared" ca="1" si="25"/>
        <v/>
      </c>
      <c r="M88" s="127" t="str">
        <f t="shared" ca="1" si="26"/>
        <v/>
      </c>
      <c r="N88" s="127" t="str">
        <f t="shared" ca="1" si="27"/>
        <v/>
      </c>
      <c r="O88" s="179" t="str">
        <f t="shared" ca="1" si="28"/>
        <v/>
      </c>
      <c r="P88" s="182" t="str">
        <f t="shared" ca="1" si="29"/>
        <v/>
      </c>
      <c r="Q88" s="120" t="str">
        <f t="shared" ca="1" si="31"/>
        <v/>
      </c>
      <c r="R88" s="77">
        <f ca="1">IFERROR(SUM($I$15:I88)/$N$5,"")</f>
        <v>3.1321963661342177E-2</v>
      </c>
    </row>
    <row r="89" spans="1:18" x14ac:dyDescent="0.25">
      <c r="A89" s="168">
        <v>16</v>
      </c>
      <c r="B89" s="173">
        <f t="shared" si="30"/>
        <v>43562.374999999818</v>
      </c>
      <c r="C89" s="127" t="str">
        <f t="shared" ca="1" si="16"/>
        <v/>
      </c>
      <c r="D89" s="179">
        <f t="shared" ca="1" si="17"/>
        <v>1206</v>
      </c>
      <c r="E89" s="179">
        <f t="shared" ca="1" si="18"/>
        <v>34</v>
      </c>
      <c r="F89" s="179">
        <f t="shared" ca="1" si="19"/>
        <v>22</v>
      </c>
      <c r="G89" s="179" t="str">
        <f t="shared" ca="1" si="20"/>
        <v/>
      </c>
      <c r="H89" s="179">
        <f t="shared" ca="1" si="21"/>
        <v>2875</v>
      </c>
      <c r="I89" s="182">
        <f t="shared" ca="1" si="22"/>
        <v>101</v>
      </c>
      <c r="J89" s="175" t="str">
        <f t="shared" ca="1" si="23"/>
        <v/>
      </c>
      <c r="K89" s="127" t="str">
        <f t="shared" ca="1" si="24"/>
        <v/>
      </c>
      <c r="L89" s="182" t="str">
        <f t="shared" ca="1" si="25"/>
        <v/>
      </c>
      <c r="M89" s="127" t="str">
        <f t="shared" ca="1" si="26"/>
        <v/>
      </c>
      <c r="N89" s="127" t="str">
        <f t="shared" ca="1" si="27"/>
        <v/>
      </c>
      <c r="O89" s="179" t="str">
        <f t="shared" ca="1" si="28"/>
        <v/>
      </c>
      <c r="P89" s="182" t="str">
        <f t="shared" ca="1" si="29"/>
        <v/>
      </c>
      <c r="Q89" s="120" t="str">
        <f t="shared" ca="1" si="31"/>
        <v/>
      </c>
      <c r="R89" s="77">
        <f ca="1">IFERROR(SUM($I$15:I89)/$N$5,"")</f>
        <v>3.1890634941190384E-2</v>
      </c>
    </row>
    <row r="90" spans="1:18" x14ac:dyDescent="0.25">
      <c r="A90" s="168">
        <v>17</v>
      </c>
      <c r="B90" s="173">
        <f t="shared" si="30"/>
        <v>43562.416666666482</v>
      </c>
      <c r="C90" s="127" t="str">
        <f t="shared" ca="1" si="16"/>
        <v/>
      </c>
      <c r="D90" s="179">
        <f t="shared" ca="1" si="17"/>
        <v>1192</v>
      </c>
      <c r="E90" s="179">
        <f t="shared" ca="1" si="18"/>
        <v>34</v>
      </c>
      <c r="F90" s="179">
        <f t="shared" ca="1" si="19"/>
        <v>29</v>
      </c>
      <c r="G90" s="179" t="str">
        <f t="shared" ca="1" si="20"/>
        <v/>
      </c>
      <c r="H90" s="179">
        <f t="shared" ca="1" si="21"/>
        <v>2954</v>
      </c>
      <c r="I90" s="182">
        <f t="shared" ca="1" si="22"/>
        <v>113</v>
      </c>
      <c r="J90" s="175" t="str">
        <f t="shared" ca="1" si="23"/>
        <v/>
      </c>
      <c r="K90" s="127" t="str">
        <f t="shared" ca="1" si="24"/>
        <v/>
      </c>
      <c r="L90" s="182" t="str">
        <f t="shared" ca="1" si="25"/>
        <v/>
      </c>
      <c r="M90" s="127" t="str">
        <f t="shared" ca="1" si="26"/>
        <v/>
      </c>
      <c r="N90" s="127" t="str">
        <f t="shared" ca="1" si="27"/>
        <v/>
      </c>
      <c r="O90" s="179" t="str">
        <f t="shared" ca="1" si="28"/>
        <v/>
      </c>
      <c r="P90" s="182" t="str">
        <f t="shared" ca="1" si="29"/>
        <v/>
      </c>
      <c r="Q90" s="120" t="str">
        <f t="shared" ca="1" si="31"/>
        <v/>
      </c>
      <c r="R90" s="77">
        <f ca="1">IFERROR(SUM($I$15:I90)/$N$5,"")</f>
        <v>3.2526871125575008E-2</v>
      </c>
    </row>
    <row r="91" spans="1:18" x14ac:dyDescent="0.25">
      <c r="A91" s="168">
        <v>18</v>
      </c>
      <c r="B91" s="173">
        <f t="shared" si="30"/>
        <v>43562.458333333147</v>
      </c>
      <c r="C91" s="127" t="str">
        <f t="shared" ca="1" si="16"/>
        <v/>
      </c>
      <c r="D91" s="179">
        <f t="shared" ca="1" si="17"/>
        <v>1451</v>
      </c>
      <c r="E91" s="179">
        <f t="shared" ca="1" si="18"/>
        <v>34</v>
      </c>
      <c r="F91" s="179">
        <f t="shared" ca="1" si="19"/>
        <v>20</v>
      </c>
      <c r="G91" s="179" t="str">
        <f t="shared" ca="1" si="20"/>
        <v/>
      </c>
      <c r="H91" s="179">
        <f t="shared" ca="1" si="21"/>
        <v>0</v>
      </c>
      <c r="I91" s="182">
        <f t="shared" ca="1" si="22"/>
        <v>115</v>
      </c>
      <c r="J91" s="175" t="str">
        <f t="shared" ca="1" si="23"/>
        <v/>
      </c>
      <c r="K91" s="127" t="str">
        <f t="shared" ca="1" si="24"/>
        <v/>
      </c>
      <c r="L91" s="182" t="str">
        <f t="shared" ca="1" si="25"/>
        <v/>
      </c>
      <c r="M91" s="127" t="str">
        <f t="shared" ca="1" si="26"/>
        <v/>
      </c>
      <c r="N91" s="127" t="str">
        <f t="shared" ca="1" si="27"/>
        <v/>
      </c>
      <c r="O91" s="179" t="str">
        <f t="shared" ca="1" si="28"/>
        <v/>
      </c>
      <c r="P91" s="182" t="str">
        <f t="shared" ca="1" si="29"/>
        <v/>
      </c>
      <c r="Q91" s="120" t="str">
        <f t="shared" ca="1" si="31"/>
        <v/>
      </c>
      <c r="R91" s="77">
        <f ca="1">IFERROR(SUM($I$15:I91)/$N$5,"")</f>
        <v>3.3174368127382364E-2</v>
      </c>
    </row>
    <row r="92" spans="1:18" x14ac:dyDescent="0.25">
      <c r="A92" s="168">
        <v>19</v>
      </c>
      <c r="B92" s="173">
        <f t="shared" si="30"/>
        <v>43562.499999999811</v>
      </c>
      <c r="C92" s="127" t="str">
        <f t="shared" ca="1" si="16"/>
        <v/>
      </c>
      <c r="D92" s="179">
        <f t="shared" ca="1" si="17"/>
        <v>1477</v>
      </c>
      <c r="E92" s="179">
        <f t="shared" ca="1" si="18"/>
        <v>34</v>
      </c>
      <c r="F92" s="179">
        <f t="shared" ca="1" si="19"/>
        <v>0</v>
      </c>
      <c r="G92" s="179" t="str">
        <f t="shared" ca="1" si="20"/>
        <v/>
      </c>
      <c r="H92" s="179">
        <f t="shared" ca="1" si="21"/>
        <v>0</v>
      </c>
      <c r="I92" s="182">
        <f t="shared" ca="1" si="22"/>
        <v>0</v>
      </c>
      <c r="J92" s="175" t="str">
        <f t="shared" ca="1" si="23"/>
        <v/>
      </c>
      <c r="K92" s="127" t="str">
        <f t="shared" ca="1" si="24"/>
        <v/>
      </c>
      <c r="L92" s="182" t="str">
        <f t="shared" ca="1" si="25"/>
        <v/>
      </c>
      <c r="M92" s="127" t="str">
        <f t="shared" ca="1" si="26"/>
        <v/>
      </c>
      <c r="N92" s="127" t="str">
        <f t="shared" ca="1" si="27"/>
        <v/>
      </c>
      <c r="O92" s="179" t="str">
        <f t="shared" ca="1" si="28"/>
        <v/>
      </c>
      <c r="P92" s="182" t="str">
        <f t="shared" ca="1" si="29"/>
        <v/>
      </c>
      <c r="Q92" s="120" t="str">
        <f t="shared" ca="1" si="31"/>
        <v/>
      </c>
      <c r="R92" s="77">
        <f ca="1">IFERROR(SUM($I$15:I92)/$N$5,"")</f>
        <v>3.3174368127382364E-2</v>
      </c>
    </row>
    <row r="93" spans="1:18" x14ac:dyDescent="0.25">
      <c r="A93" s="168">
        <v>20</v>
      </c>
      <c r="B93" s="173">
        <f t="shared" si="30"/>
        <v>43562.541666666475</v>
      </c>
      <c r="C93" s="127" t="str">
        <f t="shared" ca="1" si="16"/>
        <v/>
      </c>
      <c r="D93" s="179">
        <f t="shared" ca="1" si="17"/>
        <v>1477</v>
      </c>
      <c r="E93" s="179">
        <f t="shared" ca="1" si="18"/>
        <v>34</v>
      </c>
      <c r="F93" s="179">
        <f t="shared" ca="1" si="19"/>
        <v>0</v>
      </c>
      <c r="G93" s="179" t="str">
        <f t="shared" ca="1" si="20"/>
        <v/>
      </c>
      <c r="H93" s="179">
        <f t="shared" ca="1" si="21"/>
        <v>0</v>
      </c>
      <c r="I93" s="182">
        <f t="shared" ca="1" si="22"/>
        <v>0</v>
      </c>
      <c r="J93" s="175" t="str">
        <f t="shared" ca="1" si="23"/>
        <v/>
      </c>
      <c r="K93" s="127" t="str">
        <f t="shared" ca="1" si="24"/>
        <v/>
      </c>
      <c r="L93" s="182" t="str">
        <f t="shared" ca="1" si="25"/>
        <v/>
      </c>
      <c r="M93" s="127" t="str">
        <f t="shared" ca="1" si="26"/>
        <v/>
      </c>
      <c r="N93" s="127" t="str">
        <f t="shared" ca="1" si="27"/>
        <v/>
      </c>
      <c r="O93" s="179" t="str">
        <f t="shared" ca="1" si="28"/>
        <v/>
      </c>
      <c r="P93" s="182" t="str">
        <f t="shared" ca="1" si="29"/>
        <v/>
      </c>
      <c r="Q93" s="120" t="str">
        <f t="shared" ca="1" si="31"/>
        <v/>
      </c>
      <c r="R93" s="77">
        <f ca="1">IFERROR(SUM($I$15:I93)/$N$5,"")</f>
        <v>3.3174368127382364E-2</v>
      </c>
    </row>
    <row r="94" spans="1:18" x14ac:dyDescent="0.25">
      <c r="A94" s="168">
        <v>21</v>
      </c>
      <c r="B94" s="173">
        <f t="shared" si="30"/>
        <v>43562.583333333139</v>
      </c>
      <c r="C94" s="127" t="str">
        <f t="shared" ca="1" si="16"/>
        <v/>
      </c>
      <c r="D94" s="179">
        <f t="shared" ca="1" si="17"/>
        <v>1217</v>
      </c>
      <c r="E94" s="179">
        <f t="shared" ca="1" si="18"/>
        <v>34</v>
      </c>
      <c r="F94" s="179">
        <f t="shared" ca="1" si="19"/>
        <v>15</v>
      </c>
      <c r="G94" s="179" t="str">
        <f t="shared" ca="1" si="20"/>
        <v/>
      </c>
      <c r="H94" s="179">
        <f t="shared" ca="1" si="21"/>
        <v>1477</v>
      </c>
      <c r="I94" s="182">
        <f t="shared" ca="1" si="22"/>
        <v>46</v>
      </c>
      <c r="J94" s="175" t="str">
        <f t="shared" ca="1" si="23"/>
        <v/>
      </c>
      <c r="K94" s="127" t="str">
        <f t="shared" ca="1" si="24"/>
        <v/>
      </c>
      <c r="L94" s="182" t="str">
        <f t="shared" ca="1" si="25"/>
        <v/>
      </c>
      <c r="M94" s="127" t="str">
        <f t="shared" ca="1" si="26"/>
        <v/>
      </c>
      <c r="N94" s="127" t="str">
        <f t="shared" ca="1" si="27"/>
        <v/>
      </c>
      <c r="O94" s="179" t="str">
        <f t="shared" ca="1" si="28"/>
        <v/>
      </c>
      <c r="P94" s="182" t="str">
        <f t="shared" ca="1" si="29"/>
        <v/>
      </c>
      <c r="Q94" s="120" t="str">
        <f t="shared" ca="1" si="31"/>
        <v/>
      </c>
      <c r="R94" s="77">
        <f ca="1">IFERROR(SUM($I$15:I94)/$N$5,"")</f>
        <v>3.3433366928105314E-2</v>
      </c>
    </row>
    <row r="95" spans="1:18" x14ac:dyDescent="0.25">
      <c r="A95" s="168">
        <v>22</v>
      </c>
      <c r="B95" s="173">
        <f t="shared" si="30"/>
        <v>43562.624999999804</v>
      </c>
      <c r="C95" s="127" t="str">
        <f t="shared" ca="1" si="16"/>
        <v/>
      </c>
      <c r="D95" s="179">
        <f t="shared" ca="1" si="17"/>
        <v>1218</v>
      </c>
      <c r="E95" s="179">
        <f t="shared" ca="1" si="18"/>
        <v>34</v>
      </c>
      <c r="F95" s="179">
        <f t="shared" ca="1" si="19"/>
        <v>20</v>
      </c>
      <c r="G95" s="179" t="str">
        <f t="shared" ca="1" si="20"/>
        <v/>
      </c>
      <c r="H95" s="179">
        <f t="shared" ca="1" si="21"/>
        <v>1439</v>
      </c>
      <c r="I95" s="182">
        <f t="shared" ca="1" si="22"/>
        <v>88</v>
      </c>
      <c r="J95" s="175" t="str">
        <f t="shared" ca="1" si="23"/>
        <v/>
      </c>
      <c r="K95" s="127" t="str">
        <f t="shared" ca="1" si="24"/>
        <v/>
      </c>
      <c r="L95" s="182" t="str">
        <f t="shared" ca="1" si="25"/>
        <v/>
      </c>
      <c r="M95" s="127" t="str">
        <f t="shared" ca="1" si="26"/>
        <v/>
      </c>
      <c r="N95" s="127" t="str">
        <f t="shared" ca="1" si="27"/>
        <v/>
      </c>
      <c r="O95" s="179" t="str">
        <f t="shared" ca="1" si="28"/>
        <v/>
      </c>
      <c r="P95" s="182" t="str">
        <f t="shared" ca="1" si="29"/>
        <v/>
      </c>
      <c r="Q95" s="120" t="str">
        <f t="shared" ca="1" si="31"/>
        <v/>
      </c>
      <c r="R95" s="77">
        <f ca="1">IFERROR(SUM($I$15:I95)/$N$5,"")</f>
        <v>3.3928842894705727E-2</v>
      </c>
    </row>
    <row r="96" spans="1:18" x14ac:dyDescent="0.25">
      <c r="A96" s="168">
        <v>23</v>
      </c>
      <c r="B96" s="173">
        <f t="shared" si="30"/>
        <v>43562.666666666468</v>
      </c>
      <c r="C96" s="127" t="str">
        <f t="shared" ca="1" si="16"/>
        <v/>
      </c>
      <c r="D96" s="179">
        <f t="shared" ca="1" si="17"/>
        <v>1217</v>
      </c>
      <c r="E96" s="179">
        <f t="shared" ca="1" si="18"/>
        <v>34</v>
      </c>
      <c r="F96" s="179">
        <f t="shared" ca="1" si="19"/>
        <v>18</v>
      </c>
      <c r="G96" s="179" t="str">
        <f t="shared" ca="1" si="20"/>
        <v/>
      </c>
      <c r="H96" s="179">
        <f t="shared" ca="1" si="21"/>
        <v>1456</v>
      </c>
      <c r="I96" s="182">
        <f t="shared" ca="1" si="22"/>
        <v>98</v>
      </c>
      <c r="J96" s="175" t="str">
        <f t="shared" ca="1" si="23"/>
        <v/>
      </c>
      <c r="K96" s="127" t="str">
        <f t="shared" ca="1" si="24"/>
        <v/>
      </c>
      <c r="L96" s="182" t="str">
        <f t="shared" ca="1" si="25"/>
        <v/>
      </c>
      <c r="M96" s="127" t="str">
        <f t="shared" ca="1" si="26"/>
        <v/>
      </c>
      <c r="N96" s="127" t="str">
        <f t="shared" ca="1" si="27"/>
        <v/>
      </c>
      <c r="O96" s="179" t="str">
        <f t="shared" ca="1" si="28"/>
        <v/>
      </c>
      <c r="P96" s="182" t="str">
        <f t="shared" ca="1" si="29"/>
        <v/>
      </c>
      <c r="Q96" s="120" t="str">
        <f t="shared" ca="1" si="31"/>
        <v/>
      </c>
      <c r="R96" s="77">
        <f ca="1">IFERROR(SUM($I$15:I96)/$N$5,"")</f>
        <v>3.4480622948419824E-2</v>
      </c>
    </row>
    <row r="97" spans="1:18" x14ac:dyDescent="0.25">
      <c r="A97" s="168">
        <v>24</v>
      </c>
      <c r="B97" s="173">
        <f t="shared" si="30"/>
        <v>43562.708333333132</v>
      </c>
      <c r="C97" s="127" t="str">
        <f t="shared" ca="1" si="16"/>
        <v/>
      </c>
      <c r="D97" s="179">
        <f t="shared" ca="1" si="17"/>
        <v>1218</v>
      </c>
      <c r="E97" s="179">
        <f t="shared" ca="1" si="18"/>
        <v>34</v>
      </c>
      <c r="F97" s="179">
        <f t="shared" ca="1" si="19"/>
        <v>15</v>
      </c>
      <c r="G97" s="179" t="str">
        <f t="shared" ca="1" si="20"/>
        <v/>
      </c>
      <c r="H97" s="179">
        <f t="shared" ca="1" si="21"/>
        <v>1495</v>
      </c>
      <c r="I97" s="182">
        <f t="shared" ca="1" si="22"/>
        <v>100</v>
      </c>
      <c r="J97" s="175" t="str">
        <f t="shared" ca="1" si="23"/>
        <v/>
      </c>
      <c r="K97" s="127" t="str">
        <f t="shared" ca="1" si="24"/>
        <v/>
      </c>
      <c r="L97" s="182" t="str">
        <f t="shared" ca="1" si="25"/>
        <v/>
      </c>
      <c r="M97" s="127" t="str">
        <f t="shared" ca="1" si="26"/>
        <v/>
      </c>
      <c r="N97" s="127" t="str">
        <f t="shared" ca="1" si="27"/>
        <v/>
      </c>
      <c r="O97" s="179" t="str">
        <f t="shared" ca="1" si="28"/>
        <v/>
      </c>
      <c r="P97" s="182" t="str">
        <f t="shared" ca="1" si="29"/>
        <v/>
      </c>
      <c r="Q97" s="120" t="str">
        <f t="shared" ca="1" si="31"/>
        <v/>
      </c>
      <c r="R97" s="77">
        <f ca="1">IFERROR(SUM($I$15:I97)/$N$5,"")</f>
        <v>3.5043663819556661E-2</v>
      </c>
    </row>
    <row r="98" spans="1:18" x14ac:dyDescent="0.25">
      <c r="A98" s="168">
        <v>25</v>
      </c>
      <c r="B98" s="173">
        <f t="shared" si="30"/>
        <v>43562.749999999796</v>
      </c>
      <c r="C98" s="127" t="str">
        <f t="shared" ca="1" si="16"/>
        <v/>
      </c>
      <c r="D98" s="179">
        <f t="shared" ca="1" si="17"/>
        <v>1219</v>
      </c>
      <c r="E98" s="179">
        <f t="shared" ca="1" si="18"/>
        <v>34</v>
      </c>
      <c r="F98" s="179">
        <f t="shared" ca="1" si="19"/>
        <v>20</v>
      </c>
      <c r="G98" s="179" t="str">
        <f t="shared" ca="1" si="20"/>
        <v/>
      </c>
      <c r="H98" s="179">
        <f t="shared" ca="1" si="21"/>
        <v>1492</v>
      </c>
      <c r="I98" s="182">
        <f t="shared" ca="1" si="22"/>
        <v>81</v>
      </c>
      <c r="J98" s="175" t="str">
        <f t="shared" ca="1" si="23"/>
        <v/>
      </c>
      <c r="K98" s="127" t="str">
        <f t="shared" ca="1" si="24"/>
        <v/>
      </c>
      <c r="L98" s="182" t="str">
        <f t="shared" ca="1" si="25"/>
        <v/>
      </c>
      <c r="M98" s="127" t="str">
        <f t="shared" ca="1" si="26"/>
        <v/>
      </c>
      <c r="N98" s="127" t="str">
        <f t="shared" ca="1" si="27"/>
        <v/>
      </c>
      <c r="O98" s="179" t="str">
        <f t="shared" ca="1" si="28"/>
        <v/>
      </c>
      <c r="P98" s="182" t="str">
        <f t="shared" ca="1" si="29"/>
        <v/>
      </c>
      <c r="Q98" s="120" t="str">
        <f t="shared" ca="1" si="31"/>
        <v/>
      </c>
      <c r="R98" s="77">
        <f ca="1">IFERROR(SUM($I$15:I98)/$N$5,"")</f>
        <v>3.5499726925177499E-2</v>
      </c>
    </row>
    <row r="99" spans="1:18" x14ac:dyDescent="0.25">
      <c r="A99" s="168">
        <v>26</v>
      </c>
      <c r="B99" s="173">
        <f t="shared" si="30"/>
        <v>43562.791666666461</v>
      </c>
      <c r="C99" s="127" t="str">
        <f t="shared" ca="1" si="16"/>
        <v/>
      </c>
      <c r="D99" s="179">
        <f t="shared" ca="1" si="17"/>
        <v>1229</v>
      </c>
      <c r="E99" s="179">
        <f t="shared" ca="1" si="18"/>
        <v>34</v>
      </c>
      <c r="F99" s="179">
        <f t="shared" ca="1" si="19"/>
        <v>21</v>
      </c>
      <c r="G99" s="179" t="str">
        <f t="shared" ca="1" si="20"/>
        <v/>
      </c>
      <c r="H99" s="179">
        <f t="shared" ca="1" si="21"/>
        <v>1524</v>
      </c>
      <c r="I99" s="182">
        <f t="shared" ca="1" si="22"/>
        <v>82</v>
      </c>
      <c r="J99" s="175" t="str">
        <f t="shared" ca="1" si="23"/>
        <v/>
      </c>
      <c r="K99" s="127" t="str">
        <f t="shared" ca="1" si="24"/>
        <v/>
      </c>
      <c r="L99" s="182" t="str">
        <f t="shared" ca="1" si="25"/>
        <v/>
      </c>
      <c r="M99" s="127" t="str">
        <f t="shared" ca="1" si="26"/>
        <v/>
      </c>
      <c r="N99" s="127" t="str">
        <f t="shared" ca="1" si="27"/>
        <v/>
      </c>
      <c r="O99" s="179" t="str">
        <f t="shared" ca="1" si="28"/>
        <v/>
      </c>
      <c r="P99" s="182" t="str">
        <f t="shared" ca="1" si="29"/>
        <v/>
      </c>
      <c r="Q99" s="120" t="str">
        <f t="shared" ca="1" si="31"/>
        <v/>
      </c>
      <c r="R99" s="77">
        <f ca="1">IFERROR(SUM($I$15:I99)/$N$5,"")</f>
        <v>3.5961420439509707E-2</v>
      </c>
    </row>
    <row r="100" spans="1:18" x14ac:dyDescent="0.25">
      <c r="A100" s="168">
        <v>27</v>
      </c>
      <c r="B100" s="173">
        <f t="shared" si="30"/>
        <v>43562.833333333125</v>
      </c>
      <c r="C100" s="127" t="str">
        <f t="shared" ca="1" si="16"/>
        <v/>
      </c>
      <c r="D100" s="179">
        <f t="shared" ca="1" si="17"/>
        <v>1230</v>
      </c>
      <c r="E100" s="179">
        <f t="shared" ca="1" si="18"/>
        <v>34</v>
      </c>
      <c r="F100" s="179">
        <f t="shared" ca="1" si="19"/>
        <v>21</v>
      </c>
      <c r="G100" s="179" t="str">
        <f t="shared" ca="1" si="20"/>
        <v/>
      </c>
      <c r="H100" s="179">
        <f t="shared" ca="1" si="21"/>
        <v>1577</v>
      </c>
      <c r="I100" s="182">
        <f t="shared" ca="1" si="22"/>
        <v>85</v>
      </c>
      <c r="J100" s="175" t="str">
        <f t="shared" ca="1" si="23"/>
        <v/>
      </c>
      <c r="K100" s="127" t="str">
        <f t="shared" ca="1" si="24"/>
        <v/>
      </c>
      <c r="L100" s="182" t="str">
        <f t="shared" ca="1" si="25"/>
        <v/>
      </c>
      <c r="M100" s="127" t="str">
        <f t="shared" ca="1" si="26"/>
        <v/>
      </c>
      <c r="N100" s="127" t="str">
        <f t="shared" ca="1" si="27"/>
        <v/>
      </c>
      <c r="O100" s="179" t="str">
        <f t="shared" ca="1" si="28"/>
        <v/>
      </c>
      <c r="P100" s="182" t="str">
        <f t="shared" ca="1" si="29"/>
        <v/>
      </c>
      <c r="Q100" s="120" t="str">
        <f t="shared" ca="1" si="31"/>
        <v/>
      </c>
      <c r="R100" s="77">
        <f ca="1">IFERROR(SUM($I$15:I100)/$N$5,"")</f>
        <v>3.6440005179976018E-2</v>
      </c>
    </row>
    <row r="101" spans="1:18" x14ac:dyDescent="0.25">
      <c r="A101" s="168">
        <v>28</v>
      </c>
      <c r="B101" s="173">
        <f t="shared" si="30"/>
        <v>43562.874999999789</v>
      </c>
      <c r="C101" s="127" t="str">
        <f t="shared" ca="1" si="16"/>
        <v/>
      </c>
      <c r="D101" s="179">
        <f t="shared" ca="1" si="17"/>
        <v>1231</v>
      </c>
      <c r="E101" s="179">
        <f t="shared" ca="1" si="18"/>
        <v>34</v>
      </c>
      <c r="F101" s="179">
        <f t="shared" ca="1" si="19"/>
        <v>20</v>
      </c>
      <c r="G101" s="179" t="str">
        <f t="shared" ca="1" si="20"/>
        <v/>
      </c>
      <c r="H101" s="179">
        <f t="shared" ca="1" si="21"/>
        <v>1599</v>
      </c>
      <c r="I101" s="182">
        <f t="shared" ca="1" si="22"/>
        <v>86</v>
      </c>
      <c r="J101" s="175" t="str">
        <f t="shared" ca="1" si="23"/>
        <v/>
      </c>
      <c r="K101" s="127" t="str">
        <f t="shared" ca="1" si="24"/>
        <v/>
      </c>
      <c r="L101" s="182" t="str">
        <f t="shared" ca="1" si="25"/>
        <v/>
      </c>
      <c r="M101" s="127" t="str">
        <f t="shared" ca="1" si="26"/>
        <v/>
      </c>
      <c r="N101" s="127" t="str">
        <f t="shared" ca="1" si="27"/>
        <v/>
      </c>
      <c r="O101" s="179" t="str">
        <f t="shared" ca="1" si="28"/>
        <v/>
      </c>
      <c r="P101" s="182" t="str">
        <f t="shared" ca="1" si="29"/>
        <v/>
      </c>
      <c r="Q101" s="120" t="str">
        <f t="shared" ca="1" si="31"/>
        <v/>
      </c>
      <c r="R101" s="77">
        <f ca="1">IFERROR(SUM($I$15:I101)/$N$5,"")</f>
        <v>3.6924220329153691E-2</v>
      </c>
    </row>
    <row r="102" spans="1:18" x14ac:dyDescent="0.25">
      <c r="A102" s="168">
        <v>29</v>
      </c>
      <c r="B102" s="173">
        <f t="shared" si="30"/>
        <v>43562.916666666453</v>
      </c>
      <c r="C102" s="127" t="str">
        <f t="shared" ca="1" si="16"/>
        <v/>
      </c>
      <c r="D102" s="179">
        <f t="shared" ca="1" si="17"/>
        <v>1233</v>
      </c>
      <c r="E102" s="179">
        <f t="shared" ca="1" si="18"/>
        <v>34</v>
      </c>
      <c r="F102" s="179">
        <f t="shared" ca="1" si="19"/>
        <v>23</v>
      </c>
      <c r="G102" s="179" t="str">
        <f t="shared" ca="1" si="20"/>
        <v/>
      </c>
      <c r="H102" s="179">
        <f t="shared" ca="1" si="21"/>
        <v>1616</v>
      </c>
      <c r="I102" s="182">
        <f t="shared" ca="1" si="22"/>
        <v>86</v>
      </c>
      <c r="J102" s="175" t="str">
        <f t="shared" ca="1" si="23"/>
        <v/>
      </c>
      <c r="K102" s="127" t="str">
        <f t="shared" ca="1" si="24"/>
        <v/>
      </c>
      <c r="L102" s="182" t="str">
        <f t="shared" ca="1" si="25"/>
        <v/>
      </c>
      <c r="M102" s="127" t="str">
        <f t="shared" ca="1" si="26"/>
        <v/>
      </c>
      <c r="N102" s="127" t="str">
        <f t="shared" ca="1" si="27"/>
        <v/>
      </c>
      <c r="O102" s="179" t="str">
        <f t="shared" ca="1" si="28"/>
        <v/>
      </c>
      <c r="P102" s="182" t="str">
        <f t="shared" ca="1" si="29"/>
        <v/>
      </c>
      <c r="Q102" s="120" t="str">
        <f t="shared" ca="1" si="31"/>
        <v/>
      </c>
      <c r="R102" s="77">
        <f ca="1">IFERROR(SUM($I$15:I102)/$N$5,"")</f>
        <v>3.7408435478331371E-2</v>
      </c>
    </row>
    <row r="103" spans="1:18" x14ac:dyDescent="0.25">
      <c r="A103" s="168">
        <v>30</v>
      </c>
      <c r="B103" s="173">
        <f t="shared" si="30"/>
        <v>43562.958333333117</v>
      </c>
      <c r="C103" s="127" t="str">
        <f t="shared" ca="1" si="16"/>
        <v/>
      </c>
      <c r="D103" s="179">
        <f t="shared" ca="1" si="17"/>
        <v>1236</v>
      </c>
      <c r="E103" s="179">
        <f t="shared" ca="1" si="18"/>
        <v>34</v>
      </c>
      <c r="F103" s="179">
        <f t="shared" ca="1" si="19"/>
        <v>24</v>
      </c>
      <c r="G103" s="179" t="str">
        <f t="shared" ca="1" si="20"/>
        <v/>
      </c>
      <c r="H103" s="179">
        <f t="shared" ca="1" si="21"/>
        <v>1622</v>
      </c>
      <c r="I103" s="182">
        <f t="shared" ca="1" si="22"/>
        <v>89</v>
      </c>
      <c r="J103" s="175" t="str">
        <f t="shared" ca="1" si="23"/>
        <v/>
      </c>
      <c r="K103" s="127" t="str">
        <f t="shared" ca="1" si="24"/>
        <v/>
      </c>
      <c r="L103" s="182" t="str">
        <f t="shared" ca="1" si="25"/>
        <v/>
      </c>
      <c r="M103" s="127" t="str">
        <f t="shared" ca="1" si="26"/>
        <v/>
      </c>
      <c r="N103" s="127" t="str">
        <f t="shared" ca="1" si="27"/>
        <v/>
      </c>
      <c r="O103" s="179" t="str">
        <f t="shared" ca="1" si="28"/>
        <v/>
      </c>
      <c r="P103" s="182" t="str">
        <f t="shared" ca="1" si="29"/>
        <v/>
      </c>
      <c r="Q103" s="120" t="str">
        <f t="shared" ca="1" si="31"/>
        <v/>
      </c>
      <c r="R103" s="77">
        <f ca="1">IFERROR(SUM($I$15:I103)/$N$5,"")</f>
        <v>3.7909541853643154E-2</v>
      </c>
    </row>
    <row r="104" spans="1:18" x14ac:dyDescent="0.25">
      <c r="A104" s="168">
        <v>31</v>
      </c>
      <c r="B104" s="173">
        <f t="shared" si="30"/>
        <v>43562.999999999782</v>
      </c>
      <c r="C104" s="127" t="str">
        <f t="shared" ca="1" si="16"/>
        <v/>
      </c>
      <c r="D104" s="179">
        <f t="shared" ca="1" si="17"/>
        <v>1239</v>
      </c>
      <c r="E104" s="179">
        <f t="shared" ca="1" si="18"/>
        <v>34</v>
      </c>
      <c r="F104" s="179">
        <f t="shared" ca="1" si="19"/>
        <v>27</v>
      </c>
      <c r="G104" s="179" t="str">
        <f t="shared" ca="1" si="20"/>
        <v/>
      </c>
      <c r="H104" s="179">
        <f t="shared" ca="1" si="21"/>
        <v>1633</v>
      </c>
      <c r="I104" s="182">
        <f t="shared" ca="1" si="22"/>
        <v>99</v>
      </c>
      <c r="J104" s="175" t="str">
        <f t="shared" ca="1" si="23"/>
        <v/>
      </c>
      <c r="K104" s="127" t="str">
        <f t="shared" ca="1" si="24"/>
        <v/>
      </c>
      <c r="L104" s="182" t="str">
        <f t="shared" ca="1" si="25"/>
        <v/>
      </c>
      <c r="M104" s="127" t="str">
        <f t="shared" ca="1" si="26"/>
        <v/>
      </c>
      <c r="N104" s="127" t="str">
        <f t="shared" ca="1" si="27"/>
        <v/>
      </c>
      <c r="O104" s="179" t="str">
        <f t="shared" ca="1" si="28"/>
        <v/>
      </c>
      <c r="P104" s="182" t="str">
        <f t="shared" ca="1" si="29"/>
        <v/>
      </c>
      <c r="Q104" s="120" t="str">
        <f t="shared" ca="1" si="31"/>
        <v/>
      </c>
      <c r="R104" s="77">
        <f ca="1">IFERROR(SUM($I$15:I104)/$N$5,"")</f>
        <v>3.8466952316068621E-2</v>
      </c>
    </row>
    <row r="105" spans="1:18" x14ac:dyDescent="0.25">
      <c r="A105" s="168">
        <v>32</v>
      </c>
      <c r="B105" s="173">
        <f t="shared" si="30"/>
        <v>43563.041666666446</v>
      </c>
      <c r="C105" s="127" t="str">
        <f t="shared" ca="1" si="16"/>
        <v/>
      </c>
      <c r="D105" s="179">
        <f t="shared" ca="1" si="17"/>
        <v>1240</v>
      </c>
      <c r="E105" s="179">
        <f t="shared" ca="1" si="18"/>
        <v>34</v>
      </c>
      <c r="F105" s="179">
        <f t="shared" ca="1" si="19"/>
        <v>19</v>
      </c>
      <c r="G105" s="179" t="str">
        <f t="shared" ca="1" si="20"/>
        <v/>
      </c>
      <c r="H105" s="179">
        <f t="shared" ca="1" si="21"/>
        <v>1655</v>
      </c>
      <c r="I105" s="182">
        <f t="shared" ca="1" si="22"/>
        <v>74</v>
      </c>
      <c r="J105" s="175" t="str">
        <f t="shared" ca="1" si="23"/>
        <v/>
      </c>
      <c r="K105" s="127" t="str">
        <f t="shared" ca="1" si="24"/>
        <v/>
      </c>
      <c r="L105" s="182" t="str">
        <f t="shared" ca="1" si="25"/>
        <v/>
      </c>
      <c r="M105" s="127" t="str">
        <f t="shared" ca="1" si="26"/>
        <v/>
      </c>
      <c r="N105" s="127" t="str">
        <f t="shared" ca="1" si="27"/>
        <v/>
      </c>
      <c r="O105" s="179" t="str">
        <f t="shared" ca="1" si="28"/>
        <v/>
      </c>
      <c r="P105" s="182" t="str">
        <f t="shared" ca="1" si="29"/>
        <v/>
      </c>
      <c r="Q105" s="120" t="str">
        <f t="shared" ca="1" si="31"/>
        <v/>
      </c>
      <c r="R105" s="77">
        <f ca="1">IFERROR(SUM($I$15:I105)/$N$5,"")</f>
        <v>3.8883602560709885E-2</v>
      </c>
    </row>
    <row r="106" spans="1:18" x14ac:dyDescent="0.25">
      <c r="A106" s="168">
        <v>33</v>
      </c>
      <c r="B106" s="173">
        <f t="shared" si="30"/>
        <v>43563.08333333311</v>
      </c>
      <c r="C106" s="127" t="str">
        <f t="shared" ca="1" si="16"/>
        <v/>
      </c>
      <c r="D106" s="179">
        <f t="shared" ca="1" si="17"/>
        <v>1241</v>
      </c>
      <c r="E106" s="179">
        <f t="shared" ca="1" si="18"/>
        <v>34</v>
      </c>
      <c r="F106" s="179">
        <f t="shared" ca="1" si="19"/>
        <v>25</v>
      </c>
      <c r="G106" s="179" t="str">
        <f t="shared" ca="1" si="20"/>
        <v/>
      </c>
      <c r="H106" s="179">
        <f t="shared" ca="1" si="21"/>
        <v>1672</v>
      </c>
      <c r="I106" s="182">
        <f t="shared" ca="1" si="22"/>
        <v>87</v>
      </c>
      <c r="J106" s="175" t="str">
        <f t="shared" ca="1" si="23"/>
        <v/>
      </c>
      <c r="K106" s="127" t="str">
        <f t="shared" ca="1" si="24"/>
        <v/>
      </c>
      <c r="L106" s="182" t="str">
        <f t="shared" ca="1" si="25"/>
        <v/>
      </c>
      <c r="M106" s="127" t="str">
        <f t="shared" ca="1" si="26"/>
        <v/>
      </c>
      <c r="N106" s="127" t="str">
        <f t="shared" ca="1" si="27"/>
        <v/>
      </c>
      <c r="O106" s="179" t="str">
        <f t="shared" ca="1" si="28"/>
        <v/>
      </c>
      <c r="P106" s="182" t="str">
        <f t="shared" ca="1" si="29"/>
        <v/>
      </c>
      <c r="Q106" s="120" t="str">
        <f t="shared" ca="1" si="31"/>
        <v/>
      </c>
      <c r="R106" s="77">
        <f ca="1">IFERROR(SUM($I$15:I106)/$N$5,"")</f>
        <v>3.9373448118598928E-2</v>
      </c>
    </row>
    <row r="107" spans="1:18" x14ac:dyDescent="0.25">
      <c r="A107" s="168">
        <v>34</v>
      </c>
      <c r="B107" s="173">
        <f t="shared" si="30"/>
        <v>43563.124999999774</v>
      </c>
      <c r="C107" s="127" t="str">
        <f t="shared" ca="1" si="16"/>
        <v/>
      </c>
      <c r="D107" s="179">
        <f t="shared" ca="1" si="17"/>
        <v>1242</v>
      </c>
      <c r="E107" s="179">
        <f t="shared" ca="1" si="18"/>
        <v>34</v>
      </c>
      <c r="F107" s="179">
        <f t="shared" ca="1" si="19"/>
        <v>23</v>
      </c>
      <c r="G107" s="179" t="str">
        <f t="shared" ca="1" si="20"/>
        <v/>
      </c>
      <c r="H107" s="179">
        <f t="shared" ca="1" si="21"/>
        <v>1699</v>
      </c>
      <c r="I107" s="182">
        <f t="shared" ca="1" si="22"/>
        <v>91</v>
      </c>
      <c r="J107" s="175" t="str">
        <f t="shared" ca="1" si="23"/>
        <v/>
      </c>
      <c r="K107" s="127" t="str">
        <f t="shared" ca="1" si="24"/>
        <v/>
      </c>
      <c r="L107" s="182" t="str">
        <f t="shared" ca="1" si="25"/>
        <v/>
      </c>
      <c r="M107" s="127" t="str">
        <f t="shared" ca="1" si="26"/>
        <v/>
      </c>
      <c r="N107" s="127" t="str">
        <f t="shared" ca="1" si="27"/>
        <v/>
      </c>
      <c r="O107" s="179" t="str">
        <f t="shared" ca="1" si="28"/>
        <v/>
      </c>
      <c r="P107" s="182" t="str">
        <f t="shared" ca="1" si="29"/>
        <v/>
      </c>
      <c r="Q107" s="120" t="str">
        <f t="shared" ca="1" si="31"/>
        <v/>
      </c>
      <c r="R107" s="77">
        <f ca="1">IFERROR(SUM($I$15:I107)/$N$5,"")</f>
        <v>3.988581531133345E-2</v>
      </c>
    </row>
    <row r="108" spans="1:18" x14ac:dyDescent="0.25">
      <c r="A108" s="168">
        <v>35</v>
      </c>
      <c r="B108" s="173">
        <f t="shared" si="30"/>
        <v>43563.166666666439</v>
      </c>
      <c r="C108" s="127" t="str">
        <f t="shared" ca="1" si="16"/>
        <v/>
      </c>
      <c r="D108" s="179">
        <f t="shared" ca="1" si="17"/>
        <v>1243</v>
      </c>
      <c r="E108" s="179">
        <f t="shared" ca="1" si="18"/>
        <v>34</v>
      </c>
      <c r="F108" s="179">
        <f t="shared" ca="1" si="19"/>
        <v>24</v>
      </c>
      <c r="G108" s="179" t="str">
        <f t="shared" ca="1" si="20"/>
        <v/>
      </c>
      <c r="H108" s="179">
        <f t="shared" ca="1" si="21"/>
        <v>1721</v>
      </c>
      <c r="I108" s="182">
        <f t="shared" ca="1" si="22"/>
        <v>89</v>
      </c>
      <c r="J108" s="175" t="str">
        <f t="shared" ca="1" si="23"/>
        <v/>
      </c>
      <c r="K108" s="127" t="str">
        <f t="shared" ca="1" si="24"/>
        <v/>
      </c>
      <c r="L108" s="182" t="str">
        <f t="shared" ca="1" si="25"/>
        <v/>
      </c>
      <c r="M108" s="127" t="str">
        <f t="shared" ca="1" si="26"/>
        <v/>
      </c>
      <c r="N108" s="127" t="str">
        <f t="shared" ca="1" si="27"/>
        <v/>
      </c>
      <c r="O108" s="179" t="str">
        <f t="shared" ca="1" si="28"/>
        <v/>
      </c>
      <c r="P108" s="182" t="str">
        <f t="shared" ca="1" si="29"/>
        <v/>
      </c>
      <c r="Q108" s="120" t="str">
        <f t="shared" ca="1" si="31"/>
        <v/>
      </c>
      <c r="R108" s="77">
        <f ca="1">IFERROR(SUM($I$15:I108)/$N$5,"")</f>
        <v>4.0386921686645233E-2</v>
      </c>
    </row>
    <row r="109" spans="1:18" x14ac:dyDescent="0.25">
      <c r="A109" s="168">
        <v>36</v>
      </c>
      <c r="B109" s="173">
        <f t="shared" si="30"/>
        <v>43563.208333333103</v>
      </c>
      <c r="C109" s="127" t="str">
        <f t="shared" ca="1" si="16"/>
        <v/>
      </c>
      <c r="D109" s="179">
        <f t="shared" ca="1" si="17"/>
        <v>1247</v>
      </c>
      <c r="E109" s="179">
        <f t="shared" ca="1" si="18"/>
        <v>34</v>
      </c>
      <c r="F109" s="179">
        <f t="shared" ca="1" si="19"/>
        <v>25</v>
      </c>
      <c r="G109" s="179" t="str">
        <f t="shared" ca="1" si="20"/>
        <v/>
      </c>
      <c r="H109" s="179">
        <f t="shared" ca="1" si="21"/>
        <v>1762</v>
      </c>
      <c r="I109" s="182">
        <f t="shared" ca="1" si="22"/>
        <v>92</v>
      </c>
      <c r="J109" s="175" t="str">
        <f t="shared" ca="1" si="23"/>
        <v/>
      </c>
      <c r="K109" s="127" t="str">
        <f t="shared" ca="1" si="24"/>
        <v/>
      </c>
      <c r="L109" s="182" t="str">
        <f t="shared" ca="1" si="25"/>
        <v/>
      </c>
      <c r="M109" s="127" t="str">
        <f t="shared" ca="1" si="26"/>
        <v/>
      </c>
      <c r="N109" s="127" t="str">
        <f t="shared" ca="1" si="27"/>
        <v/>
      </c>
      <c r="O109" s="179" t="str">
        <f t="shared" ca="1" si="28"/>
        <v/>
      </c>
      <c r="P109" s="182" t="str">
        <f t="shared" ca="1" si="29"/>
        <v/>
      </c>
      <c r="Q109" s="120" t="str">
        <f t="shared" ca="1" si="31"/>
        <v/>
      </c>
      <c r="R109" s="77">
        <f ca="1">IFERROR(SUM($I$15:I109)/$N$5,"")</f>
        <v>4.0904919288091125E-2</v>
      </c>
    </row>
    <row r="110" spans="1:18" x14ac:dyDescent="0.25">
      <c r="A110" s="168">
        <v>37</v>
      </c>
      <c r="B110" s="173">
        <f t="shared" si="30"/>
        <v>43563.249999999767</v>
      </c>
      <c r="C110" s="127" t="str">
        <f t="shared" ca="1" si="16"/>
        <v/>
      </c>
      <c r="D110" s="179">
        <f t="shared" ca="1" si="17"/>
        <v>1247</v>
      </c>
      <c r="E110" s="179">
        <f t="shared" ca="1" si="18"/>
        <v>34</v>
      </c>
      <c r="F110" s="179">
        <f t="shared" ca="1" si="19"/>
        <v>31</v>
      </c>
      <c r="G110" s="179" t="str">
        <f t="shared" ca="1" si="20"/>
        <v/>
      </c>
      <c r="H110" s="179">
        <f t="shared" ca="1" si="21"/>
        <v>1785</v>
      </c>
      <c r="I110" s="182">
        <f t="shared" ca="1" si="22"/>
        <v>100</v>
      </c>
      <c r="J110" s="175" t="str">
        <f t="shared" ca="1" si="23"/>
        <v/>
      </c>
      <c r="K110" s="127" t="str">
        <f t="shared" ca="1" si="24"/>
        <v/>
      </c>
      <c r="L110" s="182" t="str">
        <f t="shared" ca="1" si="25"/>
        <v/>
      </c>
      <c r="M110" s="127" t="str">
        <f t="shared" ca="1" si="26"/>
        <v/>
      </c>
      <c r="N110" s="127" t="str">
        <f t="shared" ca="1" si="27"/>
        <v/>
      </c>
      <c r="O110" s="179" t="str">
        <f t="shared" ca="1" si="28"/>
        <v/>
      </c>
      <c r="P110" s="182" t="str">
        <f t="shared" ca="1" si="29"/>
        <v/>
      </c>
      <c r="Q110" s="120" t="str">
        <f t="shared" ca="1" si="31"/>
        <v/>
      </c>
      <c r="R110" s="77">
        <f ca="1">IFERROR(SUM($I$15:I110)/$N$5,"")</f>
        <v>4.1467960159227955E-2</v>
      </c>
    </row>
    <row r="111" spans="1:18" x14ac:dyDescent="0.25">
      <c r="A111" s="168">
        <v>14</v>
      </c>
      <c r="B111" s="173">
        <f t="shared" si="30"/>
        <v>43563.291666666431</v>
      </c>
      <c r="C111" s="127" t="str">
        <f t="shared" ca="1" si="16"/>
        <v/>
      </c>
      <c r="D111" s="179">
        <f t="shared" ca="1" si="17"/>
        <v>1240</v>
      </c>
      <c r="E111" s="179">
        <f t="shared" ca="1" si="18"/>
        <v>34</v>
      </c>
      <c r="F111" s="179">
        <f t="shared" ca="1" si="19"/>
        <v>16</v>
      </c>
      <c r="G111" s="179">
        <f t="shared" ca="1" si="20"/>
        <v>183.12</v>
      </c>
      <c r="H111" s="179">
        <f t="shared" ca="1" si="21"/>
        <v>1811</v>
      </c>
      <c r="I111" s="182">
        <f t="shared" ca="1" si="22"/>
        <v>57</v>
      </c>
      <c r="J111" s="175" t="str">
        <f t="shared" ca="1" si="23"/>
        <v/>
      </c>
      <c r="K111" s="127" t="str">
        <f t="shared" ca="1" si="24"/>
        <v/>
      </c>
      <c r="L111" s="182" t="str">
        <f t="shared" ca="1" si="25"/>
        <v/>
      </c>
      <c r="M111" s="127" t="str">
        <f t="shared" ca="1" si="26"/>
        <v/>
      </c>
      <c r="N111" s="127" t="str">
        <f t="shared" ca="1" si="27"/>
        <v/>
      </c>
      <c r="O111" s="179" t="str">
        <f t="shared" ca="1" si="28"/>
        <v/>
      </c>
      <c r="P111" s="182" t="str">
        <f t="shared" ca="1" si="29"/>
        <v/>
      </c>
      <c r="Q111" s="120" t="str">
        <f t="shared" ca="1" si="31"/>
        <v/>
      </c>
      <c r="R111" s="77">
        <f ca="1">IFERROR(SUM($I$15:I111)/$N$5,"")</f>
        <v>4.1788893455775952E-2</v>
      </c>
    </row>
    <row r="112" spans="1:18" x14ac:dyDescent="0.25">
      <c r="A112" s="168">
        <v>15</v>
      </c>
      <c r="B112" s="173">
        <f t="shared" si="30"/>
        <v>43563.333333333096</v>
      </c>
      <c r="C112" s="127" t="str">
        <f t="shared" ca="1" si="16"/>
        <v/>
      </c>
      <c r="D112" s="179">
        <f t="shared" ca="1" si="17"/>
        <v>1245</v>
      </c>
      <c r="E112" s="179">
        <f t="shared" ca="1" si="18"/>
        <v>34</v>
      </c>
      <c r="F112" s="179">
        <f t="shared" ca="1" si="19"/>
        <v>26</v>
      </c>
      <c r="G112" s="179" t="str">
        <f t="shared" ca="1" si="20"/>
        <v/>
      </c>
      <c r="H112" s="179">
        <f t="shared" ca="1" si="21"/>
        <v>1864</v>
      </c>
      <c r="I112" s="182">
        <f t="shared" ca="1" si="22"/>
        <v>98</v>
      </c>
      <c r="J112" s="175" t="str">
        <f t="shared" ca="1" si="23"/>
        <v/>
      </c>
      <c r="K112" s="127" t="str">
        <f t="shared" ca="1" si="24"/>
        <v/>
      </c>
      <c r="L112" s="182" t="str">
        <f t="shared" ca="1" si="25"/>
        <v/>
      </c>
      <c r="M112" s="127" t="str">
        <f t="shared" ca="1" si="26"/>
        <v/>
      </c>
      <c r="N112" s="127" t="str">
        <f t="shared" ca="1" si="27"/>
        <v/>
      </c>
      <c r="O112" s="179" t="str">
        <f t="shared" ca="1" si="28"/>
        <v/>
      </c>
      <c r="P112" s="182" t="str">
        <f t="shared" ca="1" si="29"/>
        <v/>
      </c>
      <c r="Q112" s="120" t="str">
        <f t="shared" ca="1" si="31"/>
        <v/>
      </c>
      <c r="R112" s="77">
        <f ca="1">IFERROR(SUM($I$15:I112)/$N$5,"")</f>
        <v>4.2340673509490057E-2</v>
      </c>
    </row>
    <row r="113" spans="1:18" x14ac:dyDescent="0.25">
      <c r="A113" s="168">
        <v>16</v>
      </c>
      <c r="B113" s="173">
        <f t="shared" si="30"/>
        <v>43563.37499999976</v>
      </c>
      <c r="C113" s="127" t="str">
        <f t="shared" ca="1" si="16"/>
        <v/>
      </c>
      <c r="D113" s="179">
        <f t="shared" ca="1" si="17"/>
        <v>1242</v>
      </c>
      <c r="E113" s="179">
        <f t="shared" ca="1" si="18"/>
        <v>34</v>
      </c>
      <c r="F113" s="179">
        <f t="shared" ca="1" si="19"/>
        <v>0</v>
      </c>
      <c r="G113" s="179" t="str">
        <f t="shared" ca="1" si="20"/>
        <v/>
      </c>
      <c r="H113" s="179">
        <f t="shared" ca="1" si="21"/>
        <v>1821</v>
      </c>
      <c r="I113" s="182">
        <f t="shared" ca="1" si="22"/>
        <v>67</v>
      </c>
      <c r="J113" s="175" t="str">
        <f t="shared" ca="1" si="23"/>
        <v/>
      </c>
      <c r="K113" s="127" t="str">
        <f t="shared" ca="1" si="24"/>
        <v/>
      </c>
      <c r="L113" s="182" t="str">
        <f t="shared" ca="1" si="25"/>
        <v/>
      </c>
      <c r="M113" s="127" t="str">
        <f t="shared" ca="1" si="26"/>
        <v/>
      </c>
      <c r="N113" s="127" t="str">
        <f t="shared" ca="1" si="27"/>
        <v/>
      </c>
      <c r="O113" s="179" t="str">
        <f t="shared" ca="1" si="28"/>
        <v/>
      </c>
      <c r="P113" s="182" t="str">
        <f t="shared" ca="1" si="29"/>
        <v/>
      </c>
      <c r="Q113" s="120" t="str">
        <f t="shared" ca="1" si="31"/>
        <v/>
      </c>
      <c r="R113" s="77">
        <f ca="1">IFERROR(SUM($I$15:I113)/$N$5,"")</f>
        <v>4.2717910893151731E-2</v>
      </c>
    </row>
    <row r="114" spans="1:18" x14ac:dyDescent="0.25">
      <c r="A114" s="168">
        <v>17</v>
      </c>
      <c r="B114" s="173">
        <f t="shared" si="30"/>
        <v>43563.416666666424</v>
      </c>
      <c r="C114" s="127" t="str">
        <f t="shared" ca="1" si="16"/>
        <v/>
      </c>
      <c r="D114" s="179">
        <f t="shared" ca="1" si="17"/>
        <v>1240</v>
      </c>
      <c r="E114" s="179">
        <f t="shared" ca="1" si="18"/>
        <v>34</v>
      </c>
      <c r="F114" s="179">
        <f t="shared" ca="1" si="19"/>
        <v>12</v>
      </c>
      <c r="G114" s="179" t="str">
        <f t="shared" ca="1" si="20"/>
        <v/>
      </c>
      <c r="H114" s="179">
        <f t="shared" ca="1" si="21"/>
        <v>1812</v>
      </c>
      <c r="I114" s="182">
        <f t="shared" ca="1" si="22"/>
        <v>76</v>
      </c>
      <c r="J114" s="175" t="str">
        <f t="shared" ca="1" si="23"/>
        <v/>
      </c>
      <c r="K114" s="127" t="str">
        <f t="shared" ca="1" si="24"/>
        <v/>
      </c>
      <c r="L114" s="182" t="str">
        <f t="shared" ca="1" si="25"/>
        <v/>
      </c>
      <c r="M114" s="127" t="str">
        <f t="shared" ca="1" si="26"/>
        <v/>
      </c>
      <c r="N114" s="127" t="str">
        <f t="shared" ca="1" si="27"/>
        <v/>
      </c>
      <c r="O114" s="179" t="str">
        <f t="shared" ca="1" si="28"/>
        <v/>
      </c>
      <c r="P114" s="182" t="str">
        <f t="shared" ca="1" si="29"/>
        <v/>
      </c>
      <c r="Q114" s="120" t="str">
        <f t="shared" ca="1" si="31"/>
        <v/>
      </c>
      <c r="R114" s="77">
        <f ca="1">IFERROR(SUM($I$15:I114)/$N$5,"")</f>
        <v>4.3145821955215727E-2</v>
      </c>
    </row>
    <row r="115" spans="1:18" x14ac:dyDescent="0.25">
      <c r="A115" s="168">
        <v>18</v>
      </c>
      <c r="B115" s="173">
        <f t="shared" si="30"/>
        <v>43563.458333333088</v>
      </c>
      <c r="C115" s="127" t="str">
        <f t="shared" ca="1" si="16"/>
        <v/>
      </c>
      <c r="D115" s="179">
        <f t="shared" ca="1" si="17"/>
        <v>1240</v>
      </c>
      <c r="E115" s="179">
        <f t="shared" ca="1" si="18"/>
        <v>34</v>
      </c>
      <c r="F115" s="179">
        <f t="shared" ca="1" si="19"/>
        <v>34</v>
      </c>
      <c r="G115" s="179" t="str">
        <f t="shared" ca="1" si="20"/>
        <v/>
      </c>
      <c r="H115" s="179">
        <f t="shared" ca="1" si="21"/>
        <v>1842</v>
      </c>
      <c r="I115" s="182">
        <f t="shared" ca="1" si="22"/>
        <v>86</v>
      </c>
      <c r="J115" s="175" t="str">
        <f t="shared" ca="1" si="23"/>
        <v/>
      </c>
      <c r="K115" s="127" t="str">
        <f t="shared" ca="1" si="24"/>
        <v/>
      </c>
      <c r="L115" s="182" t="str">
        <f t="shared" ca="1" si="25"/>
        <v/>
      </c>
      <c r="M115" s="127" t="str">
        <f t="shared" ca="1" si="26"/>
        <v/>
      </c>
      <c r="N115" s="127" t="str">
        <f t="shared" ca="1" si="27"/>
        <v/>
      </c>
      <c r="O115" s="179" t="str">
        <f t="shared" ca="1" si="28"/>
        <v/>
      </c>
      <c r="P115" s="182" t="str">
        <f t="shared" ca="1" si="29"/>
        <v/>
      </c>
      <c r="Q115" s="120" t="str">
        <f t="shared" ca="1" si="31"/>
        <v/>
      </c>
      <c r="R115" s="77">
        <f ca="1">IFERROR(SUM($I$15:I115)/$N$5,"")</f>
        <v>4.3630037104393407E-2</v>
      </c>
    </row>
    <row r="116" spans="1:18" x14ac:dyDescent="0.25">
      <c r="A116" s="168">
        <v>19</v>
      </c>
      <c r="B116" s="173">
        <f t="shared" si="30"/>
        <v>43563.499999999753</v>
      </c>
      <c r="C116" s="127" t="str">
        <f t="shared" ca="1" si="16"/>
        <v/>
      </c>
      <c r="D116" s="179">
        <f t="shared" ca="1" si="17"/>
        <v>1241</v>
      </c>
      <c r="E116" s="179">
        <f t="shared" ca="1" si="18"/>
        <v>34</v>
      </c>
      <c r="F116" s="179">
        <f t="shared" ca="1" si="19"/>
        <v>32</v>
      </c>
      <c r="G116" s="179" t="str">
        <f t="shared" ca="1" si="20"/>
        <v/>
      </c>
      <c r="H116" s="179">
        <f t="shared" ca="1" si="21"/>
        <v>1794</v>
      </c>
      <c r="I116" s="182">
        <f t="shared" ca="1" si="22"/>
        <v>88</v>
      </c>
      <c r="J116" s="175" t="str">
        <f t="shared" ca="1" si="23"/>
        <v/>
      </c>
      <c r="K116" s="127" t="str">
        <f t="shared" ca="1" si="24"/>
        <v/>
      </c>
      <c r="L116" s="182" t="str">
        <f t="shared" ca="1" si="25"/>
        <v/>
      </c>
      <c r="M116" s="127" t="str">
        <f t="shared" ca="1" si="26"/>
        <v/>
      </c>
      <c r="N116" s="127" t="str">
        <f t="shared" ca="1" si="27"/>
        <v/>
      </c>
      <c r="O116" s="179" t="str">
        <f t="shared" ca="1" si="28"/>
        <v/>
      </c>
      <c r="P116" s="182" t="str">
        <f t="shared" ca="1" si="29"/>
        <v/>
      </c>
      <c r="Q116" s="120" t="str">
        <f t="shared" ca="1" si="31"/>
        <v/>
      </c>
      <c r="R116" s="77">
        <f ca="1">IFERROR(SUM($I$15:I116)/$N$5,"")</f>
        <v>4.412551307099382E-2</v>
      </c>
    </row>
    <row r="117" spans="1:18" x14ac:dyDescent="0.25">
      <c r="A117" s="168">
        <v>20</v>
      </c>
      <c r="B117" s="173">
        <f t="shared" si="30"/>
        <v>43563.541666666417</v>
      </c>
      <c r="C117" s="127" t="str">
        <f t="shared" ca="1" si="16"/>
        <v/>
      </c>
      <c r="D117" s="179">
        <f t="shared" ca="1" si="17"/>
        <v>1241</v>
      </c>
      <c r="E117" s="179">
        <f t="shared" ca="1" si="18"/>
        <v>34</v>
      </c>
      <c r="F117" s="179">
        <f t="shared" ca="1" si="19"/>
        <v>28</v>
      </c>
      <c r="G117" s="179" t="str">
        <f t="shared" ca="1" si="20"/>
        <v/>
      </c>
      <c r="H117" s="179">
        <f t="shared" ca="1" si="21"/>
        <v>1772</v>
      </c>
      <c r="I117" s="182">
        <f t="shared" ca="1" si="22"/>
        <v>92</v>
      </c>
      <c r="J117" s="175" t="str">
        <f t="shared" ca="1" si="23"/>
        <v/>
      </c>
      <c r="K117" s="127" t="str">
        <f t="shared" ca="1" si="24"/>
        <v/>
      </c>
      <c r="L117" s="182" t="str">
        <f t="shared" ca="1" si="25"/>
        <v/>
      </c>
      <c r="M117" s="127" t="str">
        <f t="shared" ca="1" si="26"/>
        <v/>
      </c>
      <c r="N117" s="127" t="str">
        <f t="shared" ca="1" si="27"/>
        <v/>
      </c>
      <c r="O117" s="179" t="str">
        <f t="shared" ca="1" si="28"/>
        <v/>
      </c>
      <c r="P117" s="182" t="str">
        <f t="shared" ca="1" si="29"/>
        <v/>
      </c>
      <c r="Q117" s="120" t="str">
        <f t="shared" ca="1" si="31"/>
        <v/>
      </c>
      <c r="R117" s="77">
        <f ca="1">IFERROR(SUM($I$15:I117)/$N$5,"")</f>
        <v>4.4643510672439712E-2</v>
      </c>
    </row>
    <row r="118" spans="1:18" x14ac:dyDescent="0.25">
      <c r="A118" s="168">
        <v>21</v>
      </c>
      <c r="B118" s="173">
        <f t="shared" si="30"/>
        <v>43563.583333333081</v>
      </c>
      <c r="C118" s="127" t="str">
        <f t="shared" ca="1" si="16"/>
        <v/>
      </c>
      <c r="D118" s="179">
        <f t="shared" ca="1" si="17"/>
        <v>1241</v>
      </c>
      <c r="E118" s="179">
        <f t="shared" ca="1" si="18"/>
        <v>34</v>
      </c>
      <c r="F118" s="179">
        <f t="shared" ca="1" si="19"/>
        <v>27</v>
      </c>
      <c r="G118" s="179" t="str">
        <f t="shared" ca="1" si="20"/>
        <v/>
      </c>
      <c r="H118" s="179">
        <f t="shared" ca="1" si="21"/>
        <v>1695</v>
      </c>
      <c r="I118" s="182">
        <f t="shared" ca="1" si="22"/>
        <v>95</v>
      </c>
      <c r="J118" s="175" t="str">
        <f t="shared" ca="1" si="23"/>
        <v/>
      </c>
      <c r="K118" s="127" t="str">
        <f t="shared" ca="1" si="24"/>
        <v/>
      </c>
      <c r="L118" s="182" t="str">
        <f t="shared" ca="1" si="25"/>
        <v/>
      </c>
      <c r="M118" s="127" t="str">
        <f t="shared" ca="1" si="26"/>
        <v/>
      </c>
      <c r="N118" s="127" t="str">
        <f t="shared" ca="1" si="27"/>
        <v/>
      </c>
      <c r="O118" s="179" t="str">
        <f t="shared" ca="1" si="28"/>
        <v/>
      </c>
      <c r="P118" s="182" t="str">
        <f t="shared" ca="1" si="29"/>
        <v/>
      </c>
      <c r="Q118" s="120" t="str">
        <f t="shared" ca="1" si="31"/>
        <v/>
      </c>
      <c r="R118" s="77">
        <f ca="1">IFERROR(SUM($I$15:I118)/$N$5,"")</f>
        <v>4.5178399500019707E-2</v>
      </c>
    </row>
    <row r="119" spans="1:18" x14ac:dyDescent="0.25">
      <c r="A119" s="168">
        <v>22</v>
      </c>
      <c r="B119" s="173">
        <f t="shared" si="30"/>
        <v>43563.624999999745</v>
      </c>
      <c r="C119" s="127" t="str">
        <f t="shared" ca="1" si="16"/>
        <v/>
      </c>
      <c r="D119" s="179">
        <f t="shared" ca="1" si="17"/>
        <v>1240</v>
      </c>
      <c r="E119" s="179">
        <f t="shared" ca="1" si="18"/>
        <v>34</v>
      </c>
      <c r="F119" s="179">
        <f t="shared" ca="1" si="19"/>
        <v>34</v>
      </c>
      <c r="G119" s="179" t="str">
        <f t="shared" ca="1" si="20"/>
        <v/>
      </c>
      <c r="H119" s="179">
        <f t="shared" ca="1" si="21"/>
        <v>1721</v>
      </c>
      <c r="I119" s="182">
        <f t="shared" ca="1" si="22"/>
        <v>90</v>
      </c>
      <c r="J119" s="175" t="str">
        <f t="shared" ca="1" si="23"/>
        <v/>
      </c>
      <c r="K119" s="127" t="str">
        <f t="shared" ca="1" si="24"/>
        <v/>
      </c>
      <c r="L119" s="182" t="str">
        <f t="shared" ca="1" si="25"/>
        <v/>
      </c>
      <c r="M119" s="127" t="str">
        <f t="shared" ca="1" si="26"/>
        <v/>
      </c>
      <c r="N119" s="127" t="str">
        <f t="shared" ca="1" si="27"/>
        <v/>
      </c>
      <c r="O119" s="179" t="str">
        <f t="shared" ca="1" si="28"/>
        <v/>
      </c>
      <c r="P119" s="182" t="str">
        <f t="shared" ca="1" si="29"/>
        <v/>
      </c>
      <c r="Q119" s="120" t="str">
        <f t="shared" ca="1" si="31"/>
        <v/>
      </c>
      <c r="R119" s="77">
        <f ca="1">IFERROR(SUM($I$15:I119)/$N$5,"")</f>
        <v>4.568513628404286E-2</v>
      </c>
    </row>
    <row r="120" spans="1:18" x14ac:dyDescent="0.25">
      <c r="A120" s="168">
        <v>23</v>
      </c>
      <c r="B120" s="173">
        <f t="shared" si="30"/>
        <v>43563.66666666641</v>
      </c>
      <c r="C120" s="127" t="str">
        <f t="shared" ca="1" si="16"/>
        <v/>
      </c>
      <c r="D120" s="179">
        <f t="shared" ca="1" si="17"/>
        <v>1240</v>
      </c>
      <c r="E120" s="179">
        <f t="shared" ca="1" si="18"/>
        <v>34</v>
      </c>
      <c r="F120" s="179">
        <f t="shared" ca="1" si="19"/>
        <v>28</v>
      </c>
      <c r="G120" s="179" t="str">
        <f t="shared" ca="1" si="20"/>
        <v/>
      </c>
      <c r="H120" s="179">
        <f t="shared" ca="1" si="21"/>
        <v>1854</v>
      </c>
      <c r="I120" s="182">
        <f t="shared" ca="1" si="22"/>
        <v>91</v>
      </c>
      <c r="J120" s="175" t="str">
        <f t="shared" ca="1" si="23"/>
        <v/>
      </c>
      <c r="K120" s="127" t="str">
        <f t="shared" ca="1" si="24"/>
        <v/>
      </c>
      <c r="L120" s="182" t="str">
        <f t="shared" ca="1" si="25"/>
        <v/>
      </c>
      <c r="M120" s="127" t="str">
        <f t="shared" ca="1" si="26"/>
        <v/>
      </c>
      <c r="N120" s="127" t="str">
        <f t="shared" ca="1" si="27"/>
        <v/>
      </c>
      <c r="O120" s="179" t="str">
        <f t="shared" ca="1" si="28"/>
        <v/>
      </c>
      <c r="P120" s="182" t="str">
        <f t="shared" ca="1" si="29"/>
        <v/>
      </c>
      <c r="Q120" s="120" t="str">
        <f t="shared" ca="1" si="31"/>
        <v/>
      </c>
      <c r="R120" s="77">
        <f ca="1">IFERROR(SUM($I$15:I120)/$N$5,"")</f>
        <v>4.6197503476777382E-2</v>
      </c>
    </row>
    <row r="121" spans="1:18" x14ac:dyDescent="0.25">
      <c r="A121" s="168">
        <v>24</v>
      </c>
      <c r="B121" s="173">
        <f t="shared" si="30"/>
        <v>43563.708333333074</v>
      </c>
      <c r="C121" s="127" t="str">
        <f t="shared" ca="1" si="16"/>
        <v/>
      </c>
      <c r="D121" s="179">
        <f t="shared" ca="1" si="17"/>
        <v>1241</v>
      </c>
      <c r="E121" s="179">
        <f t="shared" ca="1" si="18"/>
        <v>34</v>
      </c>
      <c r="F121" s="179">
        <f t="shared" ca="1" si="19"/>
        <v>22</v>
      </c>
      <c r="G121" s="179" t="str">
        <f t="shared" ca="1" si="20"/>
        <v/>
      </c>
      <c r="H121" s="179">
        <f t="shared" ca="1" si="21"/>
        <v>1978</v>
      </c>
      <c r="I121" s="182">
        <f t="shared" ca="1" si="22"/>
        <v>91</v>
      </c>
      <c r="J121" s="175" t="str">
        <f t="shared" ca="1" si="23"/>
        <v/>
      </c>
      <c r="K121" s="127" t="str">
        <f t="shared" ca="1" si="24"/>
        <v/>
      </c>
      <c r="L121" s="182" t="str">
        <f t="shared" ca="1" si="25"/>
        <v/>
      </c>
      <c r="M121" s="127" t="str">
        <f t="shared" ca="1" si="26"/>
        <v/>
      </c>
      <c r="N121" s="127" t="str">
        <f t="shared" ca="1" si="27"/>
        <v/>
      </c>
      <c r="O121" s="179" t="str">
        <f t="shared" ca="1" si="28"/>
        <v/>
      </c>
      <c r="P121" s="182" t="str">
        <f t="shared" ca="1" si="29"/>
        <v/>
      </c>
      <c r="Q121" s="120" t="str">
        <f t="shared" ca="1" si="31"/>
        <v/>
      </c>
      <c r="R121" s="77">
        <f ca="1">IFERROR(SUM($I$15:I121)/$N$5,"")</f>
        <v>4.6709870669511898E-2</v>
      </c>
    </row>
    <row r="122" spans="1:18" x14ac:dyDescent="0.25">
      <c r="A122" s="168">
        <v>25</v>
      </c>
      <c r="B122" s="173">
        <f t="shared" si="30"/>
        <v>43563.749999999738</v>
      </c>
      <c r="C122" s="127" t="str">
        <f t="shared" ca="1" si="16"/>
        <v/>
      </c>
      <c r="D122" s="179">
        <f t="shared" ca="1" si="17"/>
        <v>1233</v>
      </c>
      <c r="E122" s="179">
        <f t="shared" ca="1" si="18"/>
        <v>34</v>
      </c>
      <c r="F122" s="179">
        <f t="shared" ca="1" si="19"/>
        <v>24</v>
      </c>
      <c r="G122" s="179" t="str">
        <f t="shared" ca="1" si="20"/>
        <v/>
      </c>
      <c r="H122" s="179">
        <f t="shared" ca="1" si="21"/>
        <v>1955</v>
      </c>
      <c r="I122" s="182">
        <f t="shared" ca="1" si="22"/>
        <v>88</v>
      </c>
      <c r="J122" s="175" t="str">
        <f t="shared" ca="1" si="23"/>
        <v/>
      </c>
      <c r="K122" s="127" t="str">
        <f t="shared" ca="1" si="24"/>
        <v/>
      </c>
      <c r="L122" s="182" t="str">
        <f t="shared" ca="1" si="25"/>
        <v/>
      </c>
      <c r="M122" s="127" t="str">
        <f t="shared" ca="1" si="26"/>
        <v/>
      </c>
      <c r="N122" s="127" t="str">
        <f t="shared" ca="1" si="27"/>
        <v/>
      </c>
      <c r="O122" s="179" t="str">
        <f t="shared" ca="1" si="28"/>
        <v/>
      </c>
      <c r="P122" s="182" t="str">
        <f t="shared" ca="1" si="29"/>
        <v/>
      </c>
      <c r="Q122" s="120" t="str">
        <f t="shared" ca="1" si="31"/>
        <v/>
      </c>
      <c r="R122" s="77">
        <f ca="1">IFERROR(SUM($I$15:I122)/$N$5,"")</f>
        <v>4.7205346636112318E-2</v>
      </c>
    </row>
    <row r="123" spans="1:18" x14ac:dyDescent="0.25">
      <c r="A123" s="168">
        <v>26</v>
      </c>
      <c r="B123" s="173">
        <f t="shared" si="30"/>
        <v>43563.791666666402</v>
      </c>
      <c r="C123" s="127" t="str">
        <f t="shared" ca="1" si="16"/>
        <v/>
      </c>
      <c r="D123" s="179">
        <f t="shared" ca="1" si="17"/>
        <v>1226</v>
      </c>
      <c r="E123" s="179">
        <f t="shared" ca="1" si="18"/>
        <v>34</v>
      </c>
      <c r="F123" s="179">
        <f t="shared" ca="1" si="19"/>
        <v>16</v>
      </c>
      <c r="G123" s="179">
        <f t="shared" ca="1" si="20"/>
        <v>181.14</v>
      </c>
      <c r="H123" s="179">
        <f t="shared" ca="1" si="21"/>
        <v>1964</v>
      </c>
      <c r="I123" s="182">
        <f t="shared" ca="1" si="22"/>
        <v>97</v>
      </c>
      <c r="J123" s="175" t="str">
        <f t="shared" ca="1" si="23"/>
        <v/>
      </c>
      <c r="K123" s="127" t="str">
        <f t="shared" ca="1" si="24"/>
        <v/>
      </c>
      <c r="L123" s="182" t="str">
        <f t="shared" ca="1" si="25"/>
        <v/>
      </c>
      <c r="M123" s="127" t="str">
        <f t="shared" ca="1" si="26"/>
        <v/>
      </c>
      <c r="N123" s="127" t="str">
        <f t="shared" ca="1" si="27"/>
        <v/>
      </c>
      <c r="O123" s="179" t="str">
        <f t="shared" ca="1" si="28"/>
        <v/>
      </c>
      <c r="P123" s="182" t="str">
        <f t="shared" ca="1" si="29"/>
        <v/>
      </c>
      <c r="Q123" s="120" t="str">
        <f t="shared" ca="1" si="31"/>
        <v/>
      </c>
      <c r="R123" s="77">
        <f ca="1">IFERROR(SUM($I$15:I123)/$N$5,"")</f>
        <v>4.7751496281115045E-2</v>
      </c>
    </row>
    <row r="124" spans="1:18" x14ac:dyDescent="0.25">
      <c r="A124" s="168">
        <v>27</v>
      </c>
      <c r="B124" s="173">
        <f t="shared" si="30"/>
        <v>43563.833333333067</v>
      </c>
      <c r="C124" s="127" t="str">
        <f t="shared" ca="1" si="16"/>
        <v/>
      </c>
      <c r="D124" s="179">
        <f t="shared" ca="1" si="17"/>
        <v>1230</v>
      </c>
      <c r="E124" s="179">
        <f t="shared" ca="1" si="18"/>
        <v>34</v>
      </c>
      <c r="F124" s="179">
        <f t="shared" ca="1" si="19"/>
        <v>22</v>
      </c>
      <c r="G124" s="179" t="str">
        <f t="shared" ca="1" si="20"/>
        <v/>
      </c>
      <c r="H124" s="179">
        <f t="shared" ca="1" si="21"/>
        <v>1960</v>
      </c>
      <c r="I124" s="182">
        <f t="shared" ca="1" si="22"/>
        <v>77</v>
      </c>
      <c r="J124" s="175" t="str">
        <f t="shared" ca="1" si="23"/>
        <v/>
      </c>
      <c r="K124" s="127" t="str">
        <f t="shared" ca="1" si="24"/>
        <v/>
      </c>
      <c r="L124" s="182" t="str">
        <f t="shared" ca="1" si="25"/>
        <v/>
      </c>
      <c r="M124" s="127" t="str">
        <f t="shared" ca="1" si="26"/>
        <v/>
      </c>
      <c r="N124" s="127" t="str">
        <f t="shared" ca="1" si="27"/>
        <v/>
      </c>
      <c r="O124" s="179" t="str">
        <f t="shared" ca="1" si="28"/>
        <v/>
      </c>
      <c r="P124" s="182" t="str">
        <f t="shared" ca="1" si="29"/>
        <v/>
      </c>
      <c r="Q124" s="120" t="str">
        <f t="shared" ca="1" si="31"/>
        <v/>
      </c>
      <c r="R124" s="77">
        <f ca="1">IFERROR(SUM($I$15:I124)/$N$5,"")</f>
        <v>4.8185037751890411E-2</v>
      </c>
    </row>
    <row r="125" spans="1:18" x14ac:dyDescent="0.25">
      <c r="A125" s="168">
        <v>28</v>
      </c>
      <c r="B125" s="173">
        <f t="shared" si="30"/>
        <v>43563.874999999731</v>
      </c>
      <c r="C125" s="127" t="str">
        <f t="shared" ca="1" si="16"/>
        <v/>
      </c>
      <c r="D125" s="179">
        <f t="shared" ca="1" si="17"/>
        <v>1230</v>
      </c>
      <c r="E125" s="179">
        <f t="shared" ca="1" si="18"/>
        <v>34</v>
      </c>
      <c r="F125" s="179">
        <f t="shared" ca="1" si="19"/>
        <v>26</v>
      </c>
      <c r="G125" s="179">
        <f t="shared" ca="1" si="20"/>
        <v>158.74</v>
      </c>
      <c r="H125" s="179">
        <f t="shared" ca="1" si="21"/>
        <v>1952</v>
      </c>
      <c r="I125" s="182">
        <f t="shared" ca="1" si="22"/>
        <v>93</v>
      </c>
      <c r="J125" s="175" t="str">
        <f t="shared" ca="1" si="23"/>
        <v/>
      </c>
      <c r="K125" s="127" t="str">
        <f t="shared" ca="1" si="24"/>
        <v/>
      </c>
      <c r="L125" s="182" t="str">
        <f t="shared" ca="1" si="25"/>
        <v/>
      </c>
      <c r="M125" s="127" t="str">
        <f t="shared" ca="1" si="26"/>
        <v/>
      </c>
      <c r="N125" s="127" t="str">
        <f t="shared" ca="1" si="27"/>
        <v/>
      </c>
      <c r="O125" s="179" t="str">
        <f t="shared" ca="1" si="28"/>
        <v/>
      </c>
      <c r="P125" s="182" t="str">
        <f t="shared" ca="1" si="29"/>
        <v/>
      </c>
      <c r="Q125" s="120" t="str">
        <f t="shared" ca="1" si="31"/>
        <v/>
      </c>
      <c r="R125" s="77">
        <f ca="1">IFERROR(SUM($I$15:I125)/$N$5,"")</f>
        <v>4.8708665762047666E-2</v>
      </c>
    </row>
    <row r="126" spans="1:18" x14ac:dyDescent="0.25">
      <c r="A126" s="168">
        <v>29</v>
      </c>
      <c r="B126" s="173">
        <f t="shared" si="30"/>
        <v>43563.916666666395</v>
      </c>
      <c r="C126" s="127" t="str">
        <f t="shared" ca="1" si="16"/>
        <v/>
      </c>
      <c r="D126" s="179">
        <f t="shared" ca="1" si="17"/>
        <v>1227</v>
      </c>
      <c r="E126" s="179">
        <f t="shared" ca="1" si="18"/>
        <v>34</v>
      </c>
      <c r="F126" s="179">
        <f t="shared" ca="1" si="19"/>
        <v>27</v>
      </c>
      <c r="G126" s="179">
        <f t="shared" ca="1" si="20"/>
        <v>23.29</v>
      </c>
      <c r="H126" s="179">
        <f t="shared" ca="1" si="21"/>
        <v>1990</v>
      </c>
      <c r="I126" s="182">
        <f t="shared" ca="1" si="22"/>
        <v>86</v>
      </c>
      <c r="J126" s="175" t="str">
        <f t="shared" ca="1" si="23"/>
        <v/>
      </c>
      <c r="K126" s="127" t="str">
        <f t="shared" ca="1" si="24"/>
        <v/>
      </c>
      <c r="L126" s="182" t="str">
        <f t="shared" ca="1" si="25"/>
        <v/>
      </c>
      <c r="M126" s="127" t="str">
        <f t="shared" ca="1" si="26"/>
        <v/>
      </c>
      <c r="N126" s="127" t="str">
        <f t="shared" ca="1" si="27"/>
        <v/>
      </c>
      <c r="O126" s="179" t="str">
        <f t="shared" ca="1" si="28"/>
        <v/>
      </c>
      <c r="P126" s="182" t="str">
        <f t="shared" ca="1" si="29"/>
        <v/>
      </c>
      <c r="Q126" s="120" t="str">
        <f t="shared" ca="1" si="31"/>
        <v/>
      </c>
      <c r="R126" s="77">
        <f ca="1">IFERROR(SUM($I$15:I126)/$N$5,"")</f>
        <v>4.9192880911225347E-2</v>
      </c>
    </row>
    <row r="127" spans="1:18" x14ac:dyDescent="0.25">
      <c r="A127" s="168">
        <v>30</v>
      </c>
      <c r="B127" s="173">
        <f t="shared" si="30"/>
        <v>43563.958333333059</v>
      </c>
      <c r="C127" s="127" t="str">
        <f t="shared" ca="1" si="16"/>
        <v/>
      </c>
      <c r="D127" s="179">
        <f t="shared" ca="1" si="17"/>
        <v>1224</v>
      </c>
      <c r="E127" s="179">
        <f t="shared" ca="1" si="18"/>
        <v>34</v>
      </c>
      <c r="F127" s="179">
        <f t="shared" ca="1" si="19"/>
        <v>24</v>
      </c>
      <c r="G127" s="179" t="str">
        <f t="shared" ca="1" si="20"/>
        <v/>
      </c>
      <c r="H127" s="179">
        <f t="shared" ca="1" si="21"/>
        <v>1995</v>
      </c>
      <c r="I127" s="182">
        <f t="shared" ca="1" si="22"/>
        <v>96</v>
      </c>
      <c r="J127" s="175" t="str">
        <f t="shared" ca="1" si="23"/>
        <v/>
      </c>
      <c r="K127" s="127" t="str">
        <f t="shared" ca="1" si="24"/>
        <v/>
      </c>
      <c r="L127" s="182" t="str">
        <f t="shared" ca="1" si="25"/>
        <v/>
      </c>
      <c r="M127" s="127" t="str">
        <f t="shared" ca="1" si="26"/>
        <v/>
      </c>
      <c r="N127" s="127" t="str">
        <f t="shared" ca="1" si="27"/>
        <v/>
      </c>
      <c r="O127" s="179" t="str">
        <f t="shared" ca="1" si="28"/>
        <v/>
      </c>
      <c r="P127" s="182" t="str">
        <f t="shared" ca="1" si="29"/>
        <v/>
      </c>
      <c r="Q127" s="120" t="str">
        <f t="shared" ca="1" si="31"/>
        <v/>
      </c>
      <c r="R127" s="77">
        <f ca="1">IFERROR(SUM($I$15:I127)/$N$5,"")</f>
        <v>4.9733400147516711E-2</v>
      </c>
    </row>
    <row r="128" spans="1:18" x14ac:dyDescent="0.25">
      <c r="A128" s="168">
        <v>31</v>
      </c>
      <c r="B128" s="173">
        <f t="shared" si="30"/>
        <v>43563.999999999724</v>
      </c>
      <c r="C128" s="127" t="str">
        <f t="shared" ca="1" si="16"/>
        <v/>
      </c>
      <c r="D128" s="179">
        <f t="shared" ca="1" si="17"/>
        <v>1224</v>
      </c>
      <c r="E128" s="179">
        <f t="shared" ca="1" si="18"/>
        <v>34</v>
      </c>
      <c r="F128" s="179">
        <f t="shared" ca="1" si="19"/>
        <v>26</v>
      </c>
      <c r="G128" s="179" t="str">
        <f t="shared" ca="1" si="20"/>
        <v/>
      </c>
      <c r="H128" s="179">
        <f t="shared" ca="1" si="21"/>
        <v>1999</v>
      </c>
      <c r="I128" s="182">
        <f t="shared" ca="1" si="22"/>
        <v>87</v>
      </c>
      <c r="J128" s="175" t="str">
        <f t="shared" ca="1" si="23"/>
        <v/>
      </c>
      <c r="K128" s="127" t="str">
        <f t="shared" ca="1" si="24"/>
        <v/>
      </c>
      <c r="L128" s="182" t="str">
        <f t="shared" ca="1" si="25"/>
        <v/>
      </c>
      <c r="M128" s="127" t="str">
        <f t="shared" ca="1" si="26"/>
        <v/>
      </c>
      <c r="N128" s="127" t="str">
        <f t="shared" ca="1" si="27"/>
        <v/>
      </c>
      <c r="O128" s="179" t="str">
        <f t="shared" ca="1" si="28"/>
        <v/>
      </c>
      <c r="P128" s="182" t="str">
        <f t="shared" ca="1" si="29"/>
        <v/>
      </c>
      <c r="Q128" s="120" t="str">
        <f t="shared" ca="1" si="31"/>
        <v/>
      </c>
      <c r="R128" s="77">
        <f ca="1">IFERROR(SUM($I$15:I128)/$N$5,"")</f>
        <v>5.0223245705405754E-2</v>
      </c>
    </row>
    <row r="129" spans="1:18" x14ac:dyDescent="0.25">
      <c r="A129" s="168">
        <v>32</v>
      </c>
      <c r="B129" s="173">
        <f t="shared" si="30"/>
        <v>43564.041666666388</v>
      </c>
      <c r="C129" s="127" t="str">
        <f t="shared" ca="1" si="16"/>
        <v/>
      </c>
      <c r="D129" s="179">
        <f t="shared" ca="1" si="17"/>
        <v>1227</v>
      </c>
      <c r="E129" s="179">
        <f t="shared" ca="1" si="18"/>
        <v>34</v>
      </c>
      <c r="F129" s="179">
        <f t="shared" ca="1" si="19"/>
        <v>27</v>
      </c>
      <c r="G129" s="179">
        <f t="shared" ca="1" si="20"/>
        <v>180.83</v>
      </c>
      <c r="H129" s="179">
        <f t="shared" ca="1" si="21"/>
        <v>1988</v>
      </c>
      <c r="I129" s="182">
        <f t="shared" ca="1" si="22"/>
        <v>87</v>
      </c>
      <c r="J129" s="175" t="str">
        <f t="shared" ca="1" si="23"/>
        <v/>
      </c>
      <c r="K129" s="127" t="str">
        <f t="shared" ca="1" si="24"/>
        <v/>
      </c>
      <c r="L129" s="182" t="str">
        <f t="shared" ca="1" si="25"/>
        <v/>
      </c>
      <c r="M129" s="127" t="str">
        <f t="shared" ca="1" si="26"/>
        <v/>
      </c>
      <c r="N129" s="127" t="str">
        <f t="shared" ca="1" si="27"/>
        <v/>
      </c>
      <c r="O129" s="179" t="str">
        <f t="shared" ca="1" si="28"/>
        <v/>
      </c>
      <c r="P129" s="182" t="str">
        <f t="shared" ca="1" si="29"/>
        <v/>
      </c>
      <c r="Q129" s="120" t="str">
        <f t="shared" ca="1" si="31"/>
        <v/>
      </c>
      <c r="R129" s="77">
        <f ca="1">IFERROR(SUM($I$15:I129)/$N$5,"")</f>
        <v>5.0713091263294804E-2</v>
      </c>
    </row>
    <row r="130" spans="1:18" x14ac:dyDescent="0.25">
      <c r="A130" s="168">
        <v>33</v>
      </c>
      <c r="B130" s="173">
        <f t="shared" si="30"/>
        <v>43564.083333333052</v>
      </c>
      <c r="C130" s="127" t="str">
        <f t="shared" ca="1" si="16"/>
        <v/>
      </c>
      <c r="D130" s="179">
        <f t="shared" ca="1" si="17"/>
        <v>1224</v>
      </c>
      <c r="E130" s="179">
        <f t="shared" ca="1" si="18"/>
        <v>34</v>
      </c>
      <c r="F130" s="179">
        <f t="shared" ca="1" si="19"/>
        <v>14</v>
      </c>
      <c r="G130" s="179" t="str">
        <f t="shared" ca="1" si="20"/>
        <v/>
      </c>
      <c r="H130" s="179">
        <f t="shared" ca="1" si="21"/>
        <v>2006</v>
      </c>
      <c r="I130" s="182">
        <f t="shared" ca="1" si="22"/>
        <v>92</v>
      </c>
      <c r="J130" s="175" t="str">
        <f t="shared" ca="1" si="23"/>
        <v/>
      </c>
      <c r="K130" s="127" t="str">
        <f t="shared" ca="1" si="24"/>
        <v/>
      </c>
      <c r="L130" s="182" t="str">
        <f t="shared" ca="1" si="25"/>
        <v/>
      </c>
      <c r="M130" s="127" t="str">
        <f t="shared" ca="1" si="26"/>
        <v/>
      </c>
      <c r="N130" s="127" t="str">
        <f t="shared" ca="1" si="27"/>
        <v/>
      </c>
      <c r="O130" s="179" t="str">
        <f t="shared" ca="1" si="28"/>
        <v/>
      </c>
      <c r="P130" s="182" t="str">
        <f t="shared" ca="1" si="29"/>
        <v/>
      </c>
      <c r="Q130" s="120" t="str">
        <f t="shared" ca="1" si="31"/>
        <v/>
      </c>
      <c r="R130" s="77">
        <f ca="1">IFERROR(SUM($I$15:I130)/$N$5,"")</f>
        <v>5.123108886474069E-2</v>
      </c>
    </row>
    <row r="131" spans="1:18" x14ac:dyDescent="0.25">
      <c r="A131" s="168">
        <v>34</v>
      </c>
      <c r="B131" s="173">
        <f t="shared" si="30"/>
        <v>43564.124999999716</v>
      </c>
      <c r="C131" s="127" t="str">
        <f t="shared" ca="1" si="16"/>
        <v/>
      </c>
      <c r="D131" s="179">
        <f t="shared" ca="1" si="17"/>
        <v>1226</v>
      </c>
      <c r="E131" s="179">
        <f t="shared" ca="1" si="18"/>
        <v>34</v>
      </c>
      <c r="F131" s="179">
        <f t="shared" ca="1" si="19"/>
        <v>29</v>
      </c>
      <c r="G131" s="179" t="str">
        <f t="shared" ca="1" si="20"/>
        <v/>
      </c>
      <c r="H131" s="179">
        <f t="shared" ca="1" si="21"/>
        <v>1947</v>
      </c>
      <c r="I131" s="182">
        <f t="shared" ca="1" si="22"/>
        <v>92</v>
      </c>
      <c r="J131" s="175" t="str">
        <f t="shared" ca="1" si="23"/>
        <v/>
      </c>
      <c r="K131" s="127" t="str">
        <f t="shared" ca="1" si="24"/>
        <v/>
      </c>
      <c r="L131" s="182" t="str">
        <f t="shared" ca="1" si="25"/>
        <v/>
      </c>
      <c r="M131" s="127" t="str">
        <f t="shared" ca="1" si="26"/>
        <v/>
      </c>
      <c r="N131" s="127" t="str">
        <f t="shared" ca="1" si="27"/>
        <v/>
      </c>
      <c r="O131" s="179" t="str">
        <f t="shared" ca="1" si="28"/>
        <v/>
      </c>
      <c r="P131" s="182" t="str">
        <f t="shared" ca="1" si="29"/>
        <v/>
      </c>
      <c r="Q131" s="120" t="str">
        <f t="shared" ca="1" si="31"/>
        <v/>
      </c>
      <c r="R131" s="77">
        <f ca="1">IFERROR(SUM($I$15:I131)/$N$5,"")</f>
        <v>5.1749086466186582E-2</v>
      </c>
    </row>
    <row r="132" spans="1:18" x14ac:dyDescent="0.25">
      <c r="A132" s="168">
        <v>35</v>
      </c>
      <c r="B132" s="173">
        <f t="shared" si="30"/>
        <v>43564.16666666638</v>
      </c>
      <c r="C132" s="127" t="str">
        <f t="shared" ca="1" si="16"/>
        <v/>
      </c>
      <c r="D132" s="179">
        <f t="shared" ca="1" si="17"/>
        <v>1224</v>
      </c>
      <c r="E132" s="179">
        <f t="shared" ca="1" si="18"/>
        <v>34</v>
      </c>
      <c r="F132" s="179">
        <f t="shared" ca="1" si="19"/>
        <v>31</v>
      </c>
      <c r="G132" s="179" t="str">
        <f t="shared" ca="1" si="20"/>
        <v/>
      </c>
      <c r="H132" s="179">
        <f t="shared" ca="1" si="21"/>
        <v>2008</v>
      </c>
      <c r="I132" s="182">
        <f t="shared" ca="1" si="22"/>
        <v>98</v>
      </c>
      <c r="J132" s="175" t="str">
        <f t="shared" ca="1" si="23"/>
        <v/>
      </c>
      <c r="K132" s="127" t="str">
        <f t="shared" ca="1" si="24"/>
        <v/>
      </c>
      <c r="L132" s="182" t="str">
        <f t="shared" ca="1" si="25"/>
        <v/>
      </c>
      <c r="M132" s="127" t="str">
        <f t="shared" ca="1" si="26"/>
        <v/>
      </c>
      <c r="N132" s="127" t="str">
        <f t="shared" ca="1" si="27"/>
        <v/>
      </c>
      <c r="O132" s="179" t="str">
        <f t="shared" ca="1" si="28"/>
        <v/>
      </c>
      <c r="P132" s="182" t="str">
        <f t="shared" ca="1" si="29"/>
        <v/>
      </c>
      <c r="Q132" s="120" t="str">
        <f t="shared" ca="1" si="31"/>
        <v/>
      </c>
      <c r="R132" s="77">
        <f ca="1">IFERROR(SUM($I$15:I132)/$N$5,"")</f>
        <v>5.2300866519900679E-2</v>
      </c>
    </row>
    <row r="133" spans="1:18" x14ac:dyDescent="0.25">
      <c r="A133" s="168">
        <v>36</v>
      </c>
      <c r="B133" s="173">
        <f t="shared" si="30"/>
        <v>43564.208333333045</v>
      </c>
      <c r="C133" s="127" t="str">
        <f t="shared" ca="1" si="16"/>
        <v/>
      </c>
      <c r="D133" s="179">
        <f t="shared" ca="1" si="17"/>
        <v>1221</v>
      </c>
      <c r="E133" s="179">
        <f t="shared" ca="1" si="18"/>
        <v>34</v>
      </c>
      <c r="F133" s="179">
        <f t="shared" ca="1" si="19"/>
        <v>26</v>
      </c>
      <c r="G133" s="179" t="str">
        <f t="shared" ca="1" si="20"/>
        <v/>
      </c>
      <c r="H133" s="179">
        <f t="shared" ca="1" si="21"/>
        <v>2101</v>
      </c>
      <c r="I133" s="182">
        <f t="shared" ca="1" si="22"/>
        <v>102</v>
      </c>
      <c r="J133" s="175" t="str">
        <f t="shared" ca="1" si="23"/>
        <v/>
      </c>
      <c r="K133" s="127" t="str">
        <f t="shared" ca="1" si="24"/>
        <v/>
      </c>
      <c r="L133" s="182" t="str">
        <f t="shared" ca="1" si="25"/>
        <v/>
      </c>
      <c r="M133" s="127" t="str">
        <f t="shared" ca="1" si="26"/>
        <v/>
      </c>
      <c r="N133" s="127" t="str">
        <f t="shared" ca="1" si="27"/>
        <v/>
      </c>
      <c r="O133" s="179" t="str">
        <f t="shared" ca="1" si="28"/>
        <v/>
      </c>
      <c r="P133" s="182" t="str">
        <f t="shared" ca="1" si="29"/>
        <v/>
      </c>
      <c r="Q133" s="120" t="str">
        <f t="shared" ca="1" si="31"/>
        <v/>
      </c>
      <c r="R133" s="77">
        <f ca="1">IFERROR(SUM($I$15:I133)/$N$5,"")</f>
        <v>5.2875168208460249E-2</v>
      </c>
    </row>
    <row r="134" spans="1:18" x14ac:dyDescent="0.25">
      <c r="A134" s="168">
        <v>37</v>
      </c>
      <c r="B134" s="173">
        <f t="shared" si="30"/>
        <v>43564.249999999709</v>
      </c>
      <c r="C134" s="127" t="str">
        <f t="shared" ca="1" si="16"/>
        <v/>
      </c>
      <c r="D134" s="179">
        <f t="shared" ca="1" si="17"/>
        <v>1219</v>
      </c>
      <c r="E134" s="179">
        <f t="shared" ca="1" si="18"/>
        <v>34</v>
      </c>
      <c r="F134" s="179">
        <f t="shared" ca="1" si="19"/>
        <v>39</v>
      </c>
      <c r="G134" s="179" t="str">
        <f t="shared" ca="1" si="20"/>
        <v/>
      </c>
      <c r="H134" s="179">
        <f t="shared" ca="1" si="21"/>
        <v>2042</v>
      </c>
      <c r="I134" s="182">
        <f t="shared" ca="1" si="22"/>
        <v>90</v>
      </c>
      <c r="J134" s="175" t="str">
        <f t="shared" ca="1" si="23"/>
        <v/>
      </c>
      <c r="K134" s="127" t="str">
        <f t="shared" ca="1" si="24"/>
        <v/>
      </c>
      <c r="L134" s="182" t="str">
        <f t="shared" ca="1" si="25"/>
        <v/>
      </c>
      <c r="M134" s="127" t="str">
        <f t="shared" ca="1" si="26"/>
        <v/>
      </c>
      <c r="N134" s="127" t="str">
        <f t="shared" ca="1" si="27"/>
        <v/>
      </c>
      <c r="O134" s="179" t="str">
        <f t="shared" ca="1" si="28"/>
        <v/>
      </c>
      <c r="P134" s="182" t="str">
        <f t="shared" ca="1" si="29"/>
        <v/>
      </c>
      <c r="Q134" s="120" t="str">
        <f t="shared" ca="1" si="31"/>
        <v/>
      </c>
      <c r="R134" s="77">
        <f ca="1">IFERROR(SUM($I$15:I134)/$N$5,"")</f>
        <v>5.3381904992483402E-2</v>
      </c>
    </row>
    <row r="135" spans="1:18" x14ac:dyDescent="0.25">
      <c r="A135" s="168">
        <v>14</v>
      </c>
      <c r="B135" s="173">
        <f t="shared" si="30"/>
        <v>43564.291666666373</v>
      </c>
      <c r="C135" s="127" t="str">
        <f t="shared" ca="1" si="16"/>
        <v/>
      </c>
      <c r="D135" s="179">
        <f t="shared" ca="1" si="17"/>
        <v>1218</v>
      </c>
      <c r="E135" s="179">
        <f t="shared" ca="1" si="18"/>
        <v>34</v>
      </c>
      <c r="F135" s="179">
        <f t="shared" ca="1" si="19"/>
        <v>20</v>
      </c>
      <c r="G135" s="179" t="str">
        <f t="shared" ca="1" si="20"/>
        <v/>
      </c>
      <c r="H135" s="179">
        <f t="shared" ca="1" si="21"/>
        <v>1235</v>
      </c>
      <c r="I135" s="182">
        <f t="shared" ca="1" si="22"/>
        <v>98</v>
      </c>
      <c r="J135" s="175" t="str">
        <f t="shared" ca="1" si="23"/>
        <v/>
      </c>
      <c r="K135" s="127" t="str">
        <f t="shared" ca="1" si="24"/>
        <v/>
      </c>
      <c r="L135" s="182" t="str">
        <f t="shared" ca="1" si="25"/>
        <v/>
      </c>
      <c r="M135" s="127" t="str">
        <f t="shared" ca="1" si="26"/>
        <v/>
      </c>
      <c r="N135" s="127" t="str">
        <f t="shared" ca="1" si="27"/>
        <v/>
      </c>
      <c r="O135" s="179" t="str">
        <f t="shared" ca="1" si="28"/>
        <v/>
      </c>
      <c r="P135" s="182" t="str">
        <f t="shared" ca="1" si="29"/>
        <v/>
      </c>
      <c r="Q135" s="120" t="str">
        <f t="shared" ca="1" si="31"/>
        <v/>
      </c>
      <c r="R135" s="77">
        <f ca="1">IFERROR(SUM($I$15:I135)/$N$5,"")</f>
        <v>5.3933685046197506E-2</v>
      </c>
    </row>
    <row r="136" spans="1:18" x14ac:dyDescent="0.25">
      <c r="A136" s="168">
        <v>15</v>
      </c>
      <c r="B136" s="173">
        <f t="shared" si="30"/>
        <v>43564.333333333037</v>
      </c>
      <c r="C136" s="127" t="str">
        <f t="shared" ca="1" si="16"/>
        <v/>
      </c>
      <c r="D136" s="179">
        <f t="shared" ca="1" si="17"/>
        <v>1216</v>
      </c>
      <c r="E136" s="179">
        <f t="shared" ca="1" si="18"/>
        <v>34</v>
      </c>
      <c r="F136" s="179">
        <f t="shared" ca="1" si="19"/>
        <v>31</v>
      </c>
      <c r="G136" s="179" t="str">
        <f t="shared" ca="1" si="20"/>
        <v/>
      </c>
      <c r="H136" s="179">
        <f t="shared" ca="1" si="21"/>
        <v>1208</v>
      </c>
      <c r="I136" s="182">
        <f t="shared" ca="1" si="22"/>
        <v>107</v>
      </c>
      <c r="J136" s="175" t="str">
        <f t="shared" ca="1" si="23"/>
        <v/>
      </c>
      <c r="K136" s="127" t="str">
        <f t="shared" ca="1" si="24"/>
        <v/>
      </c>
      <c r="L136" s="182" t="str">
        <f t="shared" ca="1" si="25"/>
        <v/>
      </c>
      <c r="M136" s="127" t="str">
        <f t="shared" ca="1" si="26"/>
        <v/>
      </c>
      <c r="N136" s="127" t="str">
        <f t="shared" ca="1" si="27"/>
        <v/>
      </c>
      <c r="O136" s="179" t="str">
        <f t="shared" ca="1" si="28"/>
        <v/>
      </c>
      <c r="P136" s="182" t="str">
        <f t="shared" ca="1" si="29"/>
        <v/>
      </c>
      <c r="Q136" s="120" t="str">
        <f t="shared" ca="1" si="31"/>
        <v/>
      </c>
      <c r="R136" s="77">
        <f ca="1">IFERROR(SUM($I$15:I136)/$N$5,"")</f>
        <v>5.4536138778313918E-2</v>
      </c>
    </row>
    <row r="137" spans="1:18" x14ac:dyDescent="0.25">
      <c r="A137" s="168">
        <v>16</v>
      </c>
      <c r="B137" s="173">
        <f t="shared" si="30"/>
        <v>43564.374999999702</v>
      </c>
      <c r="C137" s="127" t="str">
        <f t="shared" ca="1" si="16"/>
        <v/>
      </c>
      <c r="D137" s="179">
        <f t="shared" ca="1" si="17"/>
        <v>1218</v>
      </c>
      <c r="E137" s="179">
        <f t="shared" ca="1" si="18"/>
        <v>34</v>
      </c>
      <c r="F137" s="179">
        <f t="shared" ca="1" si="19"/>
        <v>30</v>
      </c>
      <c r="G137" s="179" t="str">
        <f t="shared" ca="1" si="20"/>
        <v/>
      </c>
      <c r="H137" s="179">
        <f t="shared" ca="1" si="21"/>
        <v>2047</v>
      </c>
      <c r="I137" s="182">
        <f t="shared" ca="1" si="22"/>
        <v>106</v>
      </c>
      <c r="J137" s="175" t="str">
        <f t="shared" ca="1" si="23"/>
        <v/>
      </c>
      <c r="K137" s="127" t="str">
        <f t="shared" ca="1" si="24"/>
        <v/>
      </c>
      <c r="L137" s="182" t="str">
        <f t="shared" ca="1" si="25"/>
        <v/>
      </c>
      <c r="M137" s="127" t="str">
        <f t="shared" ca="1" si="26"/>
        <v/>
      </c>
      <c r="N137" s="127" t="str">
        <f t="shared" ca="1" si="27"/>
        <v/>
      </c>
      <c r="O137" s="179" t="str">
        <f t="shared" ca="1" si="28"/>
        <v/>
      </c>
      <c r="P137" s="182" t="str">
        <f t="shared" ca="1" si="29"/>
        <v/>
      </c>
      <c r="Q137" s="120" t="str">
        <f t="shared" ca="1" si="31"/>
        <v/>
      </c>
      <c r="R137" s="77">
        <f ca="1">IFERROR(SUM($I$15:I137)/$N$5,"")</f>
        <v>5.5132962101718967E-2</v>
      </c>
    </row>
    <row r="138" spans="1:18" x14ac:dyDescent="0.25">
      <c r="A138" s="168">
        <v>17</v>
      </c>
      <c r="B138" s="173">
        <f t="shared" si="30"/>
        <v>43564.416666666366</v>
      </c>
      <c r="C138" s="127" t="str">
        <f t="shared" ca="1" si="16"/>
        <v/>
      </c>
      <c r="D138" s="179">
        <f t="shared" ca="1" si="17"/>
        <v>1211</v>
      </c>
      <c r="E138" s="179">
        <f t="shared" ca="1" si="18"/>
        <v>36</v>
      </c>
      <c r="F138" s="179">
        <f t="shared" ca="1" si="19"/>
        <v>30</v>
      </c>
      <c r="G138" s="179" t="str">
        <f t="shared" ca="1" si="20"/>
        <v/>
      </c>
      <c r="H138" s="179">
        <f t="shared" ca="1" si="21"/>
        <v>2003</v>
      </c>
      <c r="I138" s="182">
        <f t="shared" ca="1" si="22"/>
        <v>100</v>
      </c>
      <c r="J138" s="175" t="str">
        <f t="shared" ca="1" si="23"/>
        <v/>
      </c>
      <c r="K138" s="127" t="str">
        <f t="shared" ca="1" si="24"/>
        <v/>
      </c>
      <c r="L138" s="182" t="str">
        <f t="shared" ca="1" si="25"/>
        <v/>
      </c>
      <c r="M138" s="127" t="str">
        <f t="shared" ca="1" si="26"/>
        <v/>
      </c>
      <c r="N138" s="127" t="str">
        <f t="shared" ca="1" si="27"/>
        <v/>
      </c>
      <c r="O138" s="179" t="str">
        <f t="shared" ca="1" si="28"/>
        <v/>
      </c>
      <c r="P138" s="182" t="str">
        <f t="shared" ca="1" si="29"/>
        <v/>
      </c>
      <c r="Q138" s="120" t="str">
        <f t="shared" ca="1" si="31"/>
        <v/>
      </c>
      <c r="R138" s="77">
        <f ca="1">IFERROR(SUM($I$15:I138)/$N$5,"")</f>
        <v>5.5696002972855797E-2</v>
      </c>
    </row>
    <row r="139" spans="1:18" x14ac:dyDescent="0.25">
      <c r="A139" s="168">
        <v>18</v>
      </c>
      <c r="B139" s="173">
        <f t="shared" si="30"/>
        <v>43564.45833333303</v>
      </c>
      <c r="C139" s="127" t="str">
        <f t="shared" ca="1" si="16"/>
        <v/>
      </c>
      <c r="D139" s="179">
        <f t="shared" ca="1" si="17"/>
        <v>1206</v>
      </c>
      <c r="E139" s="179">
        <f t="shared" ca="1" si="18"/>
        <v>36</v>
      </c>
      <c r="F139" s="179">
        <f t="shared" ca="1" si="19"/>
        <v>28</v>
      </c>
      <c r="G139" s="179" t="str">
        <f t="shared" ca="1" si="20"/>
        <v/>
      </c>
      <c r="H139" s="179">
        <f t="shared" ca="1" si="21"/>
        <v>2067</v>
      </c>
      <c r="I139" s="182">
        <f t="shared" ca="1" si="22"/>
        <v>110</v>
      </c>
      <c r="J139" s="175" t="str">
        <f t="shared" ca="1" si="23"/>
        <v/>
      </c>
      <c r="K139" s="127" t="str">
        <f t="shared" ca="1" si="24"/>
        <v/>
      </c>
      <c r="L139" s="182" t="str">
        <f t="shared" ca="1" si="25"/>
        <v/>
      </c>
      <c r="M139" s="127" t="str">
        <f t="shared" ca="1" si="26"/>
        <v/>
      </c>
      <c r="N139" s="127" t="str">
        <f t="shared" ca="1" si="27"/>
        <v/>
      </c>
      <c r="O139" s="179" t="str">
        <f t="shared" ca="1" si="28"/>
        <v/>
      </c>
      <c r="P139" s="182" t="str">
        <f t="shared" ca="1" si="29"/>
        <v/>
      </c>
      <c r="Q139" s="120" t="str">
        <f t="shared" ca="1" si="31"/>
        <v/>
      </c>
      <c r="R139" s="77">
        <f ca="1">IFERROR(SUM($I$15:I139)/$N$5,"")</f>
        <v>5.6315347931106319E-2</v>
      </c>
    </row>
    <row r="140" spans="1:18" x14ac:dyDescent="0.25">
      <c r="A140" s="168">
        <v>19</v>
      </c>
      <c r="B140" s="173">
        <f t="shared" si="30"/>
        <v>43564.499999999694</v>
      </c>
      <c r="C140" s="127" t="str">
        <f t="shared" ca="1" si="16"/>
        <v/>
      </c>
      <c r="D140" s="179">
        <f t="shared" ca="1" si="17"/>
        <v>1206</v>
      </c>
      <c r="E140" s="179">
        <f t="shared" ca="1" si="18"/>
        <v>36</v>
      </c>
      <c r="F140" s="179">
        <f t="shared" ca="1" si="19"/>
        <v>30</v>
      </c>
      <c r="G140" s="179">
        <f t="shared" ca="1" si="20"/>
        <v>183.13</v>
      </c>
      <c r="H140" s="179">
        <f t="shared" ca="1" si="21"/>
        <v>2134</v>
      </c>
      <c r="I140" s="182">
        <f t="shared" ca="1" si="22"/>
        <v>131</v>
      </c>
      <c r="J140" s="175" t="str">
        <f t="shared" ca="1" si="23"/>
        <v/>
      </c>
      <c r="K140" s="127" t="str">
        <f t="shared" ca="1" si="24"/>
        <v/>
      </c>
      <c r="L140" s="182" t="str">
        <f t="shared" ca="1" si="25"/>
        <v/>
      </c>
      <c r="M140" s="127" t="str">
        <f t="shared" ca="1" si="26"/>
        <v/>
      </c>
      <c r="N140" s="127" t="str">
        <f t="shared" ca="1" si="27"/>
        <v/>
      </c>
      <c r="O140" s="179" t="str">
        <f t="shared" ca="1" si="28"/>
        <v/>
      </c>
      <c r="P140" s="182" t="str">
        <f t="shared" ca="1" si="29"/>
        <v/>
      </c>
      <c r="Q140" s="120" t="str">
        <f t="shared" ca="1" si="31"/>
        <v/>
      </c>
      <c r="R140" s="77">
        <f ca="1">IFERROR(SUM($I$15:I140)/$N$5,"")</f>
        <v>5.7052931472295572E-2</v>
      </c>
    </row>
    <row r="141" spans="1:18" x14ac:dyDescent="0.25">
      <c r="A141" s="168">
        <v>20</v>
      </c>
      <c r="B141" s="173">
        <f t="shared" si="30"/>
        <v>43564.541666666359</v>
      </c>
      <c r="C141" s="127" t="str">
        <f t="shared" ca="1" si="16"/>
        <v/>
      </c>
      <c r="D141" s="179">
        <f t="shared" ca="1" si="17"/>
        <v>1199</v>
      </c>
      <c r="E141" s="179">
        <f t="shared" ca="1" si="18"/>
        <v>36</v>
      </c>
      <c r="F141" s="179">
        <f t="shared" ca="1" si="19"/>
        <v>31</v>
      </c>
      <c r="G141" s="179" t="str">
        <f t="shared" ca="1" si="20"/>
        <v/>
      </c>
      <c r="H141" s="179">
        <f t="shared" ca="1" si="21"/>
        <v>2390</v>
      </c>
      <c r="I141" s="182">
        <f t="shared" ca="1" si="22"/>
        <v>134</v>
      </c>
      <c r="J141" s="175" t="str">
        <f t="shared" ca="1" si="23"/>
        <v/>
      </c>
      <c r="K141" s="127" t="str">
        <f t="shared" ca="1" si="24"/>
        <v/>
      </c>
      <c r="L141" s="182" t="str">
        <f t="shared" ca="1" si="25"/>
        <v/>
      </c>
      <c r="M141" s="127" t="str">
        <f t="shared" ca="1" si="26"/>
        <v/>
      </c>
      <c r="N141" s="127" t="str">
        <f t="shared" ca="1" si="27"/>
        <v/>
      </c>
      <c r="O141" s="179" t="str">
        <f t="shared" ca="1" si="28"/>
        <v/>
      </c>
      <c r="P141" s="182" t="str">
        <f t="shared" ca="1" si="29"/>
        <v/>
      </c>
      <c r="Q141" s="120" t="str">
        <f t="shared" ca="1" si="31"/>
        <v/>
      </c>
      <c r="R141" s="77">
        <f ca="1">IFERROR(SUM($I$15:I141)/$N$5,"")</f>
        <v>5.7807406239618934E-2</v>
      </c>
    </row>
    <row r="142" spans="1:18" x14ac:dyDescent="0.25">
      <c r="A142" s="168">
        <v>21</v>
      </c>
      <c r="B142" s="173">
        <f t="shared" si="30"/>
        <v>43564.583333333023</v>
      </c>
      <c r="C142" s="127" t="str">
        <f t="shared" ca="1" si="16"/>
        <v/>
      </c>
      <c r="D142" s="179">
        <f t="shared" ca="1" si="17"/>
        <v>1201</v>
      </c>
      <c r="E142" s="179">
        <f t="shared" ca="1" si="18"/>
        <v>36</v>
      </c>
      <c r="F142" s="179">
        <f t="shared" ca="1" si="19"/>
        <v>33</v>
      </c>
      <c r="G142" s="179" t="str">
        <f t="shared" ca="1" si="20"/>
        <v/>
      </c>
      <c r="H142" s="179">
        <f t="shared" ca="1" si="21"/>
        <v>2388</v>
      </c>
      <c r="I142" s="182">
        <f t="shared" ca="1" si="22"/>
        <v>135</v>
      </c>
      <c r="J142" s="175" t="str">
        <f t="shared" ca="1" si="23"/>
        <v/>
      </c>
      <c r="K142" s="127" t="str">
        <f t="shared" ca="1" si="24"/>
        <v/>
      </c>
      <c r="L142" s="182" t="str">
        <f t="shared" ca="1" si="25"/>
        <v/>
      </c>
      <c r="M142" s="127" t="str">
        <f t="shared" ca="1" si="26"/>
        <v/>
      </c>
      <c r="N142" s="127" t="str">
        <f t="shared" ca="1" si="27"/>
        <v/>
      </c>
      <c r="O142" s="179" t="str">
        <f t="shared" ca="1" si="28"/>
        <v/>
      </c>
      <c r="P142" s="182" t="str">
        <f t="shared" ca="1" si="29"/>
        <v/>
      </c>
      <c r="Q142" s="120" t="str">
        <f t="shared" ca="1" si="31"/>
        <v/>
      </c>
      <c r="R142" s="77">
        <f ca="1">IFERROR(SUM($I$15:I142)/$N$5,"")</f>
        <v>5.856751141565366E-2</v>
      </c>
    </row>
    <row r="143" spans="1:18" x14ac:dyDescent="0.25">
      <c r="A143" s="168">
        <v>22</v>
      </c>
      <c r="B143" s="173">
        <f t="shared" si="30"/>
        <v>43564.624999999687</v>
      </c>
      <c r="C143" s="127" t="str">
        <f t="shared" ref="C143:C206" ca="1" si="32">IF($B143&gt;$B$10,"",IFERROR(AVERAGE(INDIRECT("'"&amp;TEXT($B143-TIME(6,1,0),"MM-DD-YY")&amp;"'!C"&amp;$A143)),""))</f>
        <v/>
      </c>
      <c r="D143" s="179">
        <f t="shared" ref="D143:D206" ca="1" si="33">IF($B143&gt;$B$10,"",IFERROR(AVERAGE(INDIRECT("'"&amp;TEXT($B143-TIME(6,1,0),"MM-DD-YY")&amp;"'!D"&amp;$A143)),""))</f>
        <v>1201</v>
      </c>
      <c r="E143" s="179">
        <f t="shared" ref="E143:E206" ca="1" si="34">IF($B143&gt;$B$10,"",IFERROR(AVERAGE(INDIRECT("'"&amp;TEXT($B143-TIME(6,1,0),"MM-DD-YY")&amp;"'!E"&amp;$A143)),""))</f>
        <v>36</v>
      </c>
      <c r="F143" s="179">
        <f t="shared" ref="F143:F206" ca="1" si="35">IF($B143&gt;$B$10,"",IFERROR(AVERAGE(INDIRECT("'"&amp;TEXT($B143-TIME(6,1,0),"MM-DD-YY")&amp;"'!P"&amp;$A143)),""))</f>
        <v>24</v>
      </c>
      <c r="G143" s="179" t="str">
        <f t="shared" ref="G143:G206" ca="1" si="36">IF($B143&gt;$B$10,"",IFERROR(AVERAGE(INDIRECT("'"&amp;TEXT($B143-TIME(6,1,0),"MM-DD-YY")&amp;"'!AC"&amp;$A143)),""))</f>
        <v/>
      </c>
      <c r="H143" s="179">
        <f t="shared" ref="H143:H206" ca="1" si="37">IF($B143&gt;$B$10,"",IFERROR(AVERAGE(INDIRECT("'"&amp;TEXT($B143-TIME(6,1,0),"MM-DD-YY")&amp;"'!O"&amp;$A143)),""))</f>
        <v>2386</v>
      </c>
      <c r="I143" s="182">
        <f t="shared" ref="I143:I206" ca="1" si="38">IF($B143&gt;$B$10,"",IFERROR(AVERAGE(INDIRECT("'"&amp;TEXT($B143-TIME(6,1,0),"MM-DD-YY")&amp;"'!Q"&amp;$A143)),""))</f>
        <v>130</v>
      </c>
      <c r="J143" s="175" t="str">
        <f t="shared" ref="J143:J206" ca="1" si="39">IF($B143&gt;$B$10,"",IFERROR(AVERAGE(INDIRECT("'"&amp;TEXT($B143-TIME(6,1,0),"MM-DD-YY")&amp;"'!T"&amp;$A143)),""))</f>
        <v/>
      </c>
      <c r="K143" s="127" t="str">
        <f t="shared" ref="K143:K206" ca="1" si="40">IF($B143&gt;$B$10,"",IFERROR(AVERAGE(INDIRECT("'"&amp;TEXT($B143-TIME(6,1,0),"MM-DD-YY")&amp;"'!I"&amp;$A143)),""))</f>
        <v/>
      </c>
      <c r="L143" s="182" t="str">
        <f t="shared" ref="L143:L206" ca="1" si="41">IF($B143&gt;$B$10,"",IFERROR(AVERAGE(INDIRECT("'"&amp;TEXT($B143-TIME(6,1,0),"MM-DD-YY")&amp;"'!J"&amp;$A143)),""))</f>
        <v/>
      </c>
      <c r="M143" s="127" t="str">
        <f t="shared" ref="M143:M206" ca="1" si="42">IF($B143&gt;$B$10,"",IFERROR(AVERAGE(INDIRECT("'"&amp;TEXT($B143-TIME(6,1,0),"MM-DD-YY")&amp;"'!K"&amp;$A143)),""))</f>
        <v/>
      </c>
      <c r="N143" s="127" t="str">
        <f t="shared" ref="N143:N206" ca="1" si="43">IF($B143&gt;$B$10,"",IFERROR(AVERAGE(INDIRECT("'"&amp;TEXT($B143-TIME(6,1,0),"MM-DD-YY")&amp;"'!L"&amp;$A143)),""))</f>
        <v/>
      </c>
      <c r="O143" s="179" t="str">
        <f t="shared" ref="O143:O206" ca="1" si="44">IF($B143&gt;$B$10,"",IFERROR(AVERAGE(INDIRECT("'"&amp;TEXT($B143-TIME(6,1,0),"MM-DD-YY")&amp;"'!M"&amp;$A143)),""))</f>
        <v/>
      </c>
      <c r="P143" s="182" t="str">
        <f t="shared" ref="P143:P206" ca="1" si="45">IF($B143&gt;$B$10,"",IFERROR(AVERAGE(INDIRECT("'"&amp;TEXT($B143-TIME(6,1,0),"MM-DD-YY")&amp;"'!N"&amp;$A143)),""))</f>
        <v/>
      </c>
      <c r="Q143" s="120" t="str">
        <f t="shared" ca="1" si="31"/>
        <v/>
      </c>
      <c r="R143" s="77">
        <f ca="1">IFERROR(SUM($I$15:I143)/$N$5,"")</f>
        <v>5.929946454813155E-2</v>
      </c>
    </row>
    <row r="144" spans="1:18" x14ac:dyDescent="0.25">
      <c r="A144" s="168">
        <v>23</v>
      </c>
      <c r="B144" s="173">
        <f t="shared" ref="B144:B207" si="46">B143+TIME(1,0,0)</f>
        <v>43564.666666666351</v>
      </c>
      <c r="C144" s="127" t="str">
        <f t="shared" ca="1" si="32"/>
        <v/>
      </c>
      <c r="D144" s="179">
        <f t="shared" ca="1" si="33"/>
        <v>1193</v>
      </c>
      <c r="E144" s="179">
        <f t="shared" ca="1" si="34"/>
        <v>36</v>
      </c>
      <c r="F144" s="179">
        <f t="shared" ca="1" si="35"/>
        <v>27</v>
      </c>
      <c r="G144" s="179">
        <f t="shared" ca="1" si="36"/>
        <v>193.96</v>
      </c>
      <c r="H144" s="179">
        <f t="shared" ca="1" si="37"/>
        <v>2371</v>
      </c>
      <c r="I144" s="182">
        <f t="shared" ca="1" si="38"/>
        <v>138</v>
      </c>
      <c r="J144" s="175" t="str">
        <f t="shared" ca="1" si="39"/>
        <v/>
      </c>
      <c r="K144" s="127" t="str">
        <f t="shared" ca="1" si="40"/>
        <v/>
      </c>
      <c r="L144" s="182" t="str">
        <f t="shared" ca="1" si="41"/>
        <v/>
      </c>
      <c r="M144" s="127" t="str">
        <f t="shared" ca="1" si="42"/>
        <v/>
      </c>
      <c r="N144" s="127" t="str">
        <f t="shared" ca="1" si="43"/>
        <v/>
      </c>
      <c r="O144" s="179" t="str">
        <f t="shared" ca="1" si="44"/>
        <v/>
      </c>
      <c r="P144" s="182" t="str">
        <f t="shared" ca="1" si="45"/>
        <v/>
      </c>
      <c r="Q144" s="120" t="str">
        <f t="shared" ref="Q144:Q207" ca="1" si="47">IFERROR(Q143-I144,"")</f>
        <v/>
      </c>
      <c r="R144" s="77">
        <f ca="1">IFERROR(SUM($I$15:I144)/$N$5,"")</f>
        <v>6.0076460950300385E-2</v>
      </c>
    </row>
    <row r="145" spans="1:18" x14ac:dyDescent="0.25">
      <c r="A145" s="168">
        <v>24</v>
      </c>
      <c r="B145" s="173">
        <f t="shared" si="46"/>
        <v>43564.708333333016</v>
      </c>
      <c r="C145" s="127" t="str">
        <f t="shared" ca="1" si="32"/>
        <v/>
      </c>
      <c r="D145" s="179">
        <f t="shared" ca="1" si="33"/>
        <v>1189</v>
      </c>
      <c r="E145" s="179">
        <f t="shared" ca="1" si="34"/>
        <v>36</v>
      </c>
      <c r="F145" s="179">
        <f t="shared" ca="1" si="35"/>
        <v>31</v>
      </c>
      <c r="G145" s="179" t="str">
        <f t="shared" ca="1" si="36"/>
        <v/>
      </c>
      <c r="H145" s="179">
        <f t="shared" ca="1" si="37"/>
        <v>2333</v>
      </c>
      <c r="I145" s="182">
        <f t="shared" ca="1" si="38"/>
        <v>140</v>
      </c>
      <c r="J145" s="175" t="str">
        <f t="shared" ca="1" si="39"/>
        <v/>
      </c>
      <c r="K145" s="127" t="str">
        <f t="shared" ca="1" si="40"/>
        <v/>
      </c>
      <c r="L145" s="182" t="str">
        <f t="shared" ca="1" si="41"/>
        <v/>
      </c>
      <c r="M145" s="127" t="str">
        <f t="shared" ca="1" si="42"/>
        <v/>
      </c>
      <c r="N145" s="127" t="str">
        <f t="shared" ca="1" si="43"/>
        <v/>
      </c>
      <c r="O145" s="179" t="str">
        <f t="shared" ca="1" si="44"/>
        <v/>
      </c>
      <c r="P145" s="182" t="str">
        <f t="shared" ca="1" si="45"/>
        <v/>
      </c>
      <c r="Q145" s="120" t="str">
        <f t="shared" ca="1" si="47"/>
        <v/>
      </c>
      <c r="R145" s="77">
        <f ca="1">IFERROR(SUM($I$15:I145)/$N$5,"")</f>
        <v>6.0864718169891953E-2</v>
      </c>
    </row>
    <row r="146" spans="1:18" x14ac:dyDescent="0.25">
      <c r="A146" s="168">
        <v>25</v>
      </c>
      <c r="B146" s="173">
        <f t="shared" si="46"/>
        <v>43564.74999999968</v>
      </c>
      <c r="C146" s="127" t="str">
        <f t="shared" ca="1" si="32"/>
        <v/>
      </c>
      <c r="D146" s="179">
        <f t="shared" ca="1" si="33"/>
        <v>1184</v>
      </c>
      <c r="E146" s="179">
        <f t="shared" ca="1" si="34"/>
        <v>36</v>
      </c>
      <c r="F146" s="179">
        <f t="shared" ca="1" si="35"/>
        <v>35</v>
      </c>
      <c r="G146" s="179" t="str">
        <f t="shared" ca="1" si="36"/>
        <v/>
      </c>
      <c r="H146" s="179">
        <f t="shared" ca="1" si="37"/>
        <v>2343</v>
      </c>
      <c r="I146" s="182">
        <f t="shared" ca="1" si="38"/>
        <v>147</v>
      </c>
      <c r="J146" s="175" t="str">
        <f t="shared" ca="1" si="39"/>
        <v/>
      </c>
      <c r="K146" s="127" t="str">
        <f t="shared" ca="1" si="40"/>
        <v/>
      </c>
      <c r="L146" s="182" t="str">
        <f t="shared" ca="1" si="41"/>
        <v/>
      </c>
      <c r="M146" s="127" t="str">
        <f t="shared" ca="1" si="42"/>
        <v/>
      </c>
      <c r="N146" s="127" t="str">
        <f t="shared" ca="1" si="43"/>
        <v/>
      </c>
      <c r="O146" s="179" t="str">
        <f t="shared" ca="1" si="44"/>
        <v/>
      </c>
      <c r="P146" s="182" t="str">
        <f t="shared" ca="1" si="45"/>
        <v/>
      </c>
      <c r="Q146" s="120" t="str">
        <f t="shared" ca="1" si="47"/>
        <v/>
      </c>
      <c r="R146" s="77">
        <f ca="1">IFERROR(SUM($I$15:I146)/$N$5,"")</f>
        <v>6.1692388250463102E-2</v>
      </c>
    </row>
    <row r="147" spans="1:18" x14ac:dyDescent="0.25">
      <c r="A147" s="168">
        <v>26</v>
      </c>
      <c r="B147" s="173">
        <f t="shared" si="46"/>
        <v>43564.791666666344</v>
      </c>
      <c r="C147" s="127" t="str">
        <f t="shared" ca="1" si="32"/>
        <v/>
      </c>
      <c r="D147" s="179">
        <f t="shared" ca="1" si="33"/>
        <v>1191</v>
      </c>
      <c r="E147" s="179">
        <f t="shared" ca="1" si="34"/>
        <v>36</v>
      </c>
      <c r="F147" s="179">
        <f t="shared" ca="1" si="35"/>
        <v>35</v>
      </c>
      <c r="G147" s="179" t="str">
        <f t="shared" ca="1" si="36"/>
        <v/>
      </c>
      <c r="H147" s="179">
        <f t="shared" ca="1" si="37"/>
        <v>2412</v>
      </c>
      <c r="I147" s="182">
        <f t="shared" ca="1" si="38"/>
        <v>146</v>
      </c>
      <c r="J147" s="175" t="str">
        <f t="shared" ca="1" si="39"/>
        <v/>
      </c>
      <c r="K147" s="127" t="str">
        <f t="shared" ca="1" si="40"/>
        <v/>
      </c>
      <c r="L147" s="182" t="str">
        <f t="shared" ca="1" si="41"/>
        <v/>
      </c>
      <c r="M147" s="127" t="str">
        <f t="shared" ca="1" si="42"/>
        <v/>
      </c>
      <c r="N147" s="127" t="str">
        <f t="shared" ca="1" si="43"/>
        <v/>
      </c>
      <c r="O147" s="179" t="str">
        <f t="shared" ca="1" si="44"/>
        <v/>
      </c>
      <c r="P147" s="182" t="str">
        <f t="shared" ca="1" si="45"/>
        <v/>
      </c>
      <c r="Q147" s="120" t="str">
        <f t="shared" ca="1" si="47"/>
        <v/>
      </c>
      <c r="R147" s="77">
        <f ca="1">IFERROR(SUM($I$15:I147)/$N$5,"")</f>
        <v>6.2514427922322882E-2</v>
      </c>
    </row>
    <row r="148" spans="1:18" x14ac:dyDescent="0.25">
      <c r="A148" s="168">
        <v>27</v>
      </c>
      <c r="B148" s="173">
        <f t="shared" si="46"/>
        <v>43564.833333333008</v>
      </c>
      <c r="C148" s="127" t="str">
        <f t="shared" ca="1" si="32"/>
        <v/>
      </c>
      <c r="D148" s="179">
        <f t="shared" ca="1" si="33"/>
        <v>1192</v>
      </c>
      <c r="E148" s="179">
        <f t="shared" ca="1" si="34"/>
        <v>36</v>
      </c>
      <c r="F148" s="179">
        <f t="shared" ca="1" si="35"/>
        <v>32</v>
      </c>
      <c r="G148" s="179" t="str">
        <f t="shared" ca="1" si="36"/>
        <v/>
      </c>
      <c r="H148" s="179">
        <f t="shared" ca="1" si="37"/>
        <v>2416</v>
      </c>
      <c r="I148" s="182">
        <f t="shared" ca="1" si="38"/>
        <v>140</v>
      </c>
      <c r="J148" s="175" t="str">
        <f t="shared" ca="1" si="39"/>
        <v/>
      </c>
      <c r="K148" s="127" t="str">
        <f t="shared" ca="1" si="40"/>
        <v/>
      </c>
      <c r="L148" s="182" t="str">
        <f t="shared" ca="1" si="41"/>
        <v/>
      </c>
      <c r="M148" s="127" t="str">
        <f t="shared" ca="1" si="42"/>
        <v/>
      </c>
      <c r="N148" s="127" t="str">
        <f t="shared" ca="1" si="43"/>
        <v/>
      </c>
      <c r="O148" s="179" t="str">
        <f t="shared" ca="1" si="44"/>
        <v/>
      </c>
      <c r="P148" s="182" t="str">
        <f t="shared" ca="1" si="45"/>
        <v/>
      </c>
      <c r="Q148" s="120" t="str">
        <f t="shared" ca="1" si="47"/>
        <v/>
      </c>
      <c r="R148" s="77">
        <f ca="1">IFERROR(SUM($I$15:I148)/$N$5,"")</f>
        <v>6.330268514191445E-2</v>
      </c>
    </row>
    <row r="149" spans="1:18" x14ac:dyDescent="0.25">
      <c r="A149" s="168">
        <v>28</v>
      </c>
      <c r="B149" s="173">
        <f t="shared" si="46"/>
        <v>43564.874999999673</v>
      </c>
      <c r="C149" s="127" t="str">
        <f t="shared" ca="1" si="32"/>
        <v/>
      </c>
      <c r="D149" s="179">
        <f t="shared" ca="1" si="33"/>
        <v>1189</v>
      </c>
      <c r="E149" s="179">
        <f t="shared" ca="1" si="34"/>
        <v>36</v>
      </c>
      <c r="F149" s="179">
        <f t="shared" ca="1" si="35"/>
        <v>32</v>
      </c>
      <c r="G149" s="179" t="str">
        <f t="shared" ca="1" si="36"/>
        <v/>
      </c>
      <c r="H149" s="179">
        <f t="shared" ca="1" si="37"/>
        <v>2387</v>
      </c>
      <c r="I149" s="182">
        <f t="shared" ca="1" si="38"/>
        <v>167</v>
      </c>
      <c r="J149" s="175" t="str">
        <f t="shared" ca="1" si="39"/>
        <v/>
      </c>
      <c r="K149" s="127" t="str">
        <f t="shared" ca="1" si="40"/>
        <v/>
      </c>
      <c r="L149" s="182" t="str">
        <f t="shared" ca="1" si="41"/>
        <v/>
      </c>
      <c r="M149" s="127" t="str">
        <f t="shared" ca="1" si="42"/>
        <v/>
      </c>
      <c r="N149" s="127" t="str">
        <f t="shared" ca="1" si="43"/>
        <v/>
      </c>
      <c r="O149" s="179" t="str">
        <f t="shared" ca="1" si="44"/>
        <v/>
      </c>
      <c r="P149" s="182" t="str">
        <f t="shared" ca="1" si="45"/>
        <v/>
      </c>
      <c r="Q149" s="120" t="str">
        <f t="shared" ca="1" si="47"/>
        <v/>
      </c>
      <c r="R149" s="77">
        <f ca="1">IFERROR(SUM($I$15:I149)/$N$5,"")</f>
        <v>6.4242963396712968E-2</v>
      </c>
    </row>
    <row r="150" spans="1:18" x14ac:dyDescent="0.25">
      <c r="A150" s="168">
        <v>29</v>
      </c>
      <c r="B150" s="173">
        <f t="shared" si="46"/>
        <v>43564.916666666337</v>
      </c>
      <c r="C150" s="127" t="str">
        <f t="shared" ca="1" si="32"/>
        <v/>
      </c>
      <c r="D150" s="179">
        <f t="shared" ca="1" si="33"/>
        <v>1187</v>
      </c>
      <c r="E150" s="179">
        <f t="shared" ca="1" si="34"/>
        <v>36</v>
      </c>
      <c r="F150" s="179">
        <f t="shared" ca="1" si="35"/>
        <v>36</v>
      </c>
      <c r="G150" s="179" t="str">
        <f t="shared" ca="1" si="36"/>
        <v/>
      </c>
      <c r="H150" s="179">
        <f t="shared" ca="1" si="37"/>
        <v>2410</v>
      </c>
      <c r="I150" s="182">
        <f t="shared" ca="1" si="38"/>
        <v>127</v>
      </c>
      <c r="J150" s="175" t="str">
        <f t="shared" ca="1" si="39"/>
        <v/>
      </c>
      <c r="K150" s="127" t="str">
        <f t="shared" ca="1" si="40"/>
        <v/>
      </c>
      <c r="L150" s="182" t="str">
        <f t="shared" ca="1" si="41"/>
        <v/>
      </c>
      <c r="M150" s="127" t="str">
        <f t="shared" ca="1" si="42"/>
        <v/>
      </c>
      <c r="N150" s="127" t="str">
        <f t="shared" ca="1" si="43"/>
        <v/>
      </c>
      <c r="O150" s="179" t="str">
        <f t="shared" ca="1" si="44"/>
        <v/>
      </c>
      <c r="P150" s="182" t="str">
        <f t="shared" ca="1" si="45"/>
        <v/>
      </c>
      <c r="Q150" s="120" t="str">
        <f t="shared" ca="1" si="47"/>
        <v/>
      </c>
      <c r="R150" s="77">
        <f ca="1">IFERROR(SUM($I$15:I150)/$N$5,"")</f>
        <v>6.4958025303056749E-2</v>
      </c>
    </row>
    <row r="151" spans="1:18" x14ac:dyDescent="0.25">
      <c r="A151" s="168">
        <v>30</v>
      </c>
      <c r="B151" s="173">
        <f t="shared" si="46"/>
        <v>43564.958333333001</v>
      </c>
      <c r="C151" s="127" t="str">
        <f t="shared" ca="1" si="32"/>
        <v/>
      </c>
      <c r="D151" s="179">
        <f t="shared" ca="1" si="33"/>
        <v>1187</v>
      </c>
      <c r="E151" s="179">
        <f t="shared" ca="1" si="34"/>
        <v>36</v>
      </c>
      <c r="F151" s="179">
        <f t="shared" ca="1" si="35"/>
        <v>30</v>
      </c>
      <c r="G151" s="179" t="str">
        <f t="shared" ca="1" si="36"/>
        <v/>
      </c>
      <c r="H151" s="179">
        <f t="shared" ca="1" si="37"/>
        <v>2518</v>
      </c>
      <c r="I151" s="182">
        <f t="shared" ca="1" si="38"/>
        <v>143</v>
      </c>
      <c r="J151" s="175" t="str">
        <f t="shared" ca="1" si="39"/>
        <v/>
      </c>
      <c r="K151" s="127" t="str">
        <f t="shared" ca="1" si="40"/>
        <v/>
      </c>
      <c r="L151" s="182" t="str">
        <f t="shared" ca="1" si="41"/>
        <v/>
      </c>
      <c r="M151" s="127" t="str">
        <f t="shared" ca="1" si="42"/>
        <v/>
      </c>
      <c r="N151" s="127" t="str">
        <f t="shared" ca="1" si="43"/>
        <v/>
      </c>
      <c r="O151" s="179" t="str">
        <f t="shared" ca="1" si="44"/>
        <v/>
      </c>
      <c r="P151" s="182" t="str">
        <f t="shared" ca="1" si="45"/>
        <v/>
      </c>
      <c r="Q151" s="120" t="str">
        <f t="shared" ca="1" si="47"/>
        <v/>
      </c>
      <c r="R151" s="77">
        <f ca="1">IFERROR(SUM($I$15:I151)/$N$5,"")</f>
        <v>6.5763173748782419E-2</v>
      </c>
    </row>
    <row r="152" spans="1:18" x14ac:dyDescent="0.25">
      <c r="A152" s="168">
        <v>31</v>
      </c>
      <c r="B152" s="173">
        <f t="shared" si="46"/>
        <v>43564.999999999665</v>
      </c>
      <c r="C152" s="127" t="str">
        <f t="shared" ca="1" si="32"/>
        <v/>
      </c>
      <c r="D152" s="179">
        <f t="shared" ca="1" si="33"/>
        <v>1183</v>
      </c>
      <c r="E152" s="179">
        <f t="shared" ca="1" si="34"/>
        <v>36</v>
      </c>
      <c r="F152" s="179">
        <f t="shared" ca="1" si="35"/>
        <v>31</v>
      </c>
      <c r="G152" s="179">
        <f t="shared" ca="1" si="36"/>
        <v>180.7</v>
      </c>
      <c r="H152" s="179">
        <f t="shared" ca="1" si="37"/>
        <v>2425</v>
      </c>
      <c r="I152" s="182">
        <f t="shared" ca="1" si="38"/>
        <v>137</v>
      </c>
      <c r="J152" s="175" t="str">
        <f t="shared" ca="1" si="39"/>
        <v/>
      </c>
      <c r="K152" s="127" t="str">
        <f t="shared" ca="1" si="40"/>
        <v/>
      </c>
      <c r="L152" s="182" t="str">
        <f t="shared" ca="1" si="41"/>
        <v/>
      </c>
      <c r="M152" s="127" t="str">
        <f t="shared" ca="1" si="42"/>
        <v/>
      </c>
      <c r="N152" s="127" t="str">
        <f t="shared" ca="1" si="43"/>
        <v/>
      </c>
      <c r="O152" s="179" t="str">
        <f t="shared" ca="1" si="44"/>
        <v/>
      </c>
      <c r="P152" s="182" t="str">
        <f t="shared" ca="1" si="45"/>
        <v/>
      </c>
      <c r="Q152" s="120" t="str">
        <f t="shared" ca="1" si="47"/>
        <v/>
      </c>
      <c r="R152" s="77">
        <f ca="1">IFERROR(SUM($I$15:I152)/$N$5,"")</f>
        <v>6.6534539742239884E-2</v>
      </c>
    </row>
    <row r="153" spans="1:18" x14ac:dyDescent="0.25">
      <c r="A153" s="168">
        <v>32</v>
      </c>
      <c r="B153" s="173">
        <f t="shared" si="46"/>
        <v>43565.04166666633</v>
      </c>
      <c r="C153" s="127" t="str">
        <f t="shared" ca="1" si="32"/>
        <v/>
      </c>
      <c r="D153" s="179">
        <f t="shared" ca="1" si="33"/>
        <v>1185</v>
      </c>
      <c r="E153" s="179">
        <f t="shared" ca="1" si="34"/>
        <v>36</v>
      </c>
      <c r="F153" s="179">
        <f t="shared" ca="1" si="35"/>
        <v>34</v>
      </c>
      <c r="G153" s="179" t="str">
        <f t="shared" ca="1" si="36"/>
        <v/>
      </c>
      <c r="H153" s="179">
        <f t="shared" ca="1" si="37"/>
        <v>2390</v>
      </c>
      <c r="I153" s="182">
        <f t="shared" ca="1" si="38"/>
        <v>143</v>
      </c>
      <c r="J153" s="175" t="str">
        <f t="shared" ca="1" si="39"/>
        <v/>
      </c>
      <c r="K153" s="127" t="str">
        <f t="shared" ca="1" si="40"/>
        <v/>
      </c>
      <c r="L153" s="182" t="str">
        <f t="shared" ca="1" si="41"/>
        <v/>
      </c>
      <c r="M153" s="127" t="str">
        <f t="shared" ca="1" si="42"/>
        <v/>
      </c>
      <c r="N153" s="127" t="str">
        <f t="shared" ca="1" si="43"/>
        <v/>
      </c>
      <c r="O153" s="179" t="str">
        <f t="shared" ca="1" si="44"/>
        <v/>
      </c>
      <c r="P153" s="182" t="str">
        <f t="shared" ca="1" si="45"/>
        <v/>
      </c>
      <c r="Q153" s="120" t="str">
        <f t="shared" ca="1" si="47"/>
        <v/>
      </c>
      <c r="R153" s="77">
        <f ca="1">IFERROR(SUM($I$15:I153)/$N$5,"")</f>
        <v>6.7339688187965568E-2</v>
      </c>
    </row>
    <row r="154" spans="1:18" x14ac:dyDescent="0.25">
      <c r="A154" s="168">
        <v>33</v>
      </c>
      <c r="B154" s="173">
        <f t="shared" si="46"/>
        <v>43565.083333332994</v>
      </c>
      <c r="C154" s="127" t="str">
        <f t="shared" ca="1" si="32"/>
        <v/>
      </c>
      <c r="D154" s="179">
        <f t="shared" ca="1" si="33"/>
        <v>1184</v>
      </c>
      <c r="E154" s="179">
        <f t="shared" ca="1" si="34"/>
        <v>36</v>
      </c>
      <c r="F154" s="179">
        <f t="shared" ca="1" si="35"/>
        <v>33</v>
      </c>
      <c r="G154" s="179" t="str">
        <f t="shared" ca="1" si="36"/>
        <v/>
      </c>
      <c r="H154" s="179">
        <f t="shared" ca="1" si="37"/>
        <v>2433</v>
      </c>
      <c r="I154" s="182">
        <f t="shared" ca="1" si="38"/>
        <v>143</v>
      </c>
      <c r="J154" s="175" t="str">
        <f t="shared" ca="1" si="39"/>
        <v/>
      </c>
      <c r="K154" s="127" t="str">
        <f t="shared" ca="1" si="40"/>
        <v/>
      </c>
      <c r="L154" s="182" t="str">
        <f t="shared" ca="1" si="41"/>
        <v/>
      </c>
      <c r="M154" s="127" t="str">
        <f t="shared" ca="1" si="42"/>
        <v/>
      </c>
      <c r="N154" s="127" t="str">
        <f t="shared" ca="1" si="43"/>
        <v/>
      </c>
      <c r="O154" s="179" t="str">
        <f t="shared" ca="1" si="44"/>
        <v/>
      </c>
      <c r="P154" s="182" t="str">
        <f t="shared" ca="1" si="45"/>
        <v/>
      </c>
      <c r="Q154" s="120" t="str">
        <f t="shared" ca="1" si="47"/>
        <v/>
      </c>
      <c r="R154" s="77">
        <f ca="1">IFERROR(SUM($I$15:I154)/$N$5,"")</f>
        <v>6.8144836633691239E-2</v>
      </c>
    </row>
    <row r="155" spans="1:18" x14ac:dyDescent="0.25">
      <c r="A155" s="168">
        <v>34</v>
      </c>
      <c r="B155" s="173">
        <f t="shared" si="46"/>
        <v>43565.124999999658</v>
      </c>
      <c r="C155" s="127" t="str">
        <f t="shared" ca="1" si="32"/>
        <v/>
      </c>
      <c r="D155" s="179">
        <f t="shared" ca="1" si="33"/>
        <v>1178</v>
      </c>
      <c r="E155" s="179">
        <f t="shared" ca="1" si="34"/>
        <v>36</v>
      </c>
      <c r="F155" s="179">
        <f t="shared" ca="1" si="35"/>
        <v>34</v>
      </c>
      <c r="G155" s="179" t="str">
        <f t="shared" ca="1" si="36"/>
        <v/>
      </c>
      <c r="H155" s="179">
        <f t="shared" ca="1" si="37"/>
        <v>2436</v>
      </c>
      <c r="I155" s="182">
        <f t="shared" ca="1" si="38"/>
        <v>133</v>
      </c>
      <c r="J155" s="175" t="str">
        <f t="shared" ca="1" si="39"/>
        <v/>
      </c>
      <c r="K155" s="127" t="str">
        <f t="shared" ca="1" si="40"/>
        <v/>
      </c>
      <c r="L155" s="182" t="str">
        <f t="shared" ca="1" si="41"/>
        <v/>
      </c>
      <c r="M155" s="127" t="str">
        <f t="shared" ca="1" si="42"/>
        <v/>
      </c>
      <c r="N155" s="127" t="str">
        <f t="shared" ca="1" si="43"/>
        <v/>
      </c>
      <c r="O155" s="179" t="str">
        <f t="shared" ca="1" si="44"/>
        <v/>
      </c>
      <c r="P155" s="182" t="str">
        <f t="shared" ca="1" si="45"/>
        <v/>
      </c>
      <c r="Q155" s="120" t="str">
        <f t="shared" ca="1" si="47"/>
        <v/>
      </c>
      <c r="R155" s="77">
        <f ca="1">IFERROR(SUM($I$15:I155)/$N$5,"")</f>
        <v>6.8893680992303225E-2</v>
      </c>
    </row>
    <row r="156" spans="1:18" x14ac:dyDescent="0.25">
      <c r="A156" s="168">
        <v>35</v>
      </c>
      <c r="B156" s="173">
        <f t="shared" si="46"/>
        <v>43565.166666666322</v>
      </c>
      <c r="C156" s="127" t="str">
        <f t="shared" ca="1" si="32"/>
        <v/>
      </c>
      <c r="D156" s="179">
        <f t="shared" ca="1" si="33"/>
        <v>1176</v>
      </c>
      <c r="E156" s="179">
        <f t="shared" ca="1" si="34"/>
        <v>36</v>
      </c>
      <c r="F156" s="179">
        <f t="shared" ca="1" si="35"/>
        <v>32</v>
      </c>
      <c r="G156" s="179" t="str">
        <f t="shared" ca="1" si="36"/>
        <v/>
      </c>
      <c r="H156" s="179">
        <f t="shared" ca="1" si="37"/>
        <v>2344</v>
      </c>
      <c r="I156" s="182">
        <f t="shared" ca="1" si="38"/>
        <v>141</v>
      </c>
      <c r="J156" s="175" t="str">
        <f t="shared" ca="1" si="39"/>
        <v/>
      </c>
      <c r="K156" s="127" t="str">
        <f t="shared" ca="1" si="40"/>
        <v/>
      </c>
      <c r="L156" s="182" t="str">
        <f t="shared" ca="1" si="41"/>
        <v/>
      </c>
      <c r="M156" s="127" t="str">
        <f t="shared" ca="1" si="42"/>
        <v/>
      </c>
      <c r="N156" s="127" t="str">
        <f t="shared" ca="1" si="43"/>
        <v/>
      </c>
      <c r="O156" s="179" t="str">
        <f t="shared" ca="1" si="44"/>
        <v/>
      </c>
      <c r="P156" s="182" t="str">
        <f t="shared" ca="1" si="45"/>
        <v/>
      </c>
      <c r="Q156" s="120" t="str">
        <f t="shared" ca="1" si="47"/>
        <v/>
      </c>
      <c r="R156" s="77">
        <f ca="1">IFERROR(SUM($I$15:I156)/$N$5,"")</f>
        <v>6.9687568620606169E-2</v>
      </c>
    </row>
    <row r="157" spans="1:18" x14ac:dyDescent="0.25">
      <c r="A157" s="168">
        <v>36</v>
      </c>
      <c r="B157" s="173">
        <f t="shared" si="46"/>
        <v>43565.208333332987</v>
      </c>
      <c r="C157" s="127" t="str">
        <f t="shared" ca="1" si="32"/>
        <v/>
      </c>
      <c r="D157" s="179">
        <f t="shared" ca="1" si="33"/>
        <v>1174</v>
      </c>
      <c r="E157" s="179">
        <f t="shared" ca="1" si="34"/>
        <v>36</v>
      </c>
      <c r="F157" s="179">
        <f t="shared" ca="1" si="35"/>
        <v>33</v>
      </c>
      <c r="G157" s="179" t="str">
        <f t="shared" ca="1" si="36"/>
        <v/>
      </c>
      <c r="H157" s="179">
        <f t="shared" ca="1" si="37"/>
        <v>2423</v>
      </c>
      <c r="I157" s="182">
        <f t="shared" ca="1" si="38"/>
        <v>139</v>
      </c>
      <c r="J157" s="175" t="str">
        <f t="shared" ca="1" si="39"/>
        <v/>
      </c>
      <c r="K157" s="127" t="str">
        <f t="shared" ca="1" si="40"/>
        <v/>
      </c>
      <c r="L157" s="182" t="str">
        <f t="shared" ca="1" si="41"/>
        <v/>
      </c>
      <c r="M157" s="127" t="str">
        <f t="shared" ca="1" si="42"/>
        <v/>
      </c>
      <c r="N157" s="127" t="str">
        <f t="shared" ca="1" si="43"/>
        <v/>
      </c>
      <c r="O157" s="179" t="str">
        <f t="shared" ca="1" si="44"/>
        <v/>
      </c>
      <c r="P157" s="182" t="str">
        <f t="shared" ca="1" si="45"/>
        <v/>
      </c>
      <c r="Q157" s="120" t="str">
        <f t="shared" ca="1" si="47"/>
        <v/>
      </c>
      <c r="R157" s="77">
        <f ca="1">IFERROR(SUM($I$15:I157)/$N$5,"")</f>
        <v>7.0470195431486374E-2</v>
      </c>
    </row>
    <row r="158" spans="1:18" x14ac:dyDescent="0.25">
      <c r="A158" s="168">
        <v>37</v>
      </c>
      <c r="B158" s="173">
        <f t="shared" si="46"/>
        <v>43565.249999999651</v>
      </c>
      <c r="C158" s="127" t="str">
        <f t="shared" ca="1" si="32"/>
        <v/>
      </c>
      <c r="D158" s="179">
        <f t="shared" ca="1" si="33"/>
        <v>1174</v>
      </c>
      <c r="E158" s="179">
        <f t="shared" ca="1" si="34"/>
        <v>36</v>
      </c>
      <c r="F158" s="179">
        <f t="shared" ca="1" si="35"/>
        <v>32</v>
      </c>
      <c r="G158" s="179" t="str">
        <f t="shared" ca="1" si="36"/>
        <v/>
      </c>
      <c r="H158" s="179">
        <f t="shared" ca="1" si="37"/>
        <v>2420</v>
      </c>
      <c r="I158" s="182">
        <f t="shared" ca="1" si="38"/>
        <v>129</v>
      </c>
      <c r="J158" s="175" t="str">
        <f t="shared" ca="1" si="39"/>
        <v/>
      </c>
      <c r="K158" s="127" t="str">
        <f t="shared" ca="1" si="40"/>
        <v/>
      </c>
      <c r="L158" s="182" t="str">
        <f t="shared" ca="1" si="41"/>
        <v/>
      </c>
      <c r="M158" s="127" t="str">
        <f t="shared" ca="1" si="42"/>
        <v/>
      </c>
      <c r="N158" s="127" t="str">
        <f t="shared" ca="1" si="43"/>
        <v/>
      </c>
      <c r="O158" s="179" t="str">
        <f t="shared" ca="1" si="44"/>
        <v/>
      </c>
      <c r="P158" s="182" t="str">
        <f t="shared" ca="1" si="45"/>
        <v/>
      </c>
      <c r="Q158" s="120" t="str">
        <f t="shared" ca="1" si="47"/>
        <v/>
      </c>
      <c r="R158" s="77">
        <f ca="1">IFERROR(SUM($I$15:I158)/$N$5,"")</f>
        <v>7.1196518155252894E-2</v>
      </c>
    </row>
    <row r="159" spans="1:18" x14ac:dyDescent="0.25">
      <c r="A159" s="168">
        <v>14</v>
      </c>
      <c r="B159" s="173">
        <f t="shared" si="46"/>
        <v>43565.291666666315</v>
      </c>
      <c r="C159" s="127" t="str">
        <f t="shared" ca="1" si="32"/>
        <v/>
      </c>
      <c r="D159" s="179">
        <f t="shared" ca="1" si="33"/>
        <v>1155</v>
      </c>
      <c r="E159" s="179">
        <f t="shared" ca="1" si="34"/>
        <v>38</v>
      </c>
      <c r="F159" s="179">
        <f t="shared" ca="1" si="35"/>
        <v>28</v>
      </c>
      <c r="G159" s="179">
        <f t="shared" ca="1" si="36"/>
        <v>180.41</v>
      </c>
      <c r="H159" s="179">
        <f t="shared" ca="1" si="37"/>
        <v>2418</v>
      </c>
      <c r="I159" s="182">
        <f t="shared" ca="1" si="38"/>
        <v>135</v>
      </c>
      <c r="J159" s="175" t="str">
        <f t="shared" ca="1" si="39"/>
        <v/>
      </c>
      <c r="K159" s="127" t="str">
        <f t="shared" ca="1" si="40"/>
        <v/>
      </c>
      <c r="L159" s="182" t="str">
        <f t="shared" ca="1" si="41"/>
        <v/>
      </c>
      <c r="M159" s="127" t="str">
        <f t="shared" ca="1" si="42"/>
        <v/>
      </c>
      <c r="N159" s="127" t="str">
        <f t="shared" ca="1" si="43"/>
        <v/>
      </c>
      <c r="O159" s="179" t="str">
        <f t="shared" ca="1" si="44"/>
        <v/>
      </c>
      <c r="P159" s="182" t="str">
        <f t="shared" ca="1" si="45"/>
        <v/>
      </c>
      <c r="Q159" s="120" t="str">
        <f t="shared" ca="1" si="47"/>
        <v/>
      </c>
      <c r="R159" s="77">
        <f ca="1">IFERROR(SUM($I$15:I159)/$N$5,"")</f>
        <v>7.195662333128762E-2</v>
      </c>
    </row>
    <row r="160" spans="1:18" x14ac:dyDescent="0.25">
      <c r="A160" s="168">
        <v>15</v>
      </c>
      <c r="B160" s="173">
        <f t="shared" si="46"/>
        <v>43565.333333332979</v>
      </c>
      <c r="C160" s="127" t="str">
        <f t="shared" ca="1" si="32"/>
        <v/>
      </c>
      <c r="D160" s="179">
        <f t="shared" ca="1" si="33"/>
        <v>1152</v>
      </c>
      <c r="E160" s="179">
        <f t="shared" ca="1" si="34"/>
        <v>38</v>
      </c>
      <c r="F160" s="179">
        <f t="shared" ca="1" si="35"/>
        <v>28</v>
      </c>
      <c r="G160" s="179" t="str">
        <f t="shared" ca="1" si="36"/>
        <v/>
      </c>
      <c r="H160" s="179">
        <f t="shared" ca="1" si="37"/>
        <v>2646</v>
      </c>
      <c r="I160" s="182">
        <f t="shared" ca="1" si="38"/>
        <v>132</v>
      </c>
      <c r="J160" s="175" t="str">
        <f t="shared" ca="1" si="39"/>
        <v/>
      </c>
      <c r="K160" s="127" t="str">
        <f t="shared" ca="1" si="40"/>
        <v/>
      </c>
      <c r="L160" s="182" t="str">
        <f t="shared" ca="1" si="41"/>
        <v/>
      </c>
      <c r="M160" s="127" t="str">
        <f t="shared" ca="1" si="42"/>
        <v/>
      </c>
      <c r="N160" s="127" t="str">
        <f t="shared" ca="1" si="43"/>
        <v/>
      </c>
      <c r="O160" s="179" t="str">
        <f t="shared" ca="1" si="44"/>
        <v/>
      </c>
      <c r="P160" s="182" t="str">
        <f t="shared" ca="1" si="45"/>
        <v/>
      </c>
      <c r="Q160" s="120" t="str">
        <f t="shared" ca="1" si="47"/>
        <v/>
      </c>
      <c r="R160" s="77">
        <f ca="1">IFERROR(SUM($I$15:I160)/$N$5,"")</f>
        <v>7.2699837281188243E-2</v>
      </c>
    </row>
    <row r="161" spans="1:18" x14ac:dyDescent="0.25">
      <c r="A161" s="168">
        <v>16</v>
      </c>
      <c r="B161" s="173">
        <f t="shared" si="46"/>
        <v>43565.374999999643</v>
      </c>
      <c r="C161" s="127" t="str">
        <f t="shared" ca="1" si="32"/>
        <v/>
      </c>
      <c r="D161" s="179">
        <f t="shared" ca="1" si="33"/>
        <v>1150</v>
      </c>
      <c r="E161" s="179">
        <f t="shared" ca="1" si="34"/>
        <v>38</v>
      </c>
      <c r="F161" s="179">
        <f t="shared" ca="1" si="35"/>
        <v>30</v>
      </c>
      <c r="G161" s="179" t="str">
        <f t="shared" ca="1" si="36"/>
        <v/>
      </c>
      <c r="H161" s="179">
        <f t="shared" ca="1" si="37"/>
        <v>2548</v>
      </c>
      <c r="I161" s="182">
        <f t="shared" ca="1" si="38"/>
        <v>130</v>
      </c>
      <c r="J161" s="175" t="str">
        <f t="shared" ca="1" si="39"/>
        <v/>
      </c>
      <c r="K161" s="127" t="str">
        <f t="shared" ca="1" si="40"/>
        <v/>
      </c>
      <c r="L161" s="182" t="str">
        <f t="shared" ca="1" si="41"/>
        <v/>
      </c>
      <c r="M161" s="127" t="str">
        <f t="shared" ca="1" si="42"/>
        <v/>
      </c>
      <c r="N161" s="127" t="str">
        <f t="shared" ca="1" si="43"/>
        <v/>
      </c>
      <c r="O161" s="179" t="str">
        <f t="shared" ca="1" si="44"/>
        <v/>
      </c>
      <c r="P161" s="182" t="str">
        <f t="shared" ca="1" si="45"/>
        <v/>
      </c>
      <c r="Q161" s="120" t="str">
        <f t="shared" ca="1" si="47"/>
        <v/>
      </c>
      <c r="R161" s="77">
        <f ca="1">IFERROR(SUM($I$15:I161)/$N$5,"")</f>
        <v>7.3431790413666126E-2</v>
      </c>
    </row>
    <row r="162" spans="1:18" x14ac:dyDescent="0.25">
      <c r="A162" s="168">
        <v>17</v>
      </c>
      <c r="B162" s="173">
        <f t="shared" si="46"/>
        <v>43565.416666666308</v>
      </c>
      <c r="C162" s="127" t="str">
        <f t="shared" ca="1" si="32"/>
        <v/>
      </c>
      <c r="D162" s="179">
        <f t="shared" ca="1" si="33"/>
        <v>1155</v>
      </c>
      <c r="E162" s="179">
        <f t="shared" ca="1" si="34"/>
        <v>38</v>
      </c>
      <c r="F162" s="179">
        <f t="shared" ca="1" si="35"/>
        <v>29</v>
      </c>
      <c r="G162" s="179">
        <f t="shared" ca="1" si="36"/>
        <v>180.4</v>
      </c>
      <c r="H162" s="179">
        <f t="shared" ca="1" si="37"/>
        <v>2392</v>
      </c>
      <c r="I162" s="182">
        <f t="shared" ca="1" si="38"/>
        <v>134</v>
      </c>
      <c r="J162" s="175" t="str">
        <f t="shared" ca="1" si="39"/>
        <v/>
      </c>
      <c r="K162" s="127" t="str">
        <f t="shared" ca="1" si="40"/>
        <v/>
      </c>
      <c r="L162" s="182" t="str">
        <f t="shared" ca="1" si="41"/>
        <v/>
      </c>
      <c r="M162" s="127" t="str">
        <f t="shared" ca="1" si="42"/>
        <v/>
      </c>
      <c r="N162" s="127" t="str">
        <f t="shared" ca="1" si="43"/>
        <v/>
      </c>
      <c r="O162" s="179" t="str">
        <f t="shared" ca="1" si="44"/>
        <v/>
      </c>
      <c r="P162" s="182" t="str">
        <f t="shared" ca="1" si="45"/>
        <v/>
      </c>
      <c r="Q162" s="120" t="str">
        <f t="shared" ca="1" si="47"/>
        <v/>
      </c>
      <c r="R162" s="77">
        <f ca="1">IFERROR(SUM($I$15:I162)/$N$5,"")</f>
        <v>7.4186265180989489E-2</v>
      </c>
    </row>
    <row r="163" spans="1:18" x14ac:dyDescent="0.25">
      <c r="A163" s="168">
        <v>18</v>
      </c>
      <c r="B163" s="173">
        <f t="shared" si="46"/>
        <v>43565.458333332972</v>
      </c>
      <c r="C163" s="127" t="str">
        <f t="shared" ca="1" si="32"/>
        <v/>
      </c>
      <c r="D163" s="179">
        <f t="shared" ca="1" si="33"/>
        <v>1162</v>
      </c>
      <c r="E163" s="179">
        <f t="shared" ca="1" si="34"/>
        <v>38</v>
      </c>
      <c r="F163" s="179">
        <f t="shared" ca="1" si="35"/>
        <v>29</v>
      </c>
      <c r="G163" s="179" t="str">
        <f t="shared" ca="1" si="36"/>
        <v/>
      </c>
      <c r="H163" s="179">
        <f t="shared" ca="1" si="37"/>
        <v>2393</v>
      </c>
      <c r="I163" s="182">
        <f t="shared" ca="1" si="38"/>
        <v>139</v>
      </c>
      <c r="J163" s="175" t="str">
        <f t="shared" ca="1" si="39"/>
        <v/>
      </c>
      <c r="K163" s="127" t="str">
        <f t="shared" ca="1" si="40"/>
        <v/>
      </c>
      <c r="L163" s="182" t="str">
        <f t="shared" ca="1" si="41"/>
        <v/>
      </c>
      <c r="M163" s="127" t="str">
        <f t="shared" ca="1" si="42"/>
        <v/>
      </c>
      <c r="N163" s="127" t="str">
        <f t="shared" ca="1" si="43"/>
        <v/>
      </c>
      <c r="O163" s="179" t="str">
        <f t="shared" ca="1" si="44"/>
        <v/>
      </c>
      <c r="P163" s="182" t="str">
        <f t="shared" ca="1" si="45"/>
        <v/>
      </c>
      <c r="Q163" s="120" t="str">
        <f t="shared" ca="1" si="47"/>
        <v/>
      </c>
      <c r="R163" s="77">
        <f ca="1">IFERROR(SUM($I$15:I163)/$N$5,"")</f>
        <v>7.4968891991869693E-2</v>
      </c>
    </row>
    <row r="164" spans="1:18" x14ac:dyDescent="0.25">
      <c r="A164" s="168">
        <v>19</v>
      </c>
      <c r="B164" s="173">
        <f t="shared" si="46"/>
        <v>43565.499999999636</v>
      </c>
      <c r="C164" s="127" t="str">
        <f t="shared" ca="1" si="32"/>
        <v/>
      </c>
      <c r="D164" s="179">
        <f t="shared" ca="1" si="33"/>
        <v>1168</v>
      </c>
      <c r="E164" s="179">
        <f t="shared" ca="1" si="34"/>
        <v>38</v>
      </c>
      <c r="F164" s="179">
        <f t="shared" ca="1" si="35"/>
        <v>28</v>
      </c>
      <c r="G164" s="179" t="str">
        <f t="shared" ca="1" si="36"/>
        <v/>
      </c>
      <c r="H164" s="179">
        <f t="shared" ca="1" si="37"/>
        <v>2490</v>
      </c>
      <c r="I164" s="182">
        <f t="shared" ca="1" si="38"/>
        <v>134</v>
      </c>
      <c r="J164" s="175" t="str">
        <f t="shared" ca="1" si="39"/>
        <v/>
      </c>
      <c r="K164" s="127" t="str">
        <f t="shared" ca="1" si="40"/>
        <v/>
      </c>
      <c r="L164" s="182" t="str">
        <f t="shared" ca="1" si="41"/>
        <v/>
      </c>
      <c r="M164" s="127" t="str">
        <f t="shared" ca="1" si="42"/>
        <v/>
      </c>
      <c r="N164" s="127" t="str">
        <f t="shared" ca="1" si="43"/>
        <v/>
      </c>
      <c r="O164" s="179" t="str">
        <f t="shared" ca="1" si="44"/>
        <v/>
      </c>
      <c r="P164" s="182" t="str">
        <f t="shared" ca="1" si="45"/>
        <v/>
      </c>
      <c r="Q164" s="120" t="str">
        <f t="shared" ca="1" si="47"/>
        <v/>
      </c>
      <c r="R164" s="77">
        <f ca="1">IFERROR(SUM($I$15:I164)/$N$5,"")</f>
        <v>7.5723366759193056E-2</v>
      </c>
    </row>
    <row r="165" spans="1:18" x14ac:dyDescent="0.25">
      <c r="A165" s="168">
        <v>20</v>
      </c>
      <c r="B165" s="173">
        <f t="shared" si="46"/>
        <v>43565.5416666663</v>
      </c>
      <c r="C165" s="127" t="str">
        <f t="shared" ca="1" si="32"/>
        <v/>
      </c>
      <c r="D165" s="179">
        <f t="shared" ca="1" si="33"/>
        <v>1171</v>
      </c>
      <c r="E165" s="179">
        <f t="shared" ca="1" si="34"/>
        <v>38</v>
      </c>
      <c r="F165" s="179">
        <f t="shared" ca="1" si="35"/>
        <v>31</v>
      </c>
      <c r="G165" s="179" t="str">
        <f t="shared" ca="1" si="36"/>
        <v/>
      </c>
      <c r="H165" s="179">
        <f t="shared" ca="1" si="37"/>
        <v>2494</v>
      </c>
      <c r="I165" s="182">
        <f t="shared" ca="1" si="38"/>
        <v>144</v>
      </c>
      <c r="J165" s="175" t="str">
        <f t="shared" ca="1" si="39"/>
        <v/>
      </c>
      <c r="K165" s="127" t="str">
        <f t="shared" ca="1" si="40"/>
        <v/>
      </c>
      <c r="L165" s="182" t="str">
        <f t="shared" ca="1" si="41"/>
        <v/>
      </c>
      <c r="M165" s="127" t="str">
        <f t="shared" ca="1" si="42"/>
        <v/>
      </c>
      <c r="N165" s="127" t="str">
        <f t="shared" ca="1" si="43"/>
        <v/>
      </c>
      <c r="O165" s="179" t="str">
        <f t="shared" ca="1" si="44"/>
        <v/>
      </c>
      <c r="P165" s="182" t="str">
        <f t="shared" ca="1" si="45"/>
        <v/>
      </c>
      <c r="Q165" s="120" t="str">
        <f t="shared" ca="1" si="47"/>
        <v/>
      </c>
      <c r="R165" s="77">
        <f ca="1">IFERROR(SUM($I$15:I165)/$N$5,"")</f>
        <v>7.6534145613630089E-2</v>
      </c>
    </row>
    <row r="166" spans="1:18" x14ac:dyDescent="0.25">
      <c r="A166" s="168">
        <v>21</v>
      </c>
      <c r="B166" s="173">
        <f t="shared" si="46"/>
        <v>43565.583333332965</v>
      </c>
      <c r="C166" s="127" t="str">
        <f t="shared" ca="1" si="32"/>
        <v/>
      </c>
      <c r="D166" s="179">
        <f t="shared" ca="1" si="33"/>
        <v>1167</v>
      </c>
      <c r="E166" s="179">
        <f t="shared" ca="1" si="34"/>
        <v>38</v>
      </c>
      <c r="F166" s="179">
        <f t="shared" ca="1" si="35"/>
        <v>33</v>
      </c>
      <c r="G166" s="179" t="str">
        <f t="shared" ca="1" si="36"/>
        <v/>
      </c>
      <c r="H166" s="179">
        <f t="shared" ca="1" si="37"/>
        <v>2355</v>
      </c>
      <c r="I166" s="182">
        <f t="shared" ca="1" si="38"/>
        <v>144</v>
      </c>
      <c r="J166" s="175" t="str">
        <f t="shared" ca="1" si="39"/>
        <v/>
      </c>
      <c r="K166" s="127" t="str">
        <f t="shared" ca="1" si="40"/>
        <v/>
      </c>
      <c r="L166" s="182" t="str">
        <f t="shared" ca="1" si="41"/>
        <v/>
      </c>
      <c r="M166" s="127" t="str">
        <f t="shared" ca="1" si="42"/>
        <v/>
      </c>
      <c r="N166" s="127" t="str">
        <f t="shared" ca="1" si="43"/>
        <v/>
      </c>
      <c r="O166" s="179" t="str">
        <f t="shared" ca="1" si="44"/>
        <v/>
      </c>
      <c r="P166" s="182" t="str">
        <f t="shared" ca="1" si="45"/>
        <v/>
      </c>
      <c r="Q166" s="120" t="str">
        <f t="shared" ca="1" si="47"/>
        <v/>
      </c>
      <c r="R166" s="77">
        <f ca="1">IFERROR(SUM($I$15:I166)/$N$5,"")</f>
        <v>7.7344924468067136E-2</v>
      </c>
    </row>
    <row r="167" spans="1:18" x14ac:dyDescent="0.25">
      <c r="A167" s="168">
        <v>22</v>
      </c>
      <c r="B167" s="173">
        <f t="shared" si="46"/>
        <v>43565.624999999629</v>
      </c>
      <c r="C167" s="127" t="str">
        <f t="shared" ca="1" si="32"/>
        <v/>
      </c>
      <c r="D167" s="179">
        <f t="shared" ca="1" si="33"/>
        <v>1182</v>
      </c>
      <c r="E167" s="179">
        <f t="shared" ca="1" si="34"/>
        <v>38</v>
      </c>
      <c r="F167" s="179">
        <f t="shared" ca="1" si="35"/>
        <v>31</v>
      </c>
      <c r="G167" s="179">
        <f t="shared" ca="1" si="36"/>
        <v>187.03</v>
      </c>
      <c r="H167" s="179">
        <f t="shared" ca="1" si="37"/>
        <v>2392</v>
      </c>
      <c r="I167" s="182">
        <f t="shared" ca="1" si="38"/>
        <v>148</v>
      </c>
      <c r="J167" s="175" t="str">
        <f t="shared" ca="1" si="39"/>
        <v/>
      </c>
      <c r="K167" s="127" t="str">
        <f t="shared" ca="1" si="40"/>
        <v/>
      </c>
      <c r="L167" s="182" t="str">
        <f t="shared" ca="1" si="41"/>
        <v/>
      </c>
      <c r="M167" s="127" t="str">
        <f t="shared" ca="1" si="42"/>
        <v/>
      </c>
      <c r="N167" s="127" t="str">
        <f t="shared" ca="1" si="43"/>
        <v/>
      </c>
      <c r="O167" s="179" t="str">
        <f t="shared" ca="1" si="44"/>
        <v/>
      </c>
      <c r="P167" s="182" t="str">
        <f t="shared" ca="1" si="45"/>
        <v/>
      </c>
      <c r="Q167" s="120" t="str">
        <f t="shared" ca="1" si="47"/>
        <v/>
      </c>
      <c r="R167" s="77">
        <f ca="1">IFERROR(SUM($I$15:I167)/$N$5,"")</f>
        <v>7.8178224957349648E-2</v>
      </c>
    </row>
    <row r="168" spans="1:18" x14ac:dyDescent="0.25">
      <c r="A168" s="168">
        <v>23</v>
      </c>
      <c r="B168" s="173">
        <f t="shared" si="46"/>
        <v>43565.666666666293</v>
      </c>
      <c r="C168" s="127" t="str">
        <f t="shared" ca="1" si="32"/>
        <v/>
      </c>
      <c r="D168" s="179">
        <f t="shared" ca="1" si="33"/>
        <v>1157</v>
      </c>
      <c r="E168" s="179">
        <f t="shared" ca="1" si="34"/>
        <v>38</v>
      </c>
      <c r="F168" s="179">
        <f t="shared" ca="1" si="35"/>
        <v>30</v>
      </c>
      <c r="G168" s="179" t="str">
        <f t="shared" ca="1" si="36"/>
        <v/>
      </c>
      <c r="H168" s="179">
        <f t="shared" ca="1" si="37"/>
        <v>2418</v>
      </c>
      <c r="I168" s="182">
        <f t="shared" ca="1" si="38"/>
        <v>144</v>
      </c>
      <c r="J168" s="175" t="str">
        <f t="shared" ca="1" si="39"/>
        <v/>
      </c>
      <c r="K168" s="127" t="str">
        <f t="shared" ca="1" si="40"/>
        <v/>
      </c>
      <c r="L168" s="182" t="str">
        <f t="shared" ca="1" si="41"/>
        <v/>
      </c>
      <c r="M168" s="127" t="str">
        <f t="shared" ca="1" si="42"/>
        <v/>
      </c>
      <c r="N168" s="127" t="str">
        <f t="shared" ca="1" si="43"/>
        <v/>
      </c>
      <c r="O168" s="179" t="str">
        <f t="shared" ca="1" si="44"/>
        <v/>
      </c>
      <c r="P168" s="182" t="str">
        <f t="shared" ca="1" si="45"/>
        <v/>
      </c>
      <c r="Q168" s="120" t="str">
        <f t="shared" ca="1" si="47"/>
        <v/>
      </c>
      <c r="R168" s="77">
        <f ca="1">IFERROR(SUM($I$15:I168)/$N$5,"")</f>
        <v>7.8989003811786695E-2</v>
      </c>
    </row>
    <row r="169" spans="1:18" x14ac:dyDescent="0.25">
      <c r="A169" s="168">
        <v>24</v>
      </c>
      <c r="B169" s="173">
        <f t="shared" si="46"/>
        <v>43565.708333332957</v>
      </c>
      <c r="C169" s="127" t="str">
        <f t="shared" ca="1" si="32"/>
        <v/>
      </c>
      <c r="D169" s="179">
        <f t="shared" ca="1" si="33"/>
        <v>1155</v>
      </c>
      <c r="E169" s="179">
        <f t="shared" ca="1" si="34"/>
        <v>38</v>
      </c>
      <c r="F169" s="179">
        <f t="shared" ca="1" si="35"/>
        <v>29</v>
      </c>
      <c r="G169" s="179" t="str">
        <f t="shared" ca="1" si="36"/>
        <v/>
      </c>
      <c r="H169" s="179">
        <f t="shared" ca="1" si="37"/>
        <v>2497</v>
      </c>
      <c r="I169" s="182">
        <f t="shared" ca="1" si="38"/>
        <v>141</v>
      </c>
      <c r="J169" s="175" t="str">
        <f t="shared" ca="1" si="39"/>
        <v/>
      </c>
      <c r="K169" s="127" t="str">
        <f t="shared" ca="1" si="40"/>
        <v/>
      </c>
      <c r="L169" s="182" t="str">
        <f t="shared" ca="1" si="41"/>
        <v/>
      </c>
      <c r="M169" s="127" t="str">
        <f t="shared" ca="1" si="42"/>
        <v/>
      </c>
      <c r="N169" s="127" t="str">
        <f t="shared" ca="1" si="43"/>
        <v/>
      </c>
      <c r="O169" s="179" t="str">
        <f t="shared" ca="1" si="44"/>
        <v/>
      </c>
      <c r="P169" s="182" t="str">
        <f t="shared" ca="1" si="45"/>
        <v/>
      </c>
      <c r="Q169" s="120" t="str">
        <f t="shared" ca="1" si="47"/>
        <v/>
      </c>
      <c r="R169" s="77">
        <f ca="1">IFERROR(SUM($I$15:I169)/$N$5,"")</f>
        <v>7.978289144008964E-2</v>
      </c>
    </row>
    <row r="170" spans="1:18" x14ac:dyDescent="0.25">
      <c r="A170" s="168">
        <v>25</v>
      </c>
      <c r="B170" s="173">
        <f t="shared" si="46"/>
        <v>43565.749999999622</v>
      </c>
      <c r="C170" s="127" t="str">
        <f t="shared" ca="1" si="32"/>
        <v/>
      </c>
      <c r="D170" s="179">
        <f t="shared" ca="1" si="33"/>
        <v>1145</v>
      </c>
      <c r="E170" s="179">
        <f t="shared" ca="1" si="34"/>
        <v>38</v>
      </c>
      <c r="F170" s="179">
        <f t="shared" ca="1" si="35"/>
        <v>28</v>
      </c>
      <c r="G170" s="179" t="str">
        <f t="shared" ca="1" si="36"/>
        <v/>
      </c>
      <c r="H170" s="179">
        <f t="shared" ca="1" si="37"/>
        <v>2432</v>
      </c>
      <c r="I170" s="182">
        <f t="shared" ca="1" si="38"/>
        <v>130</v>
      </c>
      <c r="J170" s="175" t="str">
        <f t="shared" ca="1" si="39"/>
        <v/>
      </c>
      <c r="K170" s="127" t="str">
        <f t="shared" ca="1" si="40"/>
        <v/>
      </c>
      <c r="L170" s="182" t="str">
        <f t="shared" ca="1" si="41"/>
        <v/>
      </c>
      <c r="M170" s="127" t="str">
        <f t="shared" ca="1" si="42"/>
        <v/>
      </c>
      <c r="N170" s="127" t="str">
        <f t="shared" ca="1" si="43"/>
        <v/>
      </c>
      <c r="O170" s="179" t="str">
        <f t="shared" ca="1" si="44"/>
        <v/>
      </c>
      <c r="P170" s="182" t="str">
        <f t="shared" ca="1" si="45"/>
        <v/>
      </c>
      <c r="Q170" s="120" t="str">
        <f t="shared" ca="1" si="47"/>
        <v/>
      </c>
      <c r="R170" s="77">
        <f ca="1">IFERROR(SUM($I$15:I170)/$N$5,"")</f>
        <v>8.0514844572567523E-2</v>
      </c>
    </row>
    <row r="171" spans="1:18" x14ac:dyDescent="0.25">
      <c r="A171" s="168">
        <v>26</v>
      </c>
      <c r="B171" s="173">
        <f t="shared" si="46"/>
        <v>43565.791666666286</v>
      </c>
      <c r="C171" s="127" t="str">
        <f t="shared" ca="1" si="32"/>
        <v/>
      </c>
      <c r="D171" s="179">
        <f t="shared" ca="1" si="33"/>
        <v>1156</v>
      </c>
      <c r="E171" s="179">
        <f t="shared" ca="1" si="34"/>
        <v>38</v>
      </c>
      <c r="F171" s="179">
        <f t="shared" ca="1" si="35"/>
        <v>27</v>
      </c>
      <c r="G171" s="179" t="str">
        <f t="shared" ca="1" si="36"/>
        <v/>
      </c>
      <c r="H171" s="179">
        <f t="shared" ca="1" si="37"/>
        <v>2512</v>
      </c>
      <c r="I171" s="182">
        <f t="shared" ca="1" si="38"/>
        <v>126</v>
      </c>
      <c r="J171" s="175" t="str">
        <f t="shared" ca="1" si="39"/>
        <v/>
      </c>
      <c r="K171" s="127" t="str">
        <f t="shared" ca="1" si="40"/>
        <v/>
      </c>
      <c r="L171" s="182" t="str">
        <f t="shared" ca="1" si="41"/>
        <v/>
      </c>
      <c r="M171" s="127" t="str">
        <f t="shared" ca="1" si="42"/>
        <v/>
      </c>
      <c r="N171" s="127" t="str">
        <f t="shared" ca="1" si="43"/>
        <v/>
      </c>
      <c r="O171" s="179" t="str">
        <f t="shared" ca="1" si="44"/>
        <v/>
      </c>
      <c r="P171" s="182" t="str">
        <f t="shared" ca="1" si="45"/>
        <v/>
      </c>
      <c r="Q171" s="120" t="str">
        <f t="shared" ca="1" si="47"/>
        <v/>
      </c>
      <c r="R171" s="77">
        <f ca="1">IFERROR(SUM($I$15:I171)/$N$5,"")</f>
        <v>8.1224276070199941E-2</v>
      </c>
    </row>
    <row r="172" spans="1:18" x14ac:dyDescent="0.25">
      <c r="A172" s="168">
        <v>27</v>
      </c>
      <c r="B172" s="173">
        <f t="shared" si="46"/>
        <v>43565.83333333295</v>
      </c>
      <c r="C172" s="127" t="str">
        <f t="shared" ca="1" si="32"/>
        <v/>
      </c>
      <c r="D172" s="179">
        <f t="shared" ca="1" si="33"/>
        <v>1153</v>
      </c>
      <c r="E172" s="179">
        <f t="shared" ca="1" si="34"/>
        <v>38</v>
      </c>
      <c r="F172" s="179">
        <f t="shared" ca="1" si="35"/>
        <v>24</v>
      </c>
      <c r="G172" s="179">
        <f t="shared" ca="1" si="36"/>
        <v>184.26</v>
      </c>
      <c r="H172" s="179">
        <f t="shared" ca="1" si="37"/>
        <v>2515</v>
      </c>
      <c r="I172" s="182">
        <f t="shared" ca="1" si="38"/>
        <v>128</v>
      </c>
      <c r="J172" s="175" t="str">
        <f t="shared" ca="1" si="39"/>
        <v/>
      </c>
      <c r="K172" s="127" t="str">
        <f t="shared" ca="1" si="40"/>
        <v/>
      </c>
      <c r="L172" s="182" t="str">
        <f t="shared" ca="1" si="41"/>
        <v/>
      </c>
      <c r="M172" s="127" t="str">
        <f t="shared" ca="1" si="42"/>
        <v/>
      </c>
      <c r="N172" s="127" t="str">
        <f t="shared" ca="1" si="43"/>
        <v/>
      </c>
      <c r="O172" s="179" t="str">
        <f t="shared" ca="1" si="44"/>
        <v/>
      </c>
      <c r="P172" s="182" t="str">
        <f t="shared" ca="1" si="45"/>
        <v/>
      </c>
      <c r="Q172" s="120" t="str">
        <f t="shared" ca="1" si="47"/>
        <v/>
      </c>
      <c r="R172" s="77">
        <f ca="1">IFERROR(SUM($I$15:I172)/$N$5,"")</f>
        <v>8.1944968385255085E-2</v>
      </c>
    </row>
    <row r="173" spans="1:18" x14ac:dyDescent="0.25">
      <c r="A173" s="168">
        <v>28</v>
      </c>
      <c r="B173" s="173">
        <f t="shared" si="46"/>
        <v>43565.874999999614</v>
      </c>
      <c r="C173" s="127" t="str">
        <f t="shared" ca="1" si="32"/>
        <v/>
      </c>
      <c r="D173" s="179">
        <f t="shared" ca="1" si="33"/>
        <v>1153</v>
      </c>
      <c r="E173" s="179">
        <f t="shared" ca="1" si="34"/>
        <v>38</v>
      </c>
      <c r="F173" s="179">
        <f t="shared" ca="1" si="35"/>
        <v>30</v>
      </c>
      <c r="G173" s="179" t="str">
        <f t="shared" ca="1" si="36"/>
        <v/>
      </c>
      <c r="H173" s="179">
        <f t="shared" ca="1" si="37"/>
        <v>2232</v>
      </c>
      <c r="I173" s="182">
        <f t="shared" ca="1" si="38"/>
        <v>134</v>
      </c>
      <c r="J173" s="175" t="str">
        <f t="shared" ca="1" si="39"/>
        <v/>
      </c>
      <c r="K173" s="127" t="str">
        <f t="shared" ca="1" si="40"/>
        <v/>
      </c>
      <c r="L173" s="182" t="str">
        <f t="shared" ca="1" si="41"/>
        <v/>
      </c>
      <c r="M173" s="127" t="str">
        <f t="shared" ca="1" si="42"/>
        <v/>
      </c>
      <c r="N173" s="127" t="str">
        <f t="shared" ca="1" si="43"/>
        <v/>
      </c>
      <c r="O173" s="179" t="str">
        <f t="shared" ca="1" si="44"/>
        <v/>
      </c>
      <c r="P173" s="182" t="str">
        <f t="shared" ca="1" si="45"/>
        <v/>
      </c>
      <c r="Q173" s="120" t="str">
        <f t="shared" ca="1" si="47"/>
        <v/>
      </c>
      <c r="R173" s="77">
        <f ca="1">IFERROR(SUM($I$15:I173)/$N$5,"")</f>
        <v>8.2699443152578447E-2</v>
      </c>
    </row>
    <row r="174" spans="1:18" x14ac:dyDescent="0.25">
      <c r="A174" s="168">
        <v>29</v>
      </c>
      <c r="B174" s="173">
        <f t="shared" si="46"/>
        <v>43565.916666666279</v>
      </c>
      <c r="C174" s="127" t="str">
        <f t="shared" ca="1" si="32"/>
        <v/>
      </c>
      <c r="D174" s="179">
        <f t="shared" ca="1" si="33"/>
        <v>1151</v>
      </c>
      <c r="E174" s="179">
        <f t="shared" ca="1" si="34"/>
        <v>38</v>
      </c>
      <c r="F174" s="179">
        <f t="shared" ca="1" si="35"/>
        <v>24</v>
      </c>
      <c r="G174" s="179">
        <f t="shared" ca="1" si="36"/>
        <v>182.87</v>
      </c>
      <c r="H174" s="179">
        <f t="shared" ca="1" si="37"/>
        <v>2533</v>
      </c>
      <c r="I174" s="182">
        <f t="shared" ca="1" si="38"/>
        <v>142</v>
      </c>
      <c r="J174" s="175" t="str">
        <f t="shared" ca="1" si="39"/>
        <v/>
      </c>
      <c r="K174" s="127" t="str">
        <f t="shared" ca="1" si="40"/>
        <v/>
      </c>
      <c r="L174" s="182" t="str">
        <f t="shared" ca="1" si="41"/>
        <v/>
      </c>
      <c r="M174" s="127" t="str">
        <f t="shared" ca="1" si="42"/>
        <v/>
      </c>
      <c r="N174" s="127" t="str">
        <f t="shared" ca="1" si="43"/>
        <v/>
      </c>
      <c r="O174" s="179" t="str">
        <f t="shared" ca="1" si="44"/>
        <v/>
      </c>
      <c r="P174" s="182" t="str">
        <f t="shared" ca="1" si="45"/>
        <v/>
      </c>
      <c r="Q174" s="120" t="str">
        <f t="shared" ca="1" si="47"/>
        <v/>
      </c>
      <c r="R174" s="77">
        <f ca="1">IFERROR(SUM($I$15:I174)/$N$5,"")</f>
        <v>8.3498961189592755E-2</v>
      </c>
    </row>
    <row r="175" spans="1:18" x14ac:dyDescent="0.25">
      <c r="A175" s="168">
        <v>30</v>
      </c>
      <c r="B175" s="173">
        <f t="shared" si="46"/>
        <v>43565.958333332943</v>
      </c>
      <c r="C175" s="127" t="str">
        <f t="shared" ca="1" si="32"/>
        <v/>
      </c>
      <c r="D175" s="179">
        <f t="shared" ca="1" si="33"/>
        <v>1144</v>
      </c>
      <c r="E175" s="179">
        <f t="shared" ca="1" si="34"/>
        <v>38</v>
      </c>
      <c r="F175" s="179">
        <f t="shared" ca="1" si="35"/>
        <v>26</v>
      </c>
      <c r="G175" s="179" t="str">
        <f t="shared" ca="1" si="36"/>
        <v/>
      </c>
      <c r="H175" s="179">
        <f t="shared" ca="1" si="37"/>
        <v>2508</v>
      </c>
      <c r="I175" s="182">
        <f t="shared" ca="1" si="38"/>
        <v>133</v>
      </c>
      <c r="J175" s="175" t="str">
        <f t="shared" ca="1" si="39"/>
        <v/>
      </c>
      <c r="K175" s="127" t="str">
        <f t="shared" ca="1" si="40"/>
        <v/>
      </c>
      <c r="L175" s="182" t="str">
        <f t="shared" ca="1" si="41"/>
        <v/>
      </c>
      <c r="M175" s="127" t="str">
        <f t="shared" ca="1" si="42"/>
        <v/>
      </c>
      <c r="N175" s="127" t="str">
        <f t="shared" ca="1" si="43"/>
        <v/>
      </c>
      <c r="O175" s="179" t="str">
        <f t="shared" ca="1" si="44"/>
        <v/>
      </c>
      <c r="P175" s="182" t="str">
        <f t="shared" ca="1" si="45"/>
        <v/>
      </c>
      <c r="Q175" s="120" t="str">
        <f t="shared" ca="1" si="47"/>
        <v/>
      </c>
      <c r="R175" s="77">
        <f ca="1">IFERROR(SUM($I$15:I175)/$N$5,"")</f>
        <v>8.4247805548204741E-2</v>
      </c>
    </row>
    <row r="176" spans="1:18" x14ac:dyDescent="0.25">
      <c r="A176" s="168">
        <v>31</v>
      </c>
      <c r="B176" s="173">
        <f t="shared" si="46"/>
        <v>43565.999999999607</v>
      </c>
      <c r="C176" s="127" t="str">
        <f t="shared" ca="1" si="32"/>
        <v/>
      </c>
      <c r="D176" s="179">
        <f t="shared" ca="1" si="33"/>
        <v>1140</v>
      </c>
      <c r="E176" s="179">
        <f t="shared" ca="1" si="34"/>
        <v>38</v>
      </c>
      <c r="F176" s="179">
        <f t="shared" ca="1" si="35"/>
        <v>31</v>
      </c>
      <c r="G176" s="179" t="str">
        <f t="shared" ca="1" si="36"/>
        <v/>
      </c>
      <c r="H176" s="179">
        <f t="shared" ca="1" si="37"/>
        <v>2522</v>
      </c>
      <c r="I176" s="182">
        <f t="shared" ca="1" si="38"/>
        <v>142</v>
      </c>
      <c r="J176" s="175" t="str">
        <f t="shared" ca="1" si="39"/>
        <v/>
      </c>
      <c r="K176" s="127" t="str">
        <f t="shared" ca="1" si="40"/>
        <v/>
      </c>
      <c r="L176" s="182" t="str">
        <f t="shared" ca="1" si="41"/>
        <v/>
      </c>
      <c r="M176" s="127" t="str">
        <f t="shared" ca="1" si="42"/>
        <v/>
      </c>
      <c r="N176" s="127" t="str">
        <f t="shared" ca="1" si="43"/>
        <v/>
      </c>
      <c r="O176" s="179" t="str">
        <f t="shared" ca="1" si="44"/>
        <v/>
      </c>
      <c r="P176" s="182" t="str">
        <f t="shared" ca="1" si="45"/>
        <v/>
      </c>
      <c r="Q176" s="120" t="str">
        <f t="shared" ca="1" si="47"/>
        <v/>
      </c>
      <c r="R176" s="77">
        <f ca="1">IFERROR(SUM($I$15:I176)/$N$5,"")</f>
        <v>8.5047323585219048E-2</v>
      </c>
    </row>
    <row r="177" spans="1:18" x14ac:dyDescent="0.25">
      <c r="A177" s="168">
        <v>32</v>
      </c>
      <c r="B177" s="173">
        <f t="shared" si="46"/>
        <v>43566.041666666271</v>
      </c>
      <c r="C177" s="127" t="str">
        <f t="shared" ca="1" si="32"/>
        <v/>
      </c>
      <c r="D177" s="179">
        <f t="shared" ca="1" si="33"/>
        <v>1132</v>
      </c>
      <c r="E177" s="179">
        <f t="shared" ca="1" si="34"/>
        <v>38</v>
      </c>
      <c r="F177" s="179">
        <f t="shared" ca="1" si="35"/>
        <v>30</v>
      </c>
      <c r="G177" s="179" t="str">
        <f t="shared" ca="1" si="36"/>
        <v/>
      </c>
      <c r="H177" s="179">
        <f t="shared" ca="1" si="37"/>
        <v>2499</v>
      </c>
      <c r="I177" s="182">
        <f t="shared" ca="1" si="38"/>
        <v>141</v>
      </c>
      <c r="J177" s="175" t="str">
        <f t="shared" ca="1" si="39"/>
        <v/>
      </c>
      <c r="K177" s="127" t="str">
        <f t="shared" ca="1" si="40"/>
        <v/>
      </c>
      <c r="L177" s="182" t="str">
        <f t="shared" ca="1" si="41"/>
        <v/>
      </c>
      <c r="M177" s="127" t="str">
        <f t="shared" ca="1" si="42"/>
        <v/>
      </c>
      <c r="N177" s="127" t="str">
        <f t="shared" ca="1" si="43"/>
        <v/>
      </c>
      <c r="O177" s="179" t="str">
        <f t="shared" ca="1" si="44"/>
        <v/>
      </c>
      <c r="P177" s="182" t="str">
        <f t="shared" ca="1" si="45"/>
        <v/>
      </c>
      <c r="Q177" s="120" t="str">
        <f t="shared" ca="1" si="47"/>
        <v/>
      </c>
      <c r="R177" s="77">
        <f ca="1">IFERROR(SUM($I$15:I177)/$N$5,"")</f>
        <v>8.5841211213521992E-2</v>
      </c>
    </row>
    <row r="178" spans="1:18" x14ac:dyDescent="0.25">
      <c r="A178" s="168">
        <v>33</v>
      </c>
      <c r="B178" s="173">
        <f t="shared" si="46"/>
        <v>43566.083333332936</v>
      </c>
      <c r="C178" s="127" t="str">
        <f t="shared" ca="1" si="32"/>
        <v/>
      </c>
      <c r="D178" s="179">
        <f t="shared" ca="1" si="33"/>
        <v>1128</v>
      </c>
      <c r="E178" s="179">
        <f t="shared" ca="1" si="34"/>
        <v>38</v>
      </c>
      <c r="F178" s="179">
        <f t="shared" ca="1" si="35"/>
        <v>36</v>
      </c>
      <c r="G178" s="179" t="str">
        <f t="shared" ca="1" si="36"/>
        <v/>
      </c>
      <c r="H178" s="179">
        <f t="shared" ca="1" si="37"/>
        <v>2479</v>
      </c>
      <c r="I178" s="182">
        <f t="shared" ca="1" si="38"/>
        <v>147</v>
      </c>
      <c r="J178" s="175" t="str">
        <f t="shared" ca="1" si="39"/>
        <v/>
      </c>
      <c r="K178" s="127" t="str">
        <f t="shared" ca="1" si="40"/>
        <v/>
      </c>
      <c r="L178" s="182" t="str">
        <f t="shared" ca="1" si="41"/>
        <v/>
      </c>
      <c r="M178" s="127" t="str">
        <f t="shared" ca="1" si="42"/>
        <v/>
      </c>
      <c r="N178" s="127" t="str">
        <f t="shared" ca="1" si="43"/>
        <v/>
      </c>
      <c r="O178" s="179" t="str">
        <f t="shared" ca="1" si="44"/>
        <v/>
      </c>
      <c r="P178" s="182" t="str">
        <f t="shared" ca="1" si="45"/>
        <v/>
      </c>
      <c r="Q178" s="120" t="str">
        <f t="shared" ca="1" si="47"/>
        <v/>
      </c>
      <c r="R178" s="77">
        <f ca="1">IFERROR(SUM($I$15:I178)/$N$5,"")</f>
        <v>8.6668881294093142E-2</v>
      </c>
    </row>
    <row r="179" spans="1:18" x14ac:dyDescent="0.25">
      <c r="A179" s="168">
        <v>34</v>
      </c>
      <c r="B179" s="173">
        <f t="shared" si="46"/>
        <v>43566.1249999996</v>
      </c>
      <c r="C179" s="127" t="str">
        <f t="shared" ca="1" si="32"/>
        <v/>
      </c>
      <c r="D179" s="179">
        <f t="shared" ca="1" si="33"/>
        <v>1134</v>
      </c>
      <c r="E179" s="179">
        <f t="shared" ca="1" si="34"/>
        <v>38</v>
      </c>
      <c r="F179" s="179">
        <f t="shared" ca="1" si="35"/>
        <v>36</v>
      </c>
      <c r="G179" s="179" t="str">
        <f t="shared" ca="1" si="36"/>
        <v/>
      </c>
      <c r="H179" s="179">
        <f t="shared" ca="1" si="37"/>
        <v>2502</v>
      </c>
      <c r="I179" s="182">
        <f t="shared" ca="1" si="38"/>
        <v>134</v>
      </c>
      <c r="J179" s="175" t="str">
        <f t="shared" ca="1" si="39"/>
        <v/>
      </c>
      <c r="K179" s="127" t="str">
        <f t="shared" ca="1" si="40"/>
        <v/>
      </c>
      <c r="L179" s="182" t="str">
        <f t="shared" ca="1" si="41"/>
        <v/>
      </c>
      <c r="M179" s="127" t="str">
        <f t="shared" ca="1" si="42"/>
        <v/>
      </c>
      <c r="N179" s="127" t="str">
        <f t="shared" ca="1" si="43"/>
        <v/>
      </c>
      <c r="O179" s="179" t="str">
        <f t="shared" ca="1" si="44"/>
        <v/>
      </c>
      <c r="P179" s="182" t="str">
        <f t="shared" ca="1" si="45"/>
        <v/>
      </c>
      <c r="Q179" s="120" t="str">
        <f t="shared" ca="1" si="47"/>
        <v/>
      </c>
      <c r="R179" s="77">
        <f ca="1">IFERROR(SUM($I$15:I179)/$N$5,"")</f>
        <v>8.7423356061416505E-2</v>
      </c>
    </row>
    <row r="180" spans="1:18" x14ac:dyDescent="0.25">
      <c r="A180" s="168">
        <v>35</v>
      </c>
      <c r="B180" s="173">
        <f t="shared" si="46"/>
        <v>43566.166666666264</v>
      </c>
      <c r="C180" s="127" t="str">
        <f t="shared" ca="1" si="32"/>
        <v/>
      </c>
      <c r="D180" s="179">
        <f t="shared" ca="1" si="33"/>
        <v>1132</v>
      </c>
      <c r="E180" s="179">
        <f t="shared" ca="1" si="34"/>
        <v>38</v>
      </c>
      <c r="F180" s="179">
        <f t="shared" ca="1" si="35"/>
        <v>31</v>
      </c>
      <c r="G180" s="179" t="str">
        <f t="shared" ca="1" si="36"/>
        <v/>
      </c>
      <c r="H180" s="179">
        <f t="shared" ca="1" si="37"/>
        <v>2540</v>
      </c>
      <c r="I180" s="182">
        <f t="shared" ca="1" si="38"/>
        <v>145</v>
      </c>
      <c r="J180" s="175" t="str">
        <f t="shared" ca="1" si="39"/>
        <v/>
      </c>
      <c r="K180" s="127" t="str">
        <f t="shared" ca="1" si="40"/>
        <v/>
      </c>
      <c r="L180" s="182" t="str">
        <f t="shared" ca="1" si="41"/>
        <v/>
      </c>
      <c r="M180" s="127" t="str">
        <f t="shared" ca="1" si="42"/>
        <v/>
      </c>
      <c r="N180" s="127" t="str">
        <f t="shared" ca="1" si="43"/>
        <v/>
      </c>
      <c r="O180" s="179" t="str">
        <f t="shared" ca="1" si="44"/>
        <v/>
      </c>
      <c r="P180" s="182" t="str">
        <f t="shared" ca="1" si="45"/>
        <v/>
      </c>
      <c r="Q180" s="120" t="str">
        <f t="shared" ca="1" si="47"/>
        <v/>
      </c>
      <c r="R180" s="77">
        <f ca="1">IFERROR(SUM($I$15:I180)/$N$5,"")</f>
        <v>8.8239765324564914E-2</v>
      </c>
    </row>
    <row r="181" spans="1:18" x14ac:dyDescent="0.25">
      <c r="A181" s="168">
        <v>36</v>
      </c>
      <c r="B181" s="173">
        <f t="shared" si="46"/>
        <v>43566.208333332928</v>
      </c>
      <c r="C181" s="127" t="str">
        <f t="shared" ca="1" si="32"/>
        <v/>
      </c>
      <c r="D181" s="179">
        <f t="shared" ca="1" si="33"/>
        <v>1126</v>
      </c>
      <c r="E181" s="179">
        <f t="shared" ca="1" si="34"/>
        <v>38</v>
      </c>
      <c r="F181" s="179">
        <f t="shared" ca="1" si="35"/>
        <v>33</v>
      </c>
      <c r="G181" s="179" t="str">
        <f t="shared" ca="1" si="36"/>
        <v/>
      </c>
      <c r="H181" s="179">
        <f t="shared" ca="1" si="37"/>
        <v>2497</v>
      </c>
      <c r="I181" s="182">
        <f t="shared" ca="1" si="38"/>
        <v>138</v>
      </c>
      <c r="J181" s="175" t="str">
        <f t="shared" ca="1" si="39"/>
        <v/>
      </c>
      <c r="K181" s="127" t="str">
        <f t="shared" ca="1" si="40"/>
        <v/>
      </c>
      <c r="L181" s="182" t="str">
        <f t="shared" ca="1" si="41"/>
        <v/>
      </c>
      <c r="M181" s="127" t="str">
        <f t="shared" ca="1" si="42"/>
        <v/>
      </c>
      <c r="N181" s="127" t="str">
        <f t="shared" ca="1" si="43"/>
        <v/>
      </c>
      <c r="O181" s="179" t="str">
        <f t="shared" ca="1" si="44"/>
        <v/>
      </c>
      <c r="P181" s="182" t="str">
        <f t="shared" ca="1" si="45"/>
        <v/>
      </c>
      <c r="Q181" s="120" t="str">
        <f t="shared" ca="1" si="47"/>
        <v/>
      </c>
      <c r="R181" s="77">
        <f ca="1">IFERROR(SUM($I$15:I181)/$N$5,"")</f>
        <v>8.9016761726733742E-2</v>
      </c>
    </row>
    <row r="182" spans="1:18" x14ac:dyDescent="0.25">
      <c r="A182" s="168">
        <v>37</v>
      </c>
      <c r="B182" s="173">
        <f t="shared" si="46"/>
        <v>43566.249999999593</v>
      </c>
      <c r="C182" s="127" t="str">
        <f t="shared" ca="1" si="32"/>
        <v/>
      </c>
      <c r="D182" s="179">
        <f t="shared" ca="1" si="33"/>
        <v>1129</v>
      </c>
      <c r="E182" s="179">
        <f t="shared" ca="1" si="34"/>
        <v>38</v>
      </c>
      <c r="F182" s="179">
        <f t="shared" ca="1" si="35"/>
        <v>40</v>
      </c>
      <c r="G182" s="179" t="str">
        <f t="shared" ca="1" si="36"/>
        <v/>
      </c>
      <c r="H182" s="179">
        <f t="shared" ca="1" si="37"/>
        <v>2351</v>
      </c>
      <c r="I182" s="182">
        <f t="shared" ca="1" si="38"/>
        <v>130</v>
      </c>
      <c r="J182" s="175" t="str">
        <f t="shared" ca="1" si="39"/>
        <v/>
      </c>
      <c r="K182" s="127" t="str">
        <f t="shared" ca="1" si="40"/>
        <v/>
      </c>
      <c r="L182" s="182" t="str">
        <f t="shared" ca="1" si="41"/>
        <v/>
      </c>
      <c r="M182" s="127" t="str">
        <f t="shared" ca="1" si="42"/>
        <v/>
      </c>
      <c r="N182" s="127" t="str">
        <f t="shared" ca="1" si="43"/>
        <v/>
      </c>
      <c r="O182" s="179" t="str">
        <f t="shared" ca="1" si="44"/>
        <v/>
      </c>
      <c r="P182" s="182" t="str">
        <f t="shared" ca="1" si="45"/>
        <v/>
      </c>
      <c r="Q182" s="120" t="str">
        <f t="shared" ca="1" si="47"/>
        <v/>
      </c>
      <c r="R182" s="77">
        <f ca="1">IFERROR(SUM($I$15:I182)/$N$5,"")</f>
        <v>8.9748714859211626E-2</v>
      </c>
    </row>
    <row r="183" spans="1:18" x14ac:dyDescent="0.25">
      <c r="A183" s="168">
        <v>14</v>
      </c>
      <c r="B183" s="173">
        <f t="shared" si="46"/>
        <v>43566.291666666257</v>
      </c>
      <c r="C183" s="127" t="str">
        <f t="shared" ca="1" si="32"/>
        <v/>
      </c>
      <c r="D183" s="179">
        <f t="shared" ca="1" si="33"/>
        <v>1128</v>
      </c>
      <c r="E183" s="179">
        <f t="shared" ca="1" si="34"/>
        <v>38</v>
      </c>
      <c r="F183" s="179">
        <f t="shared" ca="1" si="35"/>
        <v>30</v>
      </c>
      <c r="G183" s="179" t="str">
        <f t="shared" ca="1" si="36"/>
        <v/>
      </c>
      <c r="H183" s="179">
        <f t="shared" ca="1" si="37"/>
        <v>2654</v>
      </c>
      <c r="I183" s="182">
        <f t="shared" ca="1" si="38"/>
        <v>130</v>
      </c>
      <c r="J183" s="175" t="str">
        <f t="shared" ca="1" si="39"/>
        <v/>
      </c>
      <c r="K183" s="127" t="str">
        <f t="shared" ca="1" si="40"/>
        <v/>
      </c>
      <c r="L183" s="182" t="str">
        <f t="shared" ca="1" si="41"/>
        <v/>
      </c>
      <c r="M183" s="127" t="str">
        <f t="shared" ca="1" si="42"/>
        <v/>
      </c>
      <c r="N183" s="127" t="str">
        <f t="shared" ca="1" si="43"/>
        <v/>
      </c>
      <c r="O183" s="179" t="str">
        <f t="shared" ca="1" si="44"/>
        <v/>
      </c>
      <c r="P183" s="182" t="str">
        <f t="shared" ca="1" si="45"/>
        <v/>
      </c>
      <c r="Q183" s="120" t="str">
        <f t="shared" ca="1" si="47"/>
        <v/>
      </c>
      <c r="R183" s="77">
        <f ca="1">IFERROR(SUM($I$15:I183)/$N$5,"")</f>
        <v>9.0480667991689523E-2</v>
      </c>
    </row>
    <row r="184" spans="1:18" x14ac:dyDescent="0.25">
      <c r="A184" s="168">
        <v>15</v>
      </c>
      <c r="B184" s="173">
        <f t="shared" si="46"/>
        <v>43566.333333332921</v>
      </c>
      <c r="C184" s="127" t="str">
        <f t="shared" ca="1" si="32"/>
        <v/>
      </c>
      <c r="D184" s="179">
        <f t="shared" ca="1" si="33"/>
        <v>1132</v>
      </c>
      <c r="E184" s="179">
        <f t="shared" ca="1" si="34"/>
        <v>40</v>
      </c>
      <c r="F184" s="179">
        <f t="shared" ca="1" si="35"/>
        <v>34</v>
      </c>
      <c r="G184" s="179" t="str">
        <f t="shared" ca="1" si="36"/>
        <v/>
      </c>
      <c r="H184" s="179">
        <f t="shared" ca="1" si="37"/>
        <v>2789</v>
      </c>
      <c r="I184" s="182">
        <f t="shared" ca="1" si="38"/>
        <v>133</v>
      </c>
      <c r="J184" s="175" t="str">
        <f t="shared" ca="1" si="39"/>
        <v/>
      </c>
      <c r="K184" s="127" t="str">
        <f t="shared" ca="1" si="40"/>
        <v/>
      </c>
      <c r="L184" s="182" t="str">
        <f t="shared" ca="1" si="41"/>
        <v/>
      </c>
      <c r="M184" s="127" t="str">
        <f t="shared" ca="1" si="42"/>
        <v/>
      </c>
      <c r="N184" s="127" t="str">
        <f t="shared" ca="1" si="43"/>
        <v/>
      </c>
      <c r="O184" s="179" t="str">
        <f t="shared" ca="1" si="44"/>
        <v/>
      </c>
      <c r="P184" s="182" t="str">
        <f t="shared" ca="1" si="45"/>
        <v/>
      </c>
      <c r="Q184" s="120" t="str">
        <f t="shared" ca="1" si="47"/>
        <v/>
      </c>
      <c r="R184" s="77">
        <f ca="1">IFERROR(SUM($I$15:I184)/$N$5,"")</f>
        <v>9.1229512350301509E-2</v>
      </c>
    </row>
    <row r="185" spans="1:18" x14ac:dyDescent="0.25">
      <c r="A185" s="168">
        <v>16</v>
      </c>
      <c r="B185" s="173">
        <f t="shared" si="46"/>
        <v>43566.374999999585</v>
      </c>
      <c r="C185" s="127" t="str">
        <f t="shared" ca="1" si="32"/>
        <v/>
      </c>
      <c r="D185" s="179">
        <f t="shared" ca="1" si="33"/>
        <v>1130</v>
      </c>
      <c r="E185" s="179">
        <f t="shared" ca="1" si="34"/>
        <v>40</v>
      </c>
      <c r="F185" s="179">
        <f t="shared" ca="1" si="35"/>
        <v>36</v>
      </c>
      <c r="G185" s="179" t="str">
        <f t="shared" ca="1" si="36"/>
        <v/>
      </c>
      <c r="H185" s="179">
        <f t="shared" ca="1" si="37"/>
        <v>2798</v>
      </c>
      <c r="I185" s="182">
        <f t="shared" ca="1" si="38"/>
        <v>135</v>
      </c>
      <c r="J185" s="175" t="str">
        <f t="shared" ca="1" si="39"/>
        <v/>
      </c>
      <c r="K185" s="127" t="str">
        <f t="shared" ca="1" si="40"/>
        <v/>
      </c>
      <c r="L185" s="182" t="str">
        <f t="shared" ca="1" si="41"/>
        <v/>
      </c>
      <c r="M185" s="127" t="str">
        <f t="shared" ca="1" si="42"/>
        <v/>
      </c>
      <c r="N185" s="127" t="str">
        <f t="shared" ca="1" si="43"/>
        <v/>
      </c>
      <c r="O185" s="179" t="str">
        <f t="shared" ca="1" si="44"/>
        <v/>
      </c>
      <c r="P185" s="182" t="str">
        <f t="shared" ca="1" si="45"/>
        <v/>
      </c>
      <c r="Q185" s="120" t="str">
        <f t="shared" ca="1" si="47"/>
        <v/>
      </c>
      <c r="R185" s="77">
        <f ca="1">IFERROR(SUM($I$15:I185)/$N$5,"")</f>
        <v>9.1989617526336234E-2</v>
      </c>
    </row>
    <row r="186" spans="1:18" x14ac:dyDescent="0.25">
      <c r="A186" s="168">
        <v>17</v>
      </c>
      <c r="B186" s="173">
        <f t="shared" si="46"/>
        <v>43566.41666666625</v>
      </c>
      <c r="C186" s="127" t="str">
        <f t="shared" ca="1" si="32"/>
        <v/>
      </c>
      <c r="D186" s="179">
        <f t="shared" ca="1" si="33"/>
        <v>1118</v>
      </c>
      <c r="E186" s="179">
        <f t="shared" ca="1" si="34"/>
        <v>40</v>
      </c>
      <c r="F186" s="179">
        <f t="shared" ca="1" si="35"/>
        <v>34</v>
      </c>
      <c r="G186" s="179" t="str">
        <f t="shared" ca="1" si="36"/>
        <v/>
      </c>
      <c r="H186" s="179">
        <f t="shared" ca="1" si="37"/>
        <v>2810</v>
      </c>
      <c r="I186" s="182">
        <f t="shared" ca="1" si="38"/>
        <v>140</v>
      </c>
      <c r="J186" s="175" t="str">
        <f t="shared" ca="1" si="39"/>
        <v/>
      </c>
      <c r="K186" s="127" t="str">
        <f t="shared" ca="1" si="40"/>
        <v/>
      </c>
      <c r="L186" s="182" t="str">
        <f t="shared" ca="1" si="41"/>
        <v/>
      </c>
      <c r="M186" s="127" t="str">
        <f t="shared" ca="1" si="42"/>
        <v/>
      </c>
      <c r="N186" s="127" t="str">
        <f t="shared" ca="1" si="43"/>
        <v/>
      </c>
      <c r="O186" s="179" t="str">
        <f t="shared" ca="1" si="44"/>
        <v/>
      </c>
      <c r="P186" s="182" t="str">
        <f t="shared" ca="1" si="45"/>
        <v/>
      </c>
      <c r="Q186" s="120" t="str">
        <f t="shared" ca="1" si="47"/>
        <v/>
      </c>
      <c r="R186" s="77">
        <f ca="1">IFERROR(SUM($I$15:I186)/$N$5,"")</f>
        <v>9.2777874745927802E-2</v>
      </c>
    </row>
    <row r="187" spans="1:18" x14ac:dyDescent="0.25">
      <c r="A187" s="168">
        <v>18</v>
      </c>
      <c r="B187" s="173">
        <f t="shared" si="46"/>
        <v>43566.458333332914</v>
      </c>
      <c r="C187" s="127" t="str">
        <f t="shared" ca="1" si="32"/>
        <v/>
      </c>
      <c r="D187" s="179">
        <f t="shared" ca="1" si="33"/>
        <v>1117</v>
      </c>
      <c r="E187" s="179">
        <f t="shared" ca="1" si="34"/>
        <v>40</v>
      </c>
      <c r="F187" s="179">
        <f t="shared" ca="1" si="35"/>
        <v>39</v>
      </c>
      <c r="G187" s="179" t="str">
        <f t="shared" ca="1" si="36"/>
        <v/>
      </c>
      <c r="H187" s="179">
        <f t="shared" ca="1" si="37"/>
        <v>2808</v>
      </c>
      <c r="I187" s="182">
        <f t="shared" ca="1" si="38"/>
        <v>134</v>
      </c>
      <c r="J187" s="175" t="str">
        <f t="shared" ca="1" si="39"/>
        <v/>
      </c>
      <c r="K187" s="127" t="str">
        <f t="shared" ca="1" si="40"/>
        <v/>
      </c>
      <c r="L187" s="182" t="str">
        <f t="shared" ca="1" si="41"/>
        <v/>
      </c>
      <c r="M187" s="127" t="str">
        <f t="shared" ca="1" si="42"/>
        <v/>
      </c>
      <c r="N187" s="127" t="str">
        <f t="shared" ca="1" si="43"/>
        <v/>
      </c>
      <c r="O187" s="179" t="str">
        <f t="shared" ca="1" si="44"/>
        <v/>
      </c>
      <c r="P187" s="182" t="str">
        <f t="shared" ca="1" si="45"/>
        <v/>
      </c>
      <c r="Q187" s="120" t="str">
        <f t="shared" ca="1" si="47"/>
        <v/>
      </c>
      <c r="R187" s="77">
        <f ca="1">IFERROR(SUM($I$15:I187)/$N$5,"")</f>
        <v>9.3532349513251165E-2</v>
      </c>
    </row>
    <row r="188" spans="1:18" x14ac:dyDescent="0.25">
      <c r="A188" s="168">
        <v>19</v>
      </c>
      <c r="B188" s="173">
        <f t="shared" si="46"/>
        <v>43566.499999999578</v>
      </c>
      <c r="C188" s="127" t="str">
        <f t="shared" ca="1" si="32"/>
        <v/>
      </c>
      <c r="D188" s="179">
        <f t="shared" ca="1" si="33"/>
        <v>1117</v>
      </c>
      <c r="E188" s="179">
        <f t="shared" ca="1" si="34"/>
        <v>40</v>
      </c>
      <c r="F188" s="179">
        <f t="shared" ca="1" si="35"/>
        <v>33</v>
      </c>
      <c r="G188" s="179">
        <f t="shared" ca="1" si="36"/>
        <v>187.72</v>
      </c>
      <c r="H188" s="179">
        <f t="shared" ca="1" si="37"/>
        <v>2767</v>
      </c>
      <c r="I188" s="182">
        <f t="shared" ca="1" si="38"/>
        <v>136</v>
      </c>
      <c r="J188" s="175" t="str">
        <f t="shared" ca="1" si="39"/>
        <v/>
      </c>
      <c r="K188" s="127" t="str">
        <f t="shared" ca="1" si="40"/>
        <v/>
      </c>
      <c r="L188" s="182" t="str">
        <f t="shared" ca="1" si="41"/>
        <v/>
      </c>
      <c r="M188" s="127" t="str">
        <f t="shared" ca="1" si="42"/>
        <v/>
      </c>
      <c r="N188" s="127" t="str">
        <f t="shared" ca="1" si="43"/>
        <v/>
      </c>
      <c r="O188" s="179" t="str">
        <f t="shared" ca="1" si="44"/>
        <v/>
      </c>
      <c r="P188" s="182" t="str">
        <f t="shared" ca="1" si="45"/>
        <v/>
      </c>
      <c r="Q188" s="120" t="str">
        <f t="shared" ca="1" si="47"/>
        <v/>
      </c>
      <c r="R188" s="77">
        <f ca="1">IFERROR(SUM($I$15:I188)/$N$5,"")</f>
        <v>9.4298085097997267E-2</v>
      </c>
    </row>
    <row r="189" spans="1:18" x14ac:dyDescent="0.25">
      <c r="A189" s="168">
        <v>20</v>
      </c>
      <c r="B189" s="173">
        <f t="shared" si="46"/>
        <v>43566.541666666242</v>
      </c>
      <c r="C189" s="127" t="str">
        <f t="shared" ca="1" si="32"/>
        <v/>
      </c>
      <c r="D189" s="179">
        <f t="shared" ca="1" si="33"/>
        <v>1116</v>
      </c>
      <c r="E189" s="179">
        <f t="shared" ca="1" si="34"/>
        <v>40</v>
      </c>
      <c r="F189" s="179">
        <f t="shared" ca="1" si="35"/>
        <v>33</v>
      </c>
      <c r="G189" s="179" t="str">
        <f t="shared" ca="1" si="36"/>
        <v/>
      </c>
      <c r="H189" s="179">
        <f t="shared" ca="1" si="37"/>
        <v>2792</v>
      </c>
      <c r="I189" s="182">
        <f t="shared" ca="1" si="38"/>
        <v>138</v>
      </c>
      <c r="J189" s="175" t="str">
        <f t="shared" ca="1" si="39"/>
        <v/>
      </c>
      <c r="K189" s="127" t="str">
        <f t="shared" ca="1" si="40"/>
        <v/>
      </c>
      <c r="L189" s="182" t="str">
        <f t="shared" ca="1" si="41"/>
        <v/>
      </c>
      <c r="M189" s="127" t="str">
        <f t="shared" ca="1" si="42"/>
        <v/>
      </c>
      <c r="N189" s="127" t="str">
        <f t="shared" ca="1" si="43"/>
        <v/>
      </c>
      <c r="O189" s="179" t="str">
        <f t="shared" ca="1" si="44"/>
        <v/>
      </c>
      <c r="P189" s="182" t="str">
        <f t="shared" ca="1" si="45"/>
        <v/>
      </c>
      <c r="Q189" s="120" t="str">
        <f t="shared" ca="1" si="47"/>
        <v/>
      </c>
      <c r="R189" s="77">
        <f ca="1">IFERROR(SUM($I$15:I189)/$N$5,"")</f>
        <v>9.5075081500166095E-2</v>
      </c>
    </row>
    <row r="190" spans="1:18" x14ac:dyDescent="0.25">
      <c r="A190" s="168">
        <v>21</v>
      </c>
      <c r="B190" s="173">
        <f t="shared" si="46"/>
        <v>43566.583333332906</v>
      </c>
      <c r="C190" s="127" t="str">
        <f t="shared" ca="1" si="32"/>
        <v/>
      </c>
      <c r="D190" s="179">
        <f t="shared" ca="1" si="33"/>
        <v>1117</v>
      </c>
      <c r="E190" s="179">
        <f t="shared" ca="1" si="34"/>
        <v>40</v>
      </c>
      <c r="F190" s="179">
        <f t="shared" ca="1" si="35"/>
        <v>33</v>
      </c>
      <c r="G190" s="179" t="str">
        <f t="shared" ca="1" si="36"/>
        <v/>
      </c>
      <c r="H190" s="179">
        <f t="shared" ca="1" si="37"/>
        <v>3116</v>
      </c>
      <c r="I190" s="182">
        <f t="shared" ca="1" si="38"/>
        <v>140</v>
      </c>
      <c r="J190" s="175" t="str">
        <f t="shared" ca="1" si="39"/>
        <v/>
      </c>
      <c r="K190" s="127" t="str">
        <f t="shared" ca="1" si="40"/>
        <v/>
      </c>
      <c r="L190" s="182" t="str">
        <f t="shared" ca="1" si="41"/>
        <v/>
      </c>
      <c r="M190" s="127" t="str">
        <f t="shared" ca="1" si="42"/>
        <v/>
      </c>
      <c r="N190" s="127" t="str">
        <f t="shared" ca="1" si="43"/>
        <v/>
      </c>
      <c r="O190" s="179" t="str">
        <f t="shared" ca="1" si="44"/>
        <v/>
      </c>
      <c r="P190" s="182" t="str">
        <f t="shared" ca="1" si="45"/>
        <v/>
      </c>
      <c r="Q190" s="120" t="str">
        <f t="shared" ca="1" si="47"/>
        <v/>
      </c>
      <c r="R190" s="77">
        <f ca="1">IFERROR(SUM($I$15:I190)/$N$5,"")</f>
        <v>9.5863338719757663E-2</v>
      </c>
    </row>
    <row r="191" spans="1:18" x14ac:dyDescent="0.25">
      <c r="A191" s="168">
        <v>22</v>
      </c>
      <c r="B191" s="173">
        <f t="shared" si="46"/>
        <v>43566.624999999571</v>
      </c>
      <c r="C191" s="127" t="str">
        <f t="shared" ca="1" si="32"/>
        <v/>
      </c>
      <c r="D191" s="179">
        <f t="shared" ca="1" si="33"/>
        <v>1110</v>
      </c>
      <c r="E191" s="179">
        <f t="shared" ca="1" si="34"/>
        <v>40</v>
      </c>
      <c r="F191" s="179">
        <f t="shared" ca="1" si="35"/>
        <v>30</v>
      </c>
      <c r="G191" s="179" t="str">
        <f t="shared" ca="1" si="36"/>
        <v/>
      </c>
      <c r="H191" s="179">
        <f t="shared" ca="1" si="37"/>
        <v>2749</v>
      </c>
      <c r="I191" s="182">
        <f t="shared" ca="1" si="38"/>
        <v>130</v>
      </c>
      <c r="J191" s="175" t="str">
        <f t="shared" ca="1" si="39"/>
        <v/>
      </c>
      <c r="K191" s="127" t="str">
        <f t="shared" ca="1" si="40"/>
        <v/>
      </c>
      <c r="L191" s="182" t="str">
        <f t="shared" ca="1" si="41"/>
        <v/>
      </c>
      <c r="M191" s="127" t="str">
        <f t="shared" ca="1" si="42"/>
        <v/>
      </c>
      <c r="N191" s="127" t="str">
        <f t="shared" ca="1" si="43"/>
        <v/>
      </c>
      <c r="O191" s="179" t="str">
        <f t="shared" ca="1" si="44"/>
        <v/>
      </c>
      <c r="P191" s="182" t="str">
        <f t="shared" ca="1" si="45"/>
        <v/>
      </c>
      <c r="Q191" s="120" t="str">
        <f t="shared" ca="1" si="47"/>
        <v/>
      </c>
      <c r="R191" s="77">
        <f ca="1">IFERROR(SUM($I$15:I191)/$N$5,"")</f>
        <v>9.659529185223556E-2</v>
      </c>
    </row>
    <row r="192" spans="1:18" x14ac:dyDescent="0.25">
      <c r="A192" s="168">
        <v>23</v>
      </c>
      <c r="B192" s="173">
        <f t="shared" si="46"/>
        <v>43566.666666666235</v>
      </c>
      <c r="C192" s="127" t="str">
        <f t="shared" ca="1" si="32"/>
        <v/>
      </c>
      <c r="D192" s="179">
        <f t="shared" ca="1" si="33"/>
        <v>1107</v>
      </c>
      <c r="E192" s="179">
        <f t="shared" ca="1" si="34"/>
        <v>40</v>
      </c>
      <c r="F192" s="179">
        <f t="shared" ca="1" si="35"/>
        <v>31</v>
      </c>
      <c r="G192" s="179" t="str">
        <f t="shared" ca="1" si="36"/>
        <v/>
      </c>
      <c r="H192" s="179">
        <f t="shared" ca="1" si="37"/>
        <v>2815</v>
      </c>
      <c r="I192" s="182">
        <f t="shared" ca="1" si="38"/>
        <v>132</v>
      </c>
      <c r="J192" s="175" t="str">
        <f t="shared" ca="1" si="39"/>
        <v/>
      </c>
      <c r="K192" s="127" t="str">
        <f t="shared" ca="1" si="40"/>
        <v/>
      </c>
      <c r="L192" s="182" t="str">
        <f t="shared" ca="1" si="41"/>
        <v/>
      </c>
      <c r="M192" s="127" t="str">
        <f t="shared" ca="1" si="42"/>
        <v/>
      </c>
      <c r="N192" s="127" t="str">
        <f t="shared" ca="1" si="43"/>
        <v/>
      </c>
      <c r="O192" s="179" t="str">
        <f t="shared" ca="1" si="44"/>
        <v/>
      </c>
      <c r="P192" s="182" t="str">
        <f t="shared" ca="1" si="45"/>
        <v/>
      </c>
      <c r="Q192" s="120" t="str">
        <f t="shared" ca="1" si="47"/>
        <v/>
      </c>
      <c r="R192" s="77">
        <f ca="1">IFERROR(SUM($I$15:I192)/$N$5,"")</f>
        <v>9.7338505802136183E-2</v>
      </c>
    </row>
    <row r="193" spans="1:18" x14ac:dyDescent="0.25">
      <c r="A193" s="168">
        <v>24</v>
      </c>
      <c r="B193" s="173">
        <f t="shared" si="46"/>
        <v>43566.708333332899</v>
      </c>
      <c r="C193" s="127" t="str">
        <f t="shared" ca="1" si="32"/>
        <v/>
      </c>
      <c r="D193" s="179">
        <f t="shared" ca="1" si="33"/>
        <v>1106</v>
      </c>
      <c r="E193" s="179">
        <f t="shared" ca="1" si="34"/>
        <v>40</v>
      </c>
      <c r="F193" s="179">
        <f t="shared" ca="1" si="35"/>
        <v>32</v>
      </c>
      <c r="G193" s="179" t="str">
        <f t="shared" ca="1" si="36"/>
        <v/>
      </c>
      <c r="H193" s="179">
        <f t="shared" ca="1" si="37"/>
        <v>3013</v>
      </c>
      <c r="I193" s="182">
        <f t="shared" ca="1" si="38"/>
        <v>139</v>
      </c>
      <c r="J193" s="175" t="str">
        <f t="shared" ca="1" si="39"/>
        <v/>
      </c>
      <c r="K193" s="127" t="str">
        <f t="shared" ca="1" si="40"/>
        <v/>
      </c>
      <c r="L193" s="182" t="str">
        <f t="shared" ca="1" si="41"/>
        <v/>
      </c>
      <c r="M193" s="127" t="str">
        <f t="shared" ca="1" si="42"/>
        <v/>
      </c>
      <c r="N193" s="127" t="str">
        <f t="shared" ca="1" si="43"/>
        <v/>
      </c>
      <c r="O193" s="179" t="str">
        <f t="shared" ca="1" si="44"/>
        <v/>
      </c>
      <c r="P193" s="182" t="str">
        <f t="shared" ca="1" si="45"/>
        <v/>
      </c>
      <c r="Q193" s="120" t="str">
        <f t="shared" ca="1" si="47"/>
        <v/>
      </c>
      <c r="R193" s="77">
        <f ca="1">IFERROR(SUM($I$15:I193)/$N$5,"")</f>
        <v>9.8121132613016374E-2</v>
      </c>
    </row>
    <row r="194" spans="1:18" x14ac:dyDescent="0.25">
      <c r="A194" s="168">
        <v>25</v>
      </c>
      <c r="B194" s="173">
        <f t="shared" si="46"/>
        <v>43566.749999999563</v>
      </c>
      <c r="C194" s="127" t="str">
        <f t="shared" ca="1" si="32"/>
        <v/>
      </c>
      <c r="D194" s="179">
        <f t="shared" ca="1" si="33"/>
        <v>1105</v>
      </c>
      <c r="E194" s="179">
        <f t="shared" ca="1" si="34"/>
        <v>40</v>
      </c>
      <c r="F194" s="179">
        <f t="shared" ca="1" si="35"/>
        <v>30</v>
      </c>
      <c r="G194" s="179" t="str">
        <f t="shared" ca="1" si="36"/>
        <v/>
      </c>
      <c r="H194" s="179">
        <f t="shared" ca="1" si="37"/>
        <v>3112</v>
      </c>
      <c r="I194" s="182">
        <f t="shared" ca="1" si="38"/>
        <v>133</v>
      </c>
      <c r="J194" s="175" t="str">
        <f t="shared" ca="1" si="39"/>
        <v/>
      </c>
      <c r="K194" s="127" t="str">
        <f t="shared" ca="1" si="40"/>
        <v/>
      </c>
      <c r="L194" s="182" t="str">
        <f t="shared" ca="1" si="41"/>
        <v/>
      </c>
      <c r="M194" s="127" t="str">
        <f t="shared" ca="1" si="42"/>
        <v/>
      </c>
      <c r="N194" s="127" t="str">
        <f t="shared" ca="1" si="43"/>
        <v/>
      </c>
      <c r="O194" s="179" t="str">
        <f t="shared" ca="1" si="44"/>
        <v/>
      </c>
      <c r="P194" s="182" t="str">
        <f t="shared" ca="1" si="45"/>
        <v/>
      </c>
      <c r="Q194" s="120" t="str">
        <f t="shared" ca="1" si="47"/>
        <v/>
      </c>
      <c r="R194" s="77">
        <f ca="1">IFERROR(SUM($I$15:I194)/$N$5,"")</f>
        <v>9.8869976971628373E-2</v>
      </c>
    </row>
    <row r="195" spans="1:18" x14ac:dyDescent="0.25">
      <c r="A195" s="168">
        <v>26</v>
      </c>
      <c r="B195" s="173">
        <f t="shared" si="46"/>
        <v>43566.791666666228</v>
      </c>
      <c r="C195" s="127" t="str">
        <f t="shared" ca="1" si="32"/>
        <v/>
      </c>
      <c r="D195" s="179">
        <f t="shared" ca="1" si="33"/>
        <v>1105</v>
      </c>
      <c r="E195" s="179">
        <f t="shared" ca="1" si="34"/>
        <v>40</v>
      </c>
      <c r="F195" s="179">
        <f t="shared" ca="1" si="35"/>
        <v>37</v>
      </c>
      <c r="G195" s="179">
        <f t="shared" ca="1" si="36"/>
        <v>189.8</v>
      </c>
      <c r="H195" s="179">
        <f t="shared" ca="1" si="37"/>
        <v>2820</v>
      </c>
      <c r="I195" s="182">
        <f t="shared" ca="1" si="38"/>
        <v>141</v>
      </c>
      <c r="J195" s="175" t="str">
        <f t="shared" ca="1" si="39"/>
        <v/>
      </c>
      <c r="K195" s="127" t="str">
        <f t="shared" ca="1" si="40"/>
        <v/>
      </c>
      <c r="L195" s="182" t="str">
        <f t="shared" ca="1" si="41"/>
        <v/>
      </c>
      <c r="M195" s="127" t="str">
        <f t="shared" ca="1" si="42"/>
        <v/>
      </c>
      <c r="N195" s="127" t="str">
        <f t="shared" ca="1" si="43"/>
        <v/>
      </c>
      <c r="O195" s="179" t="str">
        <f t="shared" ca="1" si="44"/>
        <v/>
      </c>
      <c r="P195" s="182" t="str">
        <f t="shared" ca="1" si="45"/>
        <v/>
      </c>
      <c r="Q195" s="120" t="str">
        <f t="shared" ca="1" si="47"/>
        <v/>
      </c>
      <c r="R195" s="77">
        <f ca="1">IFERROR(SUM($I$15:I195)/$N$5,"")</f>
        <v>9.9663864599931304E-2</v>
      </c>
    </row>
    <row r="196" spans="1:18" x14ac:dyDescent="0.25">
      <c r="A196" s="168">
        <v>27</v>
      </c>
      <c r="B196" s="173">
        <f t="shared" si="46"/>
        <v>43566.833333332892</v>
      </c>
      <c r="C196" s="127" t="str">
        <f t="shared" ca="1" si="32"/>
        <v/>
      </c>
      <c r="D196" s="179">
        <f t="shared" ca="1" si="33"/>
        <v>1112</v>
      </c>
      <c r="E196" s="179">
        <f t="shared" ca="1" si="34"/>
        <v>42</v>
      </c>
      <c r="F196" s="179">
        <f t="shared" ca="1" si="35"/>
        <v>39</v>
      </c>
      <c r="G196" s="179" t="str">
        <f t="shared" ca="1" si="36"/>
        <v/>
      </c>
      <c r="H196" s="179">
        <f t="shared" ca="1" si="37"/>
        <v>2763</v>
      </c>
      <c r="I196" s="182">
        <f t="shared" ca="1" si="38"/>
        <v>141</v>
      </c>
      <c r="J196" s="175" t="str">
        <f t="shared" ca="1" si="39"/>
        <v/>
      </c>
      <c r="K196" s="127" t="str">
        <f t="shared" ca="1" si="40"/>
        <v/>
      </c>
      <c r="L196" s="182" t="str">
        <f t="shared" ca="1" si="41"/>
        <v/>
      </c>
      <c r="M196" s="127" t="str">
        <f t="shared" ca="1" si="42"/>
        <v/>
      </c>
      <c r="N196" s="127" t="str">
        <f t="shared" ca="1" si="43"/>
        <v/>
      </c>
      <c r="O196" s="179" t="str">
        <f t="shared" ca="1" si="44"/>
        <v/>
      </c>
      <c r="P196" s="182" t="str">
        <f t="shared" ca="1" si="45"/>
        <v/>
      </c>
      <c r="Q196" s="120" t="str">
        <f t="shared" ca="1" si="47"/>
        <v/>
      </c>
      <c r="R196" s="77">
        <f ca="1">IFERROR(SUM($I$15:I196)/$N$5,"")</f>
        <v>0.10045775222823425</v>
      </c>
    </row>
    <row r="197" spans="1:18" x14ac:dyDescent="0.25">
      <c r="A197" s="168">
        <v>28</v>
      </c>
      <c r="B197" s="173">
        <f t="shared" si="46"/>
        <v>43566.874999999556</v>
      </c>
      <c r="C197" s="127" t="str">
        <f t="shared" ca="1" si="32"/>
        <v/>
      </c>
      <c r="D197" s="179">
        <f t="shared" ca="1" si="33"/>
        <v>1105</v>
      </c>
      <c r="E197" s="179">
        <f t="shared" ca="1" si="34"/>
        <v>42</v>
      </c>
      <c r="F197" s="179">
        <f t="shared" ca="1" si="35"/>
        <v>42</v>
      </c>
      <c r="G197" s="179">
        <f t="shared" ca="1" si="36"/>
        <v>189.45</v>
      </c>
      <c r="H197" s="179">
        <f t="shared" ca="1" si="37"/>
        <v>2788</v>
      </c>
      <c r="I197" s="182">
        <f t="shared" ca="1" si="38"/>
        <v>148</v>
      </c>
      <c r="J197" s="175" t="str">
        <f t="shared" ca="1" si="39"/>
        <v/>
      </c>
      <c r="K197" s="127" t="str">
        <f t="shared" ca="1" si="40"/>
        <v/>
      </c>
      <c r="L197" s="182" t="str">
        <f t="shared" ca="1" si="41"/>
        <v/>
      </c>
      <c r="M197" s="127" t="str">
        <f t="shared" ca="1" si="42"/>
        <v/>
      </c>
      <c r="N197" s="127" t="str">
        <f t="shared" ca="1" si="43"/>
        <v/>
      </c>
      <c r="O197" s="179" t="str">
        <f t="shared" ca="1" si="44"/>
        <v/>
      </c>
      <c r="P197" s="182" t="str">
        <f t="shared" ca="1" si="45"/>
        <v/>
      </c>
      <c r="Q197" s="120" t="str">
        <f t="shared" ca="1" si="47"/>
        <v/>
      </c>
      <c r="R197" s="77">
        <f ca="1">IFERROR(SUM($I$15:I197)/$N$5,"")</f>
        <v>0.10129105271751676</v>
      </c>
    </row>
    <row r="198" spans="1:18" x14ac:dyDescent="0.25">
      <c r="A198" s="168">
        <v>29</v>
      </c>
      <c r="B198" s="173">
        <f t="shared" si="46"/>
        <v>43566.91666666622</v>
      </c>
      <c r="C198" s="127" t="str">
        <f t="shared" ca="1" si="32"/>
        <v/>
      </c>
      <c r="D198" s="179">
        <f t="shared" ca="1" si="33"/>
        <v>1104</v>
      </c>
      <c r="E198" s="179">
        <f t="shared" ca="1" si="34"/>
        <v>42</v>
      </c>
      <c r="F198" s="179">
        <f t="shared" ca="1" si="35"/>
        <v>18</v>
      </c>
      <c r="G198" s="179" t="str">
        <f t="shared" ca="1" si="36"/>
        <v/>
      </c>
      <c r="H198" s="179">
        <f t="shared" ca="1" si="37"/>
        <v>2778</v>
      </c>
      <c r="I198" s="182">
        <f t="shared" ca="1" si="38"/>
        <v>158</v>
      </c>
      <c r="J198" s="175" t="str">
        <f t="shared" ca="1" si="39"/>
        <v/>
      </c>
      <c r="K198" s="127" t="str">
        <f t="shared" ca="1" si="40"/>
        <v/>
      </c>
      <c r="L198" s="182" t="str">
        <f t="shared" ca="1" si="41"/>
        <v/>
      </c>
      <c r="M198" s="127" t="str">
        <f t="shared" ca="1" si="42"/>
        <v/>
      </c>
      <c r="N198" s="127" t="str">
        <f t="shared" ca="1" si="43"/>
        <v/>
      </c>
      <c r="O198" s="179" t="str">
        <f t="shared" ca="1" si="44"/>
        <v/>
      </c>
      <c r="P198" s="182" t="str">
        <f t="shared" ca="1" si="45"/>
        <v/>
      </c>
      <c r="Q198" s="120" t="str">
        <f t="shared" ca="1" si="47"/>
        <v/>
      </c>
      <c r="R198" s="77">
        <f ca="1">IFERROR(SUM($I$15:I198)/$N$5,"")</f>
        <v>0.10218065729391297</v>
      </c>
    </row>
    <row r="199" spans="1:18" x14ac:dyDescent="0.25">
      <c r="A199" s="168">
        <v>30</v>
      </c>
      <c r="B199" s="173">
        <f t="shared" si="46"/>
        <v>43566.958333332885</v>
      </c>
      <c r="C199" s="127" t="str">
        <f t="shared" ca="1" si="32"/>
        <v/>
      </c>
      <c r="D199" s="179">
        <f t="shared" ca="1" si="33"/>
        <v>1106</v>
      </c>
      <c r="E199" s="179">
        <f t="shared" ca="1" si="34"/>
        <v>42</v>
      </c>
      <c r="F199" s="179">
        <f t="shared" ca="1" si="35"/>
        <v>36</v>
      </c>
      <c r="G199" s="179" t="str">
        <f t="shared" ca="1" si="36"/>
        <v/>
      </c>
      <c r="H199" s="179">
        <f t="shared" ca="1" si="37"/>
        <v>2762</v>
      </c>
      <c r="I199" s="182">
        <f t="shared" ca="1" si="38"/>
        <v>124</v>
      </c>
      <c r="J199" s="175" t="str">
        <f t="shared" ca="1" si="39"/>
        <v/>
      </c>
      <c r="K199" s="127" t="str">
        <f t="shared" ca="1" si="40"/>
        <v/>
      </c>
      <c r="L199" s="182" t="str">
        <f t="shared" ca="1" si="41"/>
        <v/>
      </c>
      <c r="M199" s="127" t="str">
        <f t="shared" ca="1" si="42"/>
        <v/>
      </c>
      <c r="N199" s="127" t="str">
        <f t="shared" ca="1" si="43"/>
        <v/>
      </c>
      <c r="O199" s="179" t="str">
        <f t="shared" ca="1" si="44"/>
        <v/>
      </c>
      <c r="P199" s="182" t="str">
        <f t="shared" ca="1" si="45"/>
        <v/>
      </c>
      <c r="Q199" s="120" t="str">
        <f t="shared" ca="1" si="47"/>
        <v/>
      </c>
      <c r="R199" s="77">
        <f ca="1">IFERROR(SUM($I$15:I199)/$N$5,"")</f>
        <v>0.10287882797412264</v>
      </c>
    </row>
    <row r="200" spans="1:18" x14ac:dyDescent="0.25">
      <c r="A200" s="168">
        <v>31</v>
      </c>
      <c r="B200" s="173">
        <f t="shared" si="46"/>
        <v>43566.999999999549</v>
      </c>
      <c r="C200" s="127" t="str">
        <f t="shared" ca="1" si="32"/>
        <v/>
      </c>
      <c r="D200" s="179">
        <f t="shared" ca="1" si="33"/>
        <v>1106</v>
      </c>
      <c r="E200" s="179">
        <f t="shared" ca="1" si="34"/>
        <v>42</v>
      </c>
      <c r="F200" s="179">
        <f t="shared" ca="1" si="35"/>
        <v>40</v>
      </c>
      <c r="G200" s="179" t="str">
        <f t="shared" ca="1" si="36"/>
        <v/>
      </c>
      <c r="H200" s="179">
        <f t="shared" ca="1" si="37"/>
        <v>2918</v>
      </c>
      <c r="I200" s="182">
        <f t="shared" ca="1" si="38"/>
        <v>142</v>
      </c>
      <c r="J200" s="175" t="str">
        <f t="shared" ca="1" si="39"/>
        <v/>
      </c>
      <c r="K200" s="127" t="str">
        <f t="shared" ca="1" si="40"/>
        <v/>
      </c>
      <c r="L200" s="182" t="str">
        <f t="shared" ca="1" si="41"/>
        <v/>
      </c>
      <c r="M200" s="127" t="str">
        <f t="shared" ca="1" si="42"/>
        <v/>
      </c>
      <c r="N200" s="127" t="str">
        <f t="shared" ca="1" si="43"/>
        <v/>
      </c>
      <c r="O200" s="179" t="str">
        <f t="shared" ca="1" si="44"/>
        <v/>
      </c>
      <c r="P200" s="182" t="str">
        <f t="shared" ca="1" si="45"/>
        <v/>
      </c>
      <c r="Q200" s="120" t="str">
        <f t="shared" ca="1" si="47"/>
        <v/>
      </c>
      <c r="R200" s="77">
        <f ca="1">IFERROR(SUM($I$15:I200)/$N$5,"")</f>
        <v>0.10367834601113694</v>
      </c>
    </row>
    <row r="201" spans="1:18" x14ac:dyDescent="0.25">
      <c r="A201" s="168">
        <v>32</v>
      </c>
      <c r="B201" s="173">
        <f t="shared" si="46"/>
        <v>43567.041666666213</v>
      </c>
      <c r="C201" s="127" t="str">
        <f t="shared" ca="1" si="32"/>
        <v/>
      </c>
      <c r="D201" s="179">
        <f t="shared" ca="1" si="33"/>
        <v>1104</v>
      </c>
      <c r="E201" s="179">
        <f t="shared" ca="1" si="34"/>
        <v>42</v>
      </c>
      <c r="F201" s="179">
        <f t="shared" ca="1" si="35"/>
        <v>39</v>
      </c>
      <c r="G201" s="179" t="str">
        <f t="shared" ca="1" si="36"/>
        <v/>
      </c>
      <c r="H201" s="179">
        <f t="shared" ca="1" si="37"/>
        <v>3174</v>
      </c>
      <c r="I201" s="182">
        <f t="shared" ca="1" si="38"/>
        <v>142</v>
      </c>
      <c r="J201" s="175" t="str">
        <f t="shared" ca="1" si="39"/>
        <v/>
      </c>
      <c r="K201" s="127" t="str">
        <f t="shared" ca="1" si="40"/>
        <v/>
      </c>
      <c r="L201" s="182" t="str">
        <f t="shared" ca="1" si="41"/>
        <v/>
      </c>
      <c r="M201" s="127" t="str">
        <f t="shared" ca="1" si="42"/>
        <v/>
      </c>
      <c r="N201" s="127" t="str">
        <f t="shared" ca="1" si="43"/>
        <v/>
      </c>
      <c r="O201" s="179" t="str">
        <f t="shared" ca="1" si="44"/>
        <v/>
      </c>
      <c r="P201" s="182" t="str">
        <f t="shared" ca="1" si="45"/>
        <v/>
      </c>
      <c r="Q201" s="120" t="str">
        <f t="shared" ca="1" si="47"/>
        <v/>
      </c>
      <c r="R201" s="77">
        <f ca="1">IFERROR(SUM($I$15:I201)/$N$5,"")</f>
        <v>0.10447786404815125</v>
      </c>
    </row>
    <row r="202" spans="1:18" x14ac:dyDescent="0.25">
      <c r="A202" s="168">
        <v>33</v>
      </c>
      <c r="B202" s="173">
        <f t="shared" si="46"/>
        <v>43567.083333332877</v>
      </c>
      <c r="C202" s="127" t="str">
        <f t="shared" ca="1" si="32"/>
        <v/>
      </c>
      <c r="D202" s="179">
        <f t="shared" ca="1" si="33"/>
        <v>1104</v>
      </c>
      <c r="E202" s="179">
        <f t="shared" ca="1" si="34"/>
        <v>42</v>
      </c>
      <c r="F202" s="179">
        <f t="shared" ca="1" si="35"/>
        <v>28</v>
      </c>
      <c r="G202" s="179">
        <f t="shared" ca="1" si="36"/>
        <v>180.1</v>
      </c>
      <c r="H202" s="179">
        <f t="shared" ca="1" si="37"/>
        <v>2912</v>
      </c>
      <c r="I202" s="182">
        <f t="shared" ca="1" si="38"/>
        <v>147</v>
      </c>
      <c r="J202" s="175" t="str">
        <f t="shared" ca="1" si="39"/>
        <v/>
      </c>
      <c r="K202" s="127" t="str">
        <f t="shared" ca="1" si="40"/>
        <v/>
      </c>
      <c r="L202" s="182" t="str">
        <f t="shared" ca="1" si="41"/>
        <v/>
      </c>
      <c r="M202" s="127" t="str">
        <f t="shared" ca="1" si="42"/>
        <v/>
      </c>
      <c r="N202" s="127" t="str">
        <f t="shared" ca="1" si="43"/>
        <v/>
      </c>
      <c r="O202" s="179" t="str">
        <f t="shared" ca="1" si="44"/>
        <v/>
      </c>
      <c r="P202" s="182" t="str">
        <f t="shared" ca="1" si="45"/>
        <v/>
      </c>
      <c r="Q202" s="120" t="str">
        <f t="shared" ca="1" si="47"/>
        <v/>
      </c>
      <c r="R202" s="77">
        <f ca="1">IFERROR(SUM($I$15:I202)/$N$5,"")</f>
        <v>0.1053055341287224</v>
      </c>
    </row>
    <row r="203" spans="1:18" x14ac:dyDescent="0.25">
      <c r="A203" s="168">
        <v>34</v>
      </c>
      <c r="B203" s="173">
        <f t="shared" si="46"/>
        <v>43567.124999999542</v>
      </c>
      <c r="C203" s="127" t="str">
        <f t="shared" ca="1" si="32"/>
        <v/>
      </c>
      <c r="D203" s="179">
        <f t="shared" ca="1" si="33"/>
        <v>1101</v>
      </c>
      <c r="E203" s="179">
        <f t="shared" ca="1" si="34"/>
        <v>42</v>
      </c>
      <c r="F203" s="179">
        <f t="shared" ca="1" si="35"/>
        <v>35</v>
      </c>
      <c r="G203" s="179" t="str">
        <f t="shared" ca="1" si="36"/>
        <v/>
      </c>
      <c r="H203" s="179">
        <f t="shared" ca="1" si="37"/>
        <v>2894</v>
      </c>
      <c r="I203" s="182">
        <f t="shared" ca="1" si="38"/>
        <v>139</v>
      </c>
      <c r="J203" s="175" t="str">
        <f t="shared" ca="1" si="39"/>
        <v/>
      </c>
      <c r="K203" s="127" t="str">
        <f t="shared" ca="1" si="40"/>
        <v/>
      </c>
      <c r="L203" s="182" t="str">
        <f t="shared" ca="1" si="41"/>
        <v/>
      </c>
      <c r="M203" s="127" t="str">
        <f t="shared" ca="1" si="42"/>
        <v/>
      </c>
      <c r="N203" s="127" t="str">
        <f t="shared" ca="1" si="43"/>
        <v/>
      </c>
      <c r="O203" s="179" t="str">
        <f t="shared" ca="1" si="44"/>
        <v/>
      </c>
      <c r="P203" s="182" t="str">
        <f t="shared" ca="1" si="45"/>
        <v/>
      </c>
      <c r="Q203" s="120" t="str">
        <f t="shared" ca="1" si="47"/>
        <v/>
      </c>
      <c r="R203" s="77">
        <f ca="1">IFERROR(SUM($I$15:I203)/$N$5,"")</f>
        <v>0.1060881609396026</v>
      </c>
    </row>
    <row r="204" spans="1:18" x14ac:dyDescent="0.25">
      <c r="A204" s="168">
        <v>35</v>
      </c>
      <c r="B204" s="173">
        <f t="shared" si="46"/>
        <v>43567.166666666206</v>
      </c>
      <c r="C204" s="127" t="str">
        <f t="shared" ca="1" si="32"/>
        <v/>
      </c>
      <c r="D204" s="179">
        <f t="shared" ca="1" si="33"/>
        <v>1096</v>
      </c>
      <c r="E204" s="179">
        <f t="shared" ca="1" si="34"/>
        <v>42</v>
      </c>
      <c r="F204" s="179">
        <f t="shared" ca="1" si="35"/>
        <v>36</v>
      </c>
      <c r="G204" s="179" t="str">
        <f t="shared" ca="1" si="36"/>
        <v/>
      </c>
      <c r="H204" s="179">
        <f t="shared" ca="1" si="37"/>
        <v>2796</v>
      </c>
      <c r="I204" s="182">
        <f t="shared" ca="1" si="38"/>
        <v>138</v>
      </c>
      <c r="J204" s="175" t="str">
        <f t="shared" ca="1" si="39"/>
        <v/>
      </c>
      <c r="K204" s="127" t="str">
        <f t="shared" ca="1" si="40"/>
        <v/>
      </c>
      <c r="L204" s="182" t="str">
        <f t="shared" ca="1" si="41"/>
        <v/>
      </c>
      <c r="M204" s="127" t="str">
        <f t="shared" ca="1" si="42"/>
        <v/>
      </c>
      <c r="N204" s="127" t="str">
        <f t="shared" ca="1" si="43"/>
        <v/>
      </c>
      <c r="O204" s="179" t="str">
        <f t="shared" ca="1" si="44"/>
        <v/>
      </c>
      <c r="P204" s="182" t="str">
        <f t="shared" ca="1" si="45"/>
        <v/>
      </c>
      <c r="Q204" s="120" t="str">
        <f t="shared" ca="1" si="47"/>
        <v/>
      </c>
      <c r="R204" s="77">
        <f ca="1">IFERROR(SUM($I$15:I204)/$N$5,"")</f>
        <v>0.10686515734177143</v>
      </c>
    </row>
    <row r="205" spans="1:18" x14ac:dyDescent="0.25">
      <c r="A205" s="168">
        <v>36</v>
      </c>
      <c r="B205" s="173">
        <f t="shared" si="46"/>
        <v>43567.20833333287</v>
      </c>
      <c r="C205" s="127" t="str">
        <f t="shared" ca="1" si="32"/>
        <v/>
      </c>
      <c r="D205" s="179">
        <f t="shared" ca="1" si="33"/>
        <v>1097</v>
      </c>
      <c r="E205" s="179">
        <f t="shared" ca="1" si="34"/>
        <v>42</v>
      </c>
      <c r="F205" s="179">
        <f t="shared" ca="1" si="35"/>
        <v>30</v>
      </c>
      <c r="G205" s="179" t="str">
        <f t="shared" ca="1" si="36"/>
        <v/>
      </c>
      <c r="H205" s="179">
        <f t="shared" ca="1" si="37"/>
        <v>2810</v>
      </c>
      <c r="I205" s="182">
        <f t="shared" ca="1" si="38"/>
        <v>165</v>
      </c>
      <c r="J205" s="175" t="str">
        <f t="shared" ca="1" si="39"/>
        <v/>
      </c>
      <c r="K205" s="127" t="str">
        <f t="shared" ca="1" si="40"/>
        <v/>
      </c>
      <c r="L205" s="182" t="str">
        <f t="shared" ca="1" si="41"/>
        <v/>
      </c>
      <c r="M205" s="127" t="str">
        <f t="shared" ca="1" si="42"/>
        <v/>
      </c>
      <c r="N205" s="127" t="str">
        <f t="shared" ca="1" si="43"/>
        <v/>
      </c>
      <c r="O205" s="179" t="str">
        <f t="shared" ca="1" si="44"/>
        <v/>
      </c>
      <c r="P205" s="182" t="str">
        <f t="shared" ca="1" si="45"/>
        <v/>
      </c>
      <c r="Q205" s="120" t="str">
        <f t="shared" ca="1" si="47"/>
        <v/>
      </c>
      <c r="R205" s="77">
        <f ca="1">IFERROR(SUM($I$15:I205)/$N$5,"")</f>
        <v>0.10779417477914721</v>
      </c>
    </row>
    <row r="206" spans="1:18" x14ac:dyDescent="0.25">
      <c r="A206" s="168">
        <v>37</v>
      </c>
      <c r="B206" s="173">
        <f t="shared" si="46"/>
        <v>43567.249999999534</v>
      </c>
      <c r="C206" s="127" t="str">
        <f t="shared" ca="1" si="32"/>
        <v/>
      </c>
      <c r="D206" s="179">
        <f t="shared" ca="1" si="33"/>
        <v>1093</v>
      </c>
      <c r="E206" s="179">
        <f t="shared" ca="1" si="34"/>
        <v>42</v>
      </c>
      <c r="F206" s="179">
        <f t="shared" ca="1" si="35"/>
        <v>34</v>
      </c>
      <c r="G206" s="179">
        <f t="shared" ca="1" si="36"/>
        <v>176.11</v>
      </c>
      <c r="H206" s="179">
        <f t="shared" ca="1" si="37"/>
        <v>2830</v>
      </c>
      <c r="I206" s="182">
        <f t="shared" ca="1" si="38"/>
        <v>117</v>
      </c>
      <c r="J206" s="175" t="str">
        <f t="shared" ca="1" si="39"/>
        <v/>
      </c>
      <c r="K206" s="127" t="str">
        <f t="shared" ca="1" si="40"/>
        <v/>
      </c>
      <c r="L206" s="182" t="str">
        <f t="shared" ca="1" si="41"/>
        <v/>
      </c>
      <c r="M206" s="127" t="str">
        <f t="shared" ca="1" si="42"/>
        <v/>
      </c>
      <c r="N206" s="127" t="str">
        <f t="shared" ca="1" si="43"/>
        <v/>
      </c>
      <c r="O206" s="179" t="str">
        <f t="shared" ca="1" si="44"/>
        <v/>
      </c>
      <c r="P206" s="182" t="str">
        <f t="shared" ca="1" si="45"/>
        <v/>
      </c>
      <c r="Q206" s="120" t="str">
        <f t="shared" ca="1" si="47"/>
        <v/>
      </c>
      <c r="R206" s="77">
        <f ca="1">IFERROR(SUM($I$15:I206)/$N$5,"")</f>
        <v>0.10845293259837732</v>
      </c>
    </row>
    <row r="207" spans="1:18" x14ac:dyDescent="0.25">
      <c r="A207" s="168">
        <v>14</v>
      </c>
      <c r="B207" s="173">
        <f t="shared" si="46"/>
        <v>43567.291666666199</v>
      </c>
      <c r="C207" s="127" t="str">
        <f t="shared" ref="C207:C270" ca="1" si="48">IF($B207&gt;$B$10,"",IFERROR(AVERAGE(INDIRECT("'"&amp;TEXT($B207-TIME(6,1,0),"MM-DD-YY")&amp;"'!C"&amp;$A207)),""))</f>
        <v/>
      </c>
      <c r="D207" s="179">
        <f t="shared" ref="D207:D270" ca="1" si="49">IF($B207&gt;$B$10,"",IFERROR(AVERAGE(INDIRECT("'"&amp;TEXT($B207-TIME(6,1,0),"MM-DD-YY")&amp;"'!D"&amp;$A207)),""))</f>
        <v>1091</v>
      </c>
      <c r="E207" s="179">
        <f t="shared" ref="E207:E270" ca="1" si="50">IF($B207&gt;$B$10,"",IFERROR(AVERAGE(INDIRECT("'"&amp;TEXT($B207-TIME(6,1,0),"MM-DD-YY")&amp;"'!E"&amp;$A207)),""))</f>
        <v>42</v>
      </c>
      <c r="F207" s="179">
        <f t="shared" ref="F207:F270" ca="1" si="51">IF($B207&gt;$B$10,"",IFERROR(AVERAGE(INDIRECT("'"&amp;TEXT($B207-TIME(6,1,0),"MM-DD-YY")&amp;"'!P"&amp;$A207)),""))</f>
        <v>27</v>
      </c>
      <c r="G207" s="179" t="str">
        <f t="shared" ref="G207:G270" ca="1" si="52">IF($B207&gt;$B$10,"",IFERROR(AVERAGE(INDIRECT("'"&amp;TEXT($B207-TIME(6,1,0),"MM-DD-YY")&amp;"'!AC"&amp;$A207)),""))</f>
        <v/>
      </c>
      <c r="H207" s="179">
        <f t="shared" ref="H207:H270" ca="1" si="53">IF($B207&gt;$B$10,"",IFERROR(AVERAGE(INDIRECT("'"&amp;TEXT($B207-TIME(6,1,0),"MM-DD-YY")&amp;"'!O"&amp;$A207)),""))</f>
        <v>2942</v>
      </c>
      <c r="I207" s="182">
        <f t="shared" ref="I207:I270" ca="1" si="54">IF($B207&gt;$B$10,"",IFERROR(AVERAGE(INDIRECT("'"&amp;TEXT($B207-TIME(6,1,0),"MM-DD-YY")&amp;"'!Q"&amp;$A207)),""))</f>
        <v>127</v>
      </c>
      <c r="J207" s="175" t="str">
        <f t="shared" ref="J207:J270" ca="1" si="55">IF($B207&gt;$B$10,"",IFERROR(AVERAGE(INDIRECT("'"&amp;TEXT($B207-TIME(6,1,0),"MM-DD-YY")&amp;"'!T"&amp;$A207)),""))</f>
        <v/>
      </c>
      <c r="K207" s="127" t="str">
        <f t="shared" ref="K207:K270" ca="1" si="56">IF($B207&gt;$B$10,"",IFERROR(AVERAGE(INDIRECT("'"&amp;TEXT($B207-TIME(6,1,0),"MM-DD-YY")&amp;"'!I"&amp;$A207)),""))</f>
        <v/>
      </c>
      <c r="L207" s="182" t="str">
        <f t="shared" ref="L207:L270" ca="1" si="57">IF($B207&gt;$B$10,"",IFERROR(AVERAGE(INDIRECT("'"&amp;TEXT($B207-TIME(6,1,0),"MM-DD-YY")&amp;"'!J"&amp;$A207)),""))</f>
        <v/>
      </c>
      <c r="M207" s="127" t="str">
        <f t="shared" ref="M207:M270" ca="1" si="58">IF($B207&gt;$B$10,"",IFERROR(AVERAGE(INDIRECT("'"&amp;TEXT($B207-TIME(6,1,0),"MM-DD-YY")&amp;"'!K"&amp;$A207)),""))</f>
        <v/>
      </c>
      <c r="N207" s="127" t="str">
        <f t="shared" ref="N207:N270" ca="1" si="59">IF($B207&gt;$B$10,"",IFERROR(AVERAGE(INDIRECT("'"&amp;TEXT($B207-TIME(6,1,0),"MM-DD-YY")&amp;"'!L"&amp;$A207)),""))</f>
        <v/>
      </c>
      <c r="O207" s="179" t="str">
        <f t="shared" ref="O207:O270" ca="1" si="60">IF($B207&gt;$B$10,"",IFERROR(AVERAGE(INDIRECT("'"&amp;TEXT($B207-TIME(6,1,0),"MM-DD-YY")&amp;"'!M"&amp;$A207)),""))</f>
        <v/>
      </c>
      <c r="P207" s="182" t="str">
        <f t="shared" ref="P207:P270" ca="1" si="61">IF($B207&gt;$B$10,"",IFERROR(AVERAGE(INDIRECT("'"&amp;TEXT($B207-TIME(6,1,0),"MM-DD-YY")&amp;"'!N"&amp;$A207)),""))</f>
        <v/>
      </c>
      <c r="Q207" s="120" t="str">
        <f t="shared" ca="1" si="47"/>
        <v/>
      </c>
      <c r="R207" s="77">
        <f ca="1">IFERROR(SUM($I$15:I207)/$N$5,"")</f>
        <v>0.1091679945047211</v>
      </c>
    </row>
    <row r="208" spans="1:18" x14ac:dyDescent="0.25">
      <c r="A208" s="168">
        <v>15</v>
      </c>
      <c r="B208" s="173">
        <f t="shared" ref="B208:B271" si="62">B207+TIME(1,0,0)</f>
        <v>43567.333333332863</v>
      </c>
      <c r="C208" s="127" t="str">
        <f t="shared" ca="1" si="48"/>
        <v/>
      </c>
      <c r="D208" s="179">
        <f t="shared" ca="1" si="49"/>
        <v>1093</v>
      </c>
      <c r="E208" s="179">
        <f t="shared" ca="1" si="50"/>
        <v>42</v>
      </c>
      <c r="F208" s="179">
        <f t="shared" ca="1" si="51"/>
        <v>25</v>
      </c>
      <c r="G208" s="179" t="str">
        <f t="shared" ca="1" si="52"/>
        <v/>
      </c>
      <c r="H208" s="179">
        <f t="shared" ca="1" si="53"/>
        <v>3012</v>
      </c>
      <c r="I208" s="182">
        <f t="shared" ca="1" si="54"/>
        <v>125</v>
      </c>
      <c r="J208" s="175" t="str">
        <f t="shared" ca="1" si="55"/>
        <v/>
      </c>
      <c r="K208" s="127" t="str">
        <f t="shared" ca="1" si="56"/>
        <v/>
      </c>
      <c r="L208" s="182" t="str">
        <f t="shared" ca="1" si="57"/>
        <v/>
      </c>
      <c r="M208" s="127" t="str">
        <f t="shared" ca="1" si="58"/>
        <v/>
      </c>
      <c r="N208" s="127" t="str">
        <f t="shared" ca="1" si="59"/>
        <v/>
      </c>
      <c r="O208" s="179" t="str">
        <f t="shared" ca="1" si="60"/>
        <v/>
      </c>
      <c r="P208" s="182" t="str">
        <f t="shared" ca="1" si="61"/>
        <v/>
      </c>
      <c r="Q208" s="120" t="str">
        <f t="shared" ref="Q208:Q271" ca="1" si="63">IFERROR(Q207-I208,"")</f>
        <v/>
      </c>
      <c r="R208" s="77">
        <f ca="1">IFERROR(SUM($I$15:I208)/$N$5,"")</f>
        <v>0.10987179559364214</v>
      </c>
    </row>
    <row r="209" spans="1:18" x14ac:dyDescent="0.25">
      <c r="A209" s="168">
        <v>16</v>
      </c>
      <c r="B209" s="173">
        <f t="shared" si="62"/>
        <v>43567.374999999527</v>
      </c>
      <c r="C209" s="127" t="str">
        <f t="shared" ca="1" si="48"/>
        <v/>
      </c>
      <c r="D209" s="179">
        <f t="shared" ca="1" si="49"/>
        <v>1095</v>
      </c>
      <c r="E209" s="179">
        <f t="shared" ca="1" si="50"/>
        <v>42</v>
      </c>
      <c r="F209" s="179">
        <f t="shared" ca="1" si="51"/>
        <v>26</v>
      </c>
      <c r="G209" s="179" t="str">
        <f t="shared" ca="1" si="52"/>
        <v/>
      </c>
      <c r="H209" s="179">
        <f t="shared" ca="1" si="53"/>
        <v>2909</v>
      </c>
      <c r="I209" s="182">
        <f t="shared" ca="1" si="54"/>
        <v>123</v>
      </c>
      <c r="J209" s="175" t="str">
        <f t="shared" ca="1" si="55"/>
        <v/>
      </c>
      <c r="K209" s="127" t="str">
        <f t="shared" ca="1" si="56"/>
        <v/>
      </c>
      <c r="L209" s="182" t="str">
        <f t="shared" ca="1" si="57"/>
        <v/>
      </c>
      <c r="M209" s="127" t="str">
        <f t="shared" ca="1" si="58"/>
        <v/>
      </c>
      <c r="N209" s="127" t="str">
        <f t="shared" ca="1" si="59"/>
        <v/>
      </c>
      <c r="O209" s="179" t="str">
        <f t="shared" ca="1" si="60"/>
        <v/>
      </c>
      <c r="P209" s="182" t="str">
        <f t="shared" ca="1" si="61"/>
        <v/>
      </c>
      <c r="Q209" s="120" t="str">
        <f t="shared" ca="1" si="63"/>
        <v/>
      </c>
      <c r="R209" s="77">
        <f ca="1">IFERROR(SUM($I$15:I209)/$N$5,"")</f>
        <v>0.11056433586514045</v>
      </c>
    </row>
    <row r="210" spans="1:18" x14ac:dyDescent="0.25">
      <c r="A210" s="168">
        <v>17</v>
      </c>
      <c r="B210" s="173">
        <f t="shared" si="62"/>
        <v>43567.416666666191</v>
      </c>
      <c r="C210" s="127" t="str">
        <f t="shared" ca="1" si="48"/>
        <v/>
      </c>
      <c r="D210" s="179">
        <f t="shared" ca="1" si="49"/>
        <v>1096</v>
      </c>
      <c r="E210" s="179">
        <f t="shared" ca="1" si="50"/>
        <v>42</v>
      </c>
      <c r="F210" s="179">
        <f t="shared" ca="1" si="51"/>
        <v>26</v>
      </c>
      <c r="G210" s="179">
        <f t="shared" ca="1" si="52"/>
        <v>202.27</v>
      </c>
      <c r="H210" s="179">
        <f t="shared" ca="1" si="53"/>
        <v>2942</v>
      </c>
      <c r="I210" s="182">
        <f t="shared" ca="1" si="54"/>
        <v>122</v>
      </c>
      <c r="J210" s="175" t="str">
        <f t="shared" ca="1" si="55"/>
        <v/>
      </c>
      <c r="K210" s="127" t="str">
        <f t="shared" ca="1" si="56"/>
        <v/>
      </c>
      <c r="L210" s="182" t="str">
        <f t="shared" ca="1" si="57"/>
        <v/>
      </c>
      <c r="M210" s="127" t="str">
        <f t="shared" ca="1" si="58"/>
        <v/>
      </c>
      <c r="N210" s="127" t="str">
        <f t="shared" ca="1" si="59"/>
        <v/>
      </c>
      <c r="O210" s="179" t="str">
        <f t="shared" ca="1" si="60"/>
        <v/>
      </c>
      <c r="P210" s="182" t="str">
        <f t="shared" ca="1" si="61"/>
        <v/>
      </c>
      <c r="Q210" s="120" t="str">
        <f t="shared" ca="1" si="63"/>
        <v/>
      </c>
      <c r="R210" s="77">
        <f ca="1">IFERROR(SUM($I$15:I210)/$N$5,"")</f>
        <v>0.11125124572792738</v>
      </c>
    </row>
    <row r="211" spans="1:18" x14ac:dyDescent="0.25">
      <c r="A211" s="168">
        <v>18</v>
      </c>
      <c r="B211" s="173">
        <f t="shared" si="62"/>
        <v>43567.458333332856</v>
      </c>
      <c r="C211" s="127" t="str">
        <f t="shared" ca="1" si="48"/>
        <v/>
      </c>
      <c r="D211" s="179">
        <f t="shared" ca="1" si="49"/>
        <v>1094</v>
      </c>
      <c r="E211" s="179">
        <f t="shared" ca="1" si="50"/>
        <v>42</v>
      </c>
      <c r="F211" s="179">
        <f t="shared" ca="1" si="51"/>
        <v>28</v>
      </c>
      <c r="G211" s="179" t="str">
        <f t="shared" ca="1" si="52"/>
        <v/>
      </c>
      <c r="H211" s="179">
        <f t="shared" ca="1" si="53"/>
        <v>2961</v>
      </c>
      <c r="I211" s="182">
        <f t="shared" ca="1" si="54"/>
        <v>122</v>
      </c>
      <c r="J211" s="175" t="str">
        <f t="shared" ca="1" si="55"/>
        <v/>
      </c>
      <c r="K211" s="127" t="str">
        <f t="shared" ca="1" si="56"/>
        <v/>
      </c>
      <c r="L211" s="182" t="str">
        <f t="shared" ca="1" si="57"/>
        <v/>
      </c>
      <c r="M211" s="127" t="str">
        <f t="shared" ca="1" si="58"/>
        <v/>
      </c>
      <c r="N211" s="127" t="str">
        <f t="shared" ca="1" si="59"/>
        <v/>
      </c>
      <c r="O211" s="179" t="str">
        <f t="shared" ca="1" si="60"/>
        <v/>
      </c>
      <c r="P211" s="182" t="str">
        <f t="shared" ca="1" si="61"/>
        <v/>
      </c>
      <c r="Q211" s="120" t="str">
        <f t="shared" ca="1" si="63"/>
        <v/>
      </c>
      <c r="R211" s="77">
        <f ca="1">IFERROR(SUM($I$15:I211)/$N$5,"")</f>
        <v>0.11193815559071434</v>
      </c>
    </row>
    <row r="212" spans="1:18" x14ac:dyDescent="0.25">
      <c r="A212" s="168">
        <v>19</v>
      </c>
      <c r="B212" s="173">
        <f t="shared" si="62"/>
        <v>43567.49999999952</v>
      </c>
      <c r="C212" s="127" t="str">
        <f t="shared" ca="1" si="48"/>
        <v/>
      </c>
      <c r="D212" s="179">
        <f t="shared" ca="1" si="49"/>
        <v>1093</v>
      </c>
      <c r="E212" s="179">
        <f t="shared" ca="1" si="50"/>
        <v>42</v>
      </c>
      <c r="F212" s="179">
        <f t="shared" ca="1" si="51"/>
        <v>27</v>
      </c>
      <c r="G212" s="179" t="str">
        <f t="shared" ca="1" si="52"/>
        <v/>
      </c>
      <c r="H212" s="179">
        <f t="shared" ca="1" si="53"/>
        <v>3373</v>
      </c>
      <c r="I212" s="182">
        <f t="shared" ca="1" si="54"/>
        <v>138</v>
      </c>
      <c r="J212" s="175" t="str">
        <f t="shared" ca="1" si="55"/>
        <v/>
      </c>
      <c r="K212" s="127" t="str">
        <f t="shared" ca="1" si="56"/>
        <v/>
      </c>
      <c r="L212" s="182" t="str">
        <f t="shared" ca="1" si="57"/>
        <v/>
      </c>
      <c r="M212" s="127" t="str">
        <f t="shared" ca="1" si="58"/>
        <v/>
      </c>
      <c r="N212" s="127" t="str">
        <f t="shared" ca="1" si="59"/>
        <v/>
      </c>
      <c r="O212" s="179" t="str">
        <f t="shared" ca="1" si="60"/>
        <v/>
      </c>
      <c r="P212" s="182" t="str">
        <f t="shared" ca="1" si="61"/>
        <v/>
      </c>
      <c r="Q212" s="120" t="str">
        <f t="shared" ca="1" si="63"/>
        <v/>
      </c>
      <c r="R212" s="77">
        <f ca="1">IFERROR(SUM($I$15:I212)/$N$5,"")</f>
        <v>0.11271515199288316</v>
      </c>
    </row>
    <row r="213" spans="1:18" x14ac:dyDescent="0.25">
      <c r="A213" s="168">
        <v>20</v>
      </c>
      <c r="B213" s="173">
        <f t="shared" si="62"/>
        <v>43567.541666666184</v>
      </c>
      <c r="C213" s="127" t="str">
        <f t="shared" ca="1" si="48"/>
        <v/>
      </c>
      <c r="D213" s="179">
        <f t="shared" ca="1" si="49"/>
        <v>1089</v>
      </c>
      <c r="E213" s="179">
        <f t="shared" ca="1" si="50"/>
        <v>42</v>
      </c>
      <c r="F213" s="179">
        <f t="shared" ca="1" si="51"/>
        <v>30</v>
      </c>
      <c r="G213" s="179" t="str">
        <f t="shared" ca="1" si="52"/>
        <v/>
      </c>
      <c r="H213" s="179">
        <f t="shared" ca="1" si="53"/>
        <v>3323</v>
      </c>
      <c r="I213" s="182">
        <f t="shared" ca="1" si="54"/>
        <v>138</v>
      </c>
      <c r="J213" s="175" t="str">
        <f t="shared" ca="1" si="55"/>
        <v/>
      </c>
      <c r="K213" s="127" t="str">
        <f t="shared" ca="1" si="56"/>
        <v/>
      </c>
      <c r="L213" s="182" t="str">
        <f t="shared" ca="1" si="57"/>
        <v/>
      </c>
      <c r="M213" s="127" t="str">
        <f t="shared" ca="1" si="58"/>
        <v/>
      </c>
      <c r="N213" s="127" t="str">
        <f t="shared" ca="1" si="59"/>
        <v/>
      </c>
      <c r="O213" s="179" t="str">
        <f t="shared" ca="1" si="60"/>
        <v/>
      </c>
      <c r="P213" s="182" t="str">
        <f t="shared" ca="1" si="61"/>
        <v/>
      </c>
      <c r="Q213" s="120" t="str">
        <f t="shared" ca="1" si="63"/>
        <v/>
      </c>
      <c r="R213" s="77">
        <f ca="1">IFERROR(SUM($I$15:I213)/$N$5,"")</f>
        <v>0.11349214839505199</v>
      </c>
    </row>
    <row r="214" spans="1:18" x14ac:dyDescent="0.25">
      <c r="A214" s="168">
        <v>21</v>
      </c>
      <c r="B214" s="173">
        <f t="shared" si="62"/>
        <v>43567.583333332848</v>
      </c>
      <c r="C214" s="127" t="str">
        <f t="shared" ca="1" si="48"/>
        <v/>
      </c>
      <c r="D214" s="179">
        <f t="shared" ca="1" si="49"/>
        <v>1081</v>
      </c>
      <c r="E214" s="179">
        <f t="shared" ca="1" si="50"/>
        <v>42</v>
      </c>
      <c r="F214" s="179">
        <f t="shared" ca="1" si="51"/>
        <v>29</v>
      </c>
      <c r="G214" s="179" t="str">
        <f t="shared" ca="1" si="52"/>
        <v/>
      </c>
      <c r="H214" s="179">
        <f t="shared" ca="1" si="53"/>
        <v>3361</v>
      </c>
      <c r="I214" s="182">
        <f t="shared" ca="1" si="54"/>
        <v>133</v>
      </c>
      <c r="J214" s="175" t="str">
        <f t="shared" ca="1" si="55"/>
        <v/>
      </c>
      <c r="K214" s="127" t="str">
        <f t="shared" ca="1" si="56"/>
        <v/>
      </c>
      <c r="L214" s="182" t="str">
        <f t="shared" ca="1" si="57"/>
        <v/>
      </c>
      <c r="M214" s="127" t="str">
        <f t="shared" ca="1" si="58"/>
        <v/>
      </c>
      <c r="N214" s="127" t="str">
        <f t="shared" ca="1" si="59"/>
        <v/>
      </c>
      <c r="O214" s="179" t="str">
        <f t="shared" ca="1" si="60"/>
        <v/>
      </c>
      <c r="P214" s="182" t="str">
        <f t="shared" ca="1" si="61"/>
        <v/>
      </c>
      <c r="Q214" s="120" t="str">
        <f t="shared" ca="1" si="63"/>
        <v/>
      </c>
      <c r="R214" s="77">
        <f ca="1">IFERROR(SUM($I$15:I214)/$N$5,"")</f>
        <v>0.11424099275366399</v>
      </c>
    </row>
    <row r="215" spans="1:18" x14ac:dyDescent="0.25">
      <c r="A215" s="168">
        <v>22</v>
      </c>
      <c r="B215" s="173">
        <f t="shared" si="62"/>
        <v>43567.624999999513</v>
      </c>
      <c r="C215" s="127" t="str">
        <f t="shared" ca="1" si="48"/>
        <v/>
      </c>
      <c r="D215" s="179">
        <f t="shared" ca="1" si="49"/>
        <v>1077</v>
      </c>
      <c r="E215" s="179">
        <f t="shared" ca="1" si="50"/>
        <v>42</v>
      </c>
      <c r="F215" s="179">
        <f t="shared" ca="1" si="51"/>
        <v>29</v>
      </c>
      <c r="G215" s="179" t="str">
        <f t="shared" ca="1" si="52"/>
        <v/>
      </c>
      <c r="H215" s="179">
        <f t="shared" ca="1" si="53"/>
        <v>3291</v>
      </c>
      <c r="I215" s="182">
        <f t="shared" ca="1" si="54"/>
        <v>136</v>
      </c>
      <c r="J215" s="175" t="str">
        <f t="shared" ca="1" si="55"/>
        <v/>
      </c>
      <c r="K215" s="127" t="str">
        <f t="shared" ca="1" si="56"/>
        <v/>
      </c>
      <c r="L215" s="182" t="str">
        <f t="shared" ca="1" si="57"/>
        <v/>
      </c>
      <c r="M215" s="127" t="str">
        <f t="shared" ca="1" si="58"/>
        <v/>
      </c>
      <c r="N215" s="127" t="str">
        <f t="shared" ca="1" si="59"/>
        <v/>
      </c>
      <c r="O215" s="179" t="str">
        <f t="shared" ca="1" si="60"/>
        <v/>
      </c>
      <c r="P215" s="182" t="str">
        <f t="shared" ca="1" si="61"/>
        <v/>
      </c>
      <c r="Q215" s="120" t="str">
        <f t="shared" ca="1" si="63"/>
        <v/>
      </c>
      <c r="R215" s="77">
        <f ca="1">IFERROR(SUM($I$15:I215)/$N$5,"")</f>
        <v>0.11500672833841008</v>
      </c>
    </row>
    <row r="216" spans="1:18" x14ac:dyDescent="0.25">
      <c r="A216" s="168">
        <v>23</v>
      </c>
      <c r="B216" s="173">
        <f t="shared" si="62"/>
        <v>43567.666666666177</v>
      </c>
      <c r="C216" s="127" t="str">
        <f t="shared" ca="1" si="48"/>
        <v/>
      </c>
      <c r="D216" s="179">
        <f t="shared" ca="1" si="49"/>
        <v>1070</v>
      </c>
      <c r="E216" s="179">
        <f t="shared" ca="1" si="50"/>
        <v>42</v>
      </c>
      <c r="F216" s="179">
        <f t="shared" ca="1" si="51"/>
        <v>30</v>
      </c>
      <c r="G216" s="179" t="str">
        <f t="shared" ca="1" si="52"/>
        <v/>
      </c>
      <c r="H216" s="179">
        <f t="shared" ca="1" si="53"/>
        <v>3342</v>
      </c>
      <c r="I216" s="182">
        <f t="shared" ca="1" si="54"/>
        <v>135</v>
      </c>
      <c r="J216" s="175" t="str">
        <f t="shared" ca="1" si="55"/>
        <v/>
      </c>
      <c r="K216" s="127" t="str">
        <f t="shared" ca="1" si="56"/>
        <v/>
      </c>
      <c r="L216" s="182" t="str">
        <f t="shared" ca="1" si="57"/>
        <v/>
      </c>
      <c r="M216" s="127" t="str">
        <f t="shared" ca="1" si="58"/>
        <v/>
      </c>
      <c r="N216" s="127" t="str">
        <f t="shared" ca="1" si="59"/>
        <v/>
      </c>
      <c r="O216" s="179" t="str">
        <f t="shared" ca="1" si="60"/>
        <v/>
      </c>
      <c r="P216" s="182" t="str">
        <f t="shared" ca="1" si="61"/>
        <v/>
      </c>
      <c r="Q216" s="120" t="str">
        <f t="shared" ca="1" si="63"/>
        <v/>
      </c>
      <c r="R216" s="77">
        <f ca="1">IFERROR(SUM($I$15:I216)/$N$5,"")</f>
        <v>0.11576683351444482</v>
      </c>
    </row>
    <row r="217" spans="1:18" x14ac:dyDescent="0.25">
      <c r="A217" s="168">
        <v>24</v>
      </c>
      <c r="B217" s="173">
        <f t="shared" si="62"/>
        <v>43567.708333332841</v>
      </c>
      <c r="C217" s="127" t="str">
        <f t="shared" ca="1" si="48"/>
        <v/>
      </c>
      <c r="D217" s="179">
        <f t="shared" ca="1" si="49"/>
        <v>1068</v>
      </c>
      <c r="E217" s="179">
        <f t="shared" ca="1" si="50"/>
        <v>42</v>
      </c>
      <c r="F217" s="179">
        <f t="shared" ca="1" si="51"/>
        <v>33</v>
      </c>
      <c r="G217" s="179" t="str">
        <f t="shared" ca="1" si="52"/>
        <v/>
      </c>
      <c r="H217" s="179">
        <f t="shared" ca="1" si="53"/>
        <v>3202</v>
      </c>
      <c r="I217" s="182">
        <f t="shared" ca="1" si="54"/>
        <v>134</v>
      </c>
      <c r="J217" s="175" t="str">
        <f t="shared" ca="1" si="55"/>
        <v/>
      </c>
      <c r="K217" s="127" t="str">
        <f t="shared" ca="1" si="56"/>
        <v/>
      </c>
      <c r="L217" s="182" t="str">
        <f t="shared" ca="1" si="57"/>
        <v/>
      </c>
      <c r="M217" s="127" t="str">
        <f t="shared" ca="1" si="58"/>
        <v/>
      </c>
      <c r="N217" s="127" t="str">
        <f t="shared" ca="1" si="59"/>
        <v/>
      </c>
      <c r="O217" s="179" t="str">
        <f t="shared" ca="1" si="60"/>
        <v/>
      </c>
      <c r="P217" s="182" t="str">
        <f t="shared" ca="1" si="61"/>
        <v/>
      </c>
      <c r="Q217" s="120" t="str">
        <f t="shared" ca="1" si="63"/>
        <v/>
      </c>
      <c r="R217" s="77">
        <f ca="1">IFERROR(SUM($I$15:I217)/$N$5,"")</f>
        <v>0.11652130828176817</v>
      </c>
    </row>
    <row r="218" spans="1:18" x14ac:dyDescent="0.25">
      <c r="A218" s="168">
        <v>25</v>
      </c>
      <c r="B218" s="173">
        <f t="shared" si="62"/>
        <v>43567.749999999505</v>
      </c>
      <c r="C218" s="127" t="str">
        <f t="shared" ca="1" si="48"/>
        <v/>
      </c>
      <c r="D218" s="179">
        <f t="shared" ca="1" si="49"/>
        <v>1064</v>
      </c>
      <c r="E218" s="179">
        <f t="shared" ca="1" si="50"/>
        <v>42</v>
      </c>
      <c r="F218" s="179">
        <f t="shared" ca="1" si="51"/>
        <v>36</v>
      </c>
      <c r="G218" s="179">
        <f t="shared" ca="1" si="52"/>
        <v>189.8</v>
      </c>
      <c r="H218" s="179">
        <f t="shared" ca="1" si="53"/>
        <v>2713</v>
      </c>
      <c r="I218" s="182">
        <f t="shared" ca="1" si="54"/>
        <v>121</v>
      </c>
      <c r="J218" s="175" t="str">
        <f t="shared" ca="1" si="55"/>
        <v/>
      </c>
      <c r="K218" s="127" t="str">
        <f t="shared" ca="1" si="56"/>
        <v/>
      </c>
      <c r="L218" s="182" t="str">
        <f t="shared" ca="1" si="57"/>
        <v/>
      </c>
      <c r="M218" s="127" t="str">
        <f t="shared" ca="1" si="58"/>
        <v/>
      </c>
      <c r="N218" s="127" t="str">
        <f t="shared" ca="1" si="59"/>
        <v/>
      </c>
      <c r="O218" s="179" t="str">
        <f t="shared" ca="1" si="60"/>
        <v/>
      </c>
      <c r="P218" s="182" t="str">
        <f t="shared" ca="1" si="61"/>
        <v/>
      </c>
      <c r="Q218" s="120" t="str">
        <f t="shared" ca="1" si="63"/>
        <v/>
      </c>
      <c r="R218" s="77">
        <f ca="1">IFERROR(SUM($I$15:I218)/$N$5,"")</f>
        <v>0.11720258773584374</v>
      </c>
    </row>
    <row r="219" spans="1:18" x14ac:dyDescent="0.25">
      <c r="A219" s="168">
        <v>26</v>
      </c>
      <c r="B219" s="173">
        <f t="shared" si="62"/>
        <v>43567.791666666169</v>
      </c>
      <c r="C219" s="127" t="str">
        <f t="shared" ca="1" si="48"/>
        <v/>
      </c>
      <c r="D219" s="179">
        <f t="shared" ca="1" si="49"/>
        <v>1064</v>
      </c>
      <c r="E219" s="179">
        <f t="shared" ca="1" si="50"/>
        <v>42</v>
      </c>
      <c r="F219" s="179">
        <f t="shared" ca="1" si="51"/>
        <v>42</v>
      </c>
      <c r="G219" s="179" t="str">
        <f t="shared" ca="1" si="52"/>
        <v/>
      </c>
      <c r="H219" s="179">
        <f t="shared" ca="1" si="53"/>
        <v>3144</v>
      </c>
      <c r="I219" s="182">
        <f t="shared" ca="1" si="54"/>
        <v>130</v>
      </c>
      <c r="J219" s="175" t="str">
        <f t="shared" ca="1" si="55"/>
        <v/>
      </c>
      <c r="K219" s="127" t="str">
        <f t="shared" ca="1" si="56"/>
        <v/>
      </c>
      <c r="L219" s="182" t="str">
        <f t="shared" ca="1" si="57"/>
        <v/>
      </c>
      <c r="M219" s="127" t="str">
        <f t="shared" ca="1" si="58"/>
        <v/>
      </c>
      <c r="N219" s="127" t="str">
        <f t="shared" ca="1" si="59"/>
        <v/>
      </c>
      <c r="O219" s="179" t="str">
        <f t="shared" ca="1" si="60"/>
        <v/>
      </c>
      <c r="P219" s="182" t="str">
        <f t="shared" ca="1" si="61"/>
        <v/>
      </c>
      <c r="Q219" s="120" t="str">
        <f t="shared" ca="1" si="63"/>
        <v/>
      </c>
      <c r="R219" s="77">
        <f ca="1">IFERROR(SUM($I$15:I219)/$N$5,"")</f>
        <v>0.11793454086832163</v>
      </c>
    </row>
    <row r="220" spans="1:18" x14ac:dyDescent="0.25">
      <c r="A220" s="168">
        <v>27</v>
      </c>
      <c r="B220" s="173">
        <f t="shared" si="62"/>
        <v>43567.833333332834</v>
      </c>
      <c r="C220" s="127" t="str">
        <f t="shared" ca="1" si="48"/>
        <v/>
      </c>
      <c r="D220" s="179">
        <f t="shared" ca="1" si="49"/>
        <v>1070</v>
      </c>
      <c r="E220" s="179">
        <f t="shared" ca="1" si="50"/>
        <v>42</v>
      </c>
      <c r="F220" s="179">
        <f t="shared" ca="1" si="51"/>
        <v>42</v>
      </c>
      <c r="G220" s="179" t="str">
        <f t="shared" ca="1" si="52"/>
        <v/>
      </c>
      <c r="H220" s="179">
        <f t="shared" ca="1" si="53"/>
        <v>3125</v>
      </c>
      <c r="I220" s="182">
        <f t="shared" ca="1" si="54"/>
        <v>140</v>
      </c>
      <c r="J220" s="175" t="str">
        <f t="shared" ca="1" si="55"/>
        <v/>
      </c>
      <c r="K220" s="127" t="str">
        <f t="shared" ca="1" si="56"/>
        <v/>
      </c>
      <c r="L220" s="182" t="str">
        <f t="shared" ca="1" si="57"/>
        <v/>
      </c>
      <c r="M220" s="127" t="str">
        <f t="shared" ca="1" si="58"/>
        <v/>
      </c>
      <c r="N220" s="127" t="str">
        <f t="shared" ca="1" si="59"/>
        <v/>
      </c>
      <c r="O220" s="179" t="str">
        <f t="shared" ca="1" si="60"/>
        <v/>
      </c>
      <c r="P220" s="182" t="str">
        <f t="shared" ca="1" si="61"/>
        <v/>
      </c>
      <c r="Q220" s="120" t="str">
        <f t="shared" ca="1" si="63"/>
        <v/>
      </c>
      <c r="R220" s="77">
        <f ca="1">IFERROR(SUM($I$15:I220)/$N$5,"")</f>
        <v>0.11872279808791319</v>
      </c>
    </row>
    <row r="221" spans="1:18" x14ac:dyDescent="0.25">
      <c r="A221" s="168">
        <v>28</v>
      </c>
      <c r="B221" s="173">
        <f t="shared" si="62"/>
        <v>43567.874999999498</v>
      </c>
      <c r="C221" s="127" t="str">
        <f t="shared" ca="1" si="48"/>
        <v/>
      </c>
      <c r="D221" s="179">
        <f t="shared" ca="1" si="49"/>
        <v>1060</v>
      </c>
      <c r="E221" s="179">
        <f t="shared" ca="1" si="50"/>
        <v>42</v>
      </c>
      <c r="F221" s="179">
        <f t="shared" ca="1" si="51"/>
        <v>40</v>
      </c>
      <c r="G221" s="179" t="str">
        <f t="shared" ca="1" si="52"/>
        <v/>
      </c>
      <c r="H221" s="179">
        <f t="shared" ca="1" si="53"/>
        <v>3158</v>
      </c>
      <c r="I221" s="182">
        <f t="shared" ca="1" si="54"/>
        <v>128</v>
      </c>
      <c r="J221" s="175" t="str">
        <f t="shared" ca="1" si="55"/>
        <v/>
      </c>
      <c r="K221" s="127" t="str">
        <f t="shared" ca="1" si="56"/>
        <v/>
      </c>
      <c r="L221" s="182" t="str">
        <f t="shared" ca="1" si="57"/>
        <v/>
      </c>
      <c r="M221" s="127" t="str">
        <f t="shared" ca="1" si="58"/>
        <v/>
      </c>
      <c r="N221" s="127" t="str">
        <f t="shared" ca="1" si="59"/>
        <v/>
      </c>
      <c r="O221" s="179" t="str">
        <f t="shared" ca="1" si="60"/>
        <v/>
      </c>
      <c r="P221" s="182" t="str">
        <f t="shared" ca="1" si="61"/>
        <v/>
      </c>
      <c r="Q221" s="120" t="str">
        <f t="shared" ca="1" si="63"/>
        <v/>
      </c>
      <c r="R221" s="77">
        <f ca="1">IFERROR(SUM($I$15:I221)/$N$5,"")</f>
        <v>0.11944349040296835</v>
      </c>
    </row>
    <row r="222" spans="1:18" x14ac:dyDescent="0.25">
      <c r="A222" s="168">
        <v>29</v>
      </c>
      <c r="B222" s="173">
        <f t="shared" si="62"/>
        <v>43567.916666666162</v>
      </c>
      <c r="C222" s="127" t="str">
        <f t="shared" ca="1" si="48"/>
        <v/>
      </c>
      <c r="D222" s="179">
        <f t="shared" ca="1" si="49"/>
        <v>1063</v>
      </c>
      <c r="E222" s="179">
        <f t="shared" ca="1" si="50"/>
        <v>42</v>
      </c>
      <c r="F222" s="179">
        <f t="shared" ca="1" si="51"/>
        <v>43</v>
      </c>
      <c r="G222" s="179" t="str">
        <f t="shared" ca="1" si="52"/>
        <v/>
      </c>
      <c r="H222" s="179">
        <f t="shared" ca="1" si="53"/>
        <v>2926</v>
      </c>
      <c r="I222" s="182">
        <f t="shared" ca="1" si="54"/>
        <v>122</v>
      </c>
      <c r="J222" s="175" t="str">
        <f t="shared" ca="1" si="55"/>
        <v/>
      </c>
      <c r="K222" s="127" t="str">
        <f t="shared" ca="1" si="56"/>
        <v/>
      </c>
      <c r="L222" s="182" t="str">
        <f t="shared" ca="1" si="57"/>
        <v/>
      </c>
      <c r="M222" s="127" t="str">
        <f t="shared" ca="1" si="58"/>
        <v/>
      </c>
      <c r="N222" s="127" t="str">
        <f t="shared" ca="1" si="59"/>
        <v/>
      </c>
      <c r="O222" s="179" t="str">
        <f t="shared" ca="1" si="60"/>
        <v/>
      </c>
      <c r="P222" s="182" t="str">
        <f t="shared" ca="1" si="61"/>
        <v/>
      </c>
      <c r="Q222" s="120" t="str">
        <f t="shared" ca="1" si="63"/>
        <v/>
      </c>
      <c r="R222" s="77">
        <f ca="1">IFERROR(SUM($I$15:I222)/$N$5,"")</f>
        <v>0.12013040026575529</v>
      </c>
    </row>
    <row r="223" spans="1:18" x14ac:dyDescent="0.25">
      <c r="A223" s="168">
        <v>30</v>
      </c>
      <c r="B223" s="173">
        <f t="shared" si="62"/>
        <v>43567.958333332826</v>
      </c>
      <c r="C223" s="127" t="str">
        <f t="shared" ca="1" si="48"/>
        <v/>
      </c>
      <c r="D223" s="179">
        <f t="shared" ca="1" si="49"/>
        <v>1057</v>
      </c>
      <c r="E223" s="179">
        <f t="shared" ca="1" si="50"/>
        <v>42</v>
      </c>
      <c r="F223" s="179">
        <f t="shared" ca="1" si="51"/>
        <v>45</v>
      </c>
      <c r="G223" s="179" t="str">
        <f t="shared" ca="1" si="52"/>
        <v/>
      </c>
      <c r="H223" s="179">
        <f t="shared" ca="1" si="53"/>
        <v>3210</v>
      </c>
      <c r="I223" s="182">
        <f t="shared" ca="1" si="54"/>
        <v>131</v>
      </c>
      <c r="J223" s="175" t="str">
        <f t="shared" ca="1" si="55"/>
        <v/>
      </c>
      <c r="K223" s="127" t="str">
        <f t="shared" ca="1" si="56"/>
        <v/>
      </c>
      <c r="L223" s="182" t="str">
        <f t="shared" ca="1" si="57"/>
        <v/>
      </c>
      <c r="M223" s="127" t="str">
        <f t="shared" ca="1" si="58"/>
        <v/>
      </c>
      <c r="N223" s="127" t="str">
        <f t="shared" ca="1" si="59"/>
        <v/>
      </c>
      <c r="O223" s="179" t="str">
        <f t="shared" ca="1" si="60"/>
        <v/>
      </c>
      <c r="P223" s="182" t="str">
        <f t="shared" ca="1" si="61"/>
        <v/>
      </c>
      <c r="Q223" s="120" t="str">
        <f t="shared" ca="1" si="63"/>
        <v/>
      </c>
      <c r="R223" s="77">
        <f ca="1">IFERROR(SUM($I$15:I223)/$N$5,"")</f>
        <v>0.12086798380694455</v>
      </c>
    </row>
    <row r="224" spans="1:18" x14ac:dyDescent="0.25">
      <c r="A224" s="168">
        <v>31</v>
      </c>
      <c r="B224" s="173">
        <f t="shared" si="62"/>
        <v>43567.999999999491</v>
      </c>
      <c r="C224" s="127" t="str">
        <f t="shared" ca="1" si="48"/>
        <v/>
      </c>
      <c r="D224" s="179">
        <f t="shared" ca="1" si="49"/>
        <v>1062</v>
      </c>
      <c r="E224" s="179">
        <f t="shared" ca="1" si="50"/>
        <v>42</v>
      </c>
      <c r="F224" s="179">
        <f t="shared" ca="1" si="51"/>
        <v>43</v>
      </c>
      <c r="G224" s="179">
        <f t="shared" ca="1" si="52"/>
        <v>178.88</v>
      </c>
      <c r="H224" s="179">
        <f t="shared" ca="1" si="53"/>
        <v>3155</v>
      </c>
      <c r="I224" s="182">
        <f t="shared" ca="1" si="54"/>
        <v>117</v>
      </c>
      <c r="J224" s="175" t="str">
        <f t="shared" ca="1" si="55"/>
        <v/>
      </c>
      <c r="K224" s="127" t="str">
        <f t="shared" ca="1" si="56"/>
        <v/>
      </c>
      <c r="L224" s="182" t="str">
        <f t="shared" ca="1" si="57"/>
        <v/>
      </c>
      <c r="M224" s="127" t="str">
        <f t="shared" ca="1" si="58"/>
        <v/>
      </c>
      <c r="N224" s="127" t="str">
        <f t="shared" ca="1" si="59"/>
        <v/>
      </c>
      <c r="O224" s="179" t="str">
        <f t="shared" ca="1" si="60"/>
        <v/>
      </c>
      <c r="P224" s="182" t="str">
        <f t="shared" ca="1" si="61"/>
        <v/>
      </c>
      <c r="Q224" s="120" t="str">
        <f t="shared" ca="1" si="63"/>
        <v/>
      </c>
      <c r="R224" s="77">
        <f ca="1">IFERROR(SUM($I$15:I224)/$N$5,"")</f>
        <v>0.12152674162617465</v>
      </c>
    </row>
    <row r="225" spans="1:18" x14ac:dyDescent="0.25">
      <c r="A225" s="168">
        <v>32</v>
      </c>
      <c r="B225" s="173">
        <f t="shared" si="62"/>
        <v>43568.041666666155</v>
      </c>
      <c r="C225" s="127" t="str">
        <f t="shared" ca="1" si="48"/>
        <v/>
      </c>
      <c r="D225" s="179">
        <f t="shared" ca="1" si="49"/>
        <v>1059</v>
      </c>
      <c r="E225" s="179">
        <f t="shared" ca="1" si="50"/>
        <v>42</v>
      </c>
      <c r="F225" s="179">
        <f t="shared" ca="1" si="51"/>
        <v>45</v>
      </c>
      <c r="G225" s="179" t="str">
        <f t="shared" ca="1" si="52"/>
        <v/>
      </c>
      <c r="H225" s="179">
        <f t="shared" ca="1" si="53"/>
        <v>3014</v>
      </c>
      <c r="I225" s="182">
        <f t="shared" ca="1" si="54"/>
        <v>121</v>
      </c>
      <c r="J225" s="175" t="str">
        <f t="shared" ca="1" si="55"/>
        <v/>
      </c>
      <c r="K225" s="127" t="str">
        <f t="shared" ca="1" si="56"/>
        <v/>
      </c>
      <c r="L225" s="182" t="str">
        <f t="shared" ca="1" si="57"/>
        <v/>
      </c>
      <c r="M225" s="127" t="str">
        <f t="shared" ca="1" si="58"/>
        <v/>
      </c>
      <c r="N225" s="127" t="str">
        <f t="shared" ca="1" si="59"/>
        <v/>
      </c>
      <c r="O225" s="179" t="str">
        <f t="shared" ca="1" si="60"/>
        <v/>
      </c>
      <c r="P225" s="182" t="str">
        <f t="shared" ca="1" si="61"/>
        <v/>
      </c>
      <c r="Q225" s="120" t="str">
        <f t="shared" ca="1" si="63"/>
        <v/>
      </c>
      <c r="R225" s="77">
        <f ca="1">IFERROR(SUM($I$15:I225)/$N$5,"")</f>
        <v>0.12220802108025021</v>
      </c>
    </row>
    <row r="226" spans="1:18" x14ac:dyDescent="0.25">
      <c r="A226" s="168">
        <v>33</v>
      </c>
      <c r="B226" s="173">
        <f t="shared" si="62"/>
        <v>43568.083333332819</v>
      </c>
      <c r="C226" s="127" t="str">
        <f t="shared" ca="1" si="48"/>
        <v/>
      </c>
      <c r="D226" s="179">
        <f t="shared" ca="1" si="49"/>
        <v>1059</v>
      </c>
      <c r="E226" s="179">
        <f t="shared" ca="1" si="50"/>
        <v>42</v>
      </c>
      <c r="F226" s="179">
        <f t="shared" ca="1" si="51"/>
        <v>43</v>
      </c>
      <c r="G226" s="179" t="str">
        <f t="shared" ca="1" si="52"/>
        <v/>
      </c>
      <c r="H226" s="179">
        <f t="shared" ca="1" si="53"/>
        <v>2592</v>
      </c>
      <c r="I226" s="182">
        <f t="shared" ca="1" si="54"/>
        <v>121</v>
      </c>
      <c r="J226" s="175" t="str">
        <f t="shared" ca="1" si="55"/>
        <v/>
      </c>
      <c r="K226" s="127" t="str">
        <f t="shared" ca="1" si="56"/>
        <v/>
      </c>
      <c r="L226" s="182" t="str">
        <f t="shared" ca="1" si="57"/>
        <v/>
      </c>
      <c r="M226" s="127" t="str">
        <f t="shared" ca="1" si="58"/>
        <v/>
      </c>
      <c r="N226" s="127" t="str">
        <f t="shared" ca="1" si="59"/>
        <v/>
      </c>
      <c r="O226" s="179" t="str">
        <f t="shared" ca="1" si="60"/>
        <v/>
      </c>
      <c r="P226" s="182" t="str">
        <f t="shared" ca="1" si="61"/>
        <v/>
      </c>
      <c r="Q226" s="120" t="str">
        <f t="shared" ca="1" si="63"/>
        <v/>
      </c>
      <c r="R226" s="77">
        <f ca="1">IFERROR(SUM($I$15:I226)/$N$5,"")</f>
        <v>0.12288930053432578</v>
      </c>
    </row>
    <row r="227" spans="1:18" x14ac:dyDescent="0.25">
      <c r="A227" s="168">
        <v>34</v>
      </c>
      <c r="B227" s="173">
        <f t="shared" si="62"/>
        <v>43568.124999999483</v>
      </c>
      <c r="C227" s="127" t="str">
        <f t="shared" ca="1" si="48"/>
        <v/>
      </c>
      <c r="D227" s="179">
        <f t="shared" ca="1" si="49"/>
        <v>1061</v>
      </c>
      <c r="E227" s="179">
        <f t="shared" ca="1" si="50"/>
        <v>42</v>
      </c>
      <c r="F227" s="179">
        <f t="shared" ca="1" si="51"/>
        <v>44</v>
      </c>
      <c r="G227" s="179" t="str">
        <f t="shared" ca="1" si="52"/>
        <v/>
      </c>
      <c r="H227" s="179">
        <f t="shared" ca="1" si="53"/>
        <v>2591</v>
      </c>
      <c r="I227" s="182">
        <f t="shared" ca="1" si="54"/>
        <v>130</v>
      </c>
      <c r="J227" s="175" t="str">
        <f t="shared" ca="1" si="55"/>
        <v/>
      </c>
      <c r="K227" s="127" t="str">
        <f t="shared" ca="1" si="56"/>
        <v/>
      </c>
      <c r="L227" s="182" t="str">
        <f t="shared" ca="1" si="57"/>
        <v/>
      </c>
      <c r="M227" s="127" t="str">
        <f t="shared" ca="1" si="58"/>
        <v/>
      </c>
      <c r="N227" s="127" t="str">
        <f t="shared" ca="1" si="59"/>
        <v/>
      </c>
      <c r="O227" s="179" t="str">
        <f t="shared" ca="1" si="60"/>
        <v/>
      </c>
      <c r="P227" s="182" t="str">
        <f t="shared" ca="1" si="61"/>
        <v/>
      </c>
      <c r="Q227" s="120" t="str">
        <f t="shared" ca="1" si="63"/>
        <v/>
      </c>
      <c r="R227" s="77">
        <f ca="1">IFERROR(SUM($I$15:I227)/$N$5,"")</f>
        <v>0.12362125366680367</v>
      </c>
    </row>
    <row r="228" spans="1:18" x14ac:dyDescent="0.25">
      <c r="A228" s="168">
        <v>35</v>
      </c>
      <c r="B228" s="173">
        <f t="shared" si="62"/>
        <v>43568.166666666148</v>
      </c>
      <c r="C228" s="127" t="str">
        <f t="shared" ca="1" si="48"/>
        <v/>
      </c>
      <c r="D228" s="179">
        <f t="shared" ca="1" si="49"/>
        <v>1059</v>
      </c>
      <c r="E228" s="179">
        <f t="shared" ca="1" si="50"/>
        <v>42</v>
      </c>
      <c r="F228" s="179">
        <f t="shared" ca="1" si="51"/>
        <v>40</v>
      </c>
      <c r="G228" s="179">
        <f t="shared" ca="1" si="52"/>
        <v>181.78</v>
      </c>
      <c r="H228" s="179">
        <f t="shared" ca="1" si="53"/>
        <v>2588</v>
      </c>
      <c r="I228" s="182">
        <f t="shared" ca="1" si="54"/>
        <v>118</v>
      </c>
      <c r="J228" s="175" t="str">
        <f t="shared" ca="1" si="55"/>
        <v/>
      </c>
      <c r="K228" s="127" t="str">
        <f t="shared" ca="1" si="56"/>
        <v/>
      </c>
      <c r="L228" s="182" t="str">
        <f t="shared" ca="1" si="57"/>
        <v/>
      </c>
      <c r="M228" s="127" t="str">
        <f t="shared" ca="1" si="58"/>
        <v/>
      </c>
      <c r="N228" s="127" t="str">
        <f t="shared" ca="1" si="59"/>
        <v/>
      </c>
      <c r="O228" s="179" t="str">
        <f t="shared" ca="1" si="60"/>
        <v/>
      </c>
      <c r="P228" s="182" t="str">
        <f t="shared" ca="1" si="61"/>
        <v/>
      </c>
      <c r="Q228" s="120" t="str">
        <f t="shared" ca="1" si="63"/>
        <v/>
      </c>
      <c r="R228" s="77">
        <f ca="1">IFERROR(SUM($I$15:I228)/$N$5,"")</f>
        <v>0.12428564189474514</v>
      </c>
    </row>
    <row r="229" spans="1:18" x14ac:dyDescent="0.25">
      <c r="A229" s="168">
        <v>36</v>
      </c>
      <c r="B229" s="173">
        <f t="shared" si="62"/>
        <v>43568.208333332812</v>
      </c>
      <c r="C229" s="127" t="str">
        <f t="shared" ca="1" si="48"/>
        <v/>
      </c>
      <c r="D229" s="179">
        <f t="shared" ca="1" si="49"/>
        <v>1053</v>
      </c>
      <c r="E229" s="179">
        <f t="shared" ca="1" si="50"/>
        <v>42</v>
      </c>
      <c r="F229" s="179">
        <f t="shared" ca="1" si="51"/>
        <v>45</v>
      </c>
      <c r="G229" s="179" t="str">
        <f t="shared" ca="1" si="52"/>
        <v/>
      </c>
      <c r="H229" s="179">
        <f t="shared" ca="1" si="53"/>
        <v>2599</v>
      </c>
      <c r="I229" s="182">
        <f t="shared" ca="1" si="54"/>
        <v>110</v>
      </c>
      <c r="J229" s="175" t="str">
        <f t="shared" ca="1" si="55"/>
        <v/>
      </c>
      <c r="K229" s="127" t="str">
        <f t="shared" ca="1" si="56"/>
        <v/>
      </c>
      <c r="L229" s="182" t="str">
        <f t="shared" ca="1" si="57"/>
        <v/>
      </c>
      <c r="M229" s="127" t="str">
        <f t="shared" ca="1" si="58"/>
        <v/>
      </c>
      <c r="N229" s="127" t="str">
        <f t="shared" ca="1" si="59"/>
        <v/>
      </c>
      <c r="O229" s="179" t="str">
        <f t="shared" ca="1" si="60"/>
        <v/>
      </c>
      <c r="P229" s="182" t="str">
        <f t="shared" ca="1" si="61"/>
        <v/>
      </c>
      <c r="Q229" s="120" t="str">
        <f t="shared" ca="1" si="63"/>
        <v/>
      </c>
      <c r="R229" s="77">
        <f ca="1">IFERROR(SUM($I$15:I229)/$N$5,"")</f>
        <v>0.12490498685299566</v>
      </c>
    </row>
    <row r="230" spans="1:18" x14ac:dyDescent="0.25">
      <c r="A230" s="168">
        <v>37</v>
      </c>
      <c r="B230" s="173">
        <f t="shared" si="62"/>
        <v>43568.249999999476</v>
      </c>
      <c r="C230" s="127" t="str">
        <f t="shared" ca="1" si="48"/>
        <v/>
      </c>
      <c r="D230" s="179">
        <f t="shared" ca="1" si="49"/>
        <v>1053</v>
      </c>
      <c r="E230" s="179">
        <f t="shared" ca="1" si="50"/>
        <v>42</v>
      </c>
      <c r="F230" s="179">
        <f t="shared" ca="1" si="51"/>
        <v>47</v>
      </c>
      <c r="G230" s="179" t="str">
        <f t="shared" ca="1" si="52"/>
        <v/>
      </c>
      <c r="H230" s="179">
        <f t="shared" ca="1" si="53"/>
        <v>2723</v>
      </c>
      <c r="I230" s="182">
        <f t="shared" ca="1" si="54"/>
        <v>107</v>
      </c>
      <c r="J230" s="175" t="str">
        <f t="shared" ca="1" si="55"/>
        <v/>
      </c>
      <c r="K230" s="127" t="str">
        <f t="shared" ca="1" si="56"/>
        <v/>
      </c>
      <c r="L230" s="182" t="str">
        <f t="shared" ca="1" si="57"/>
        <v/>
      </c>
      <c r="M230" s="127" t="str">
        <f t="shared" ca="1" si="58"/>
        <v/>
      </c>
      <c r="N230" s="127" t="str">
        <f t="shared" ca="1" si="59"/>
        <v/>
      </c>
      <c r="O230" s="179" t="str">
        <f t="shared" ca="1" si="60"/>
        <v/>
      </c>
      <c r="P230" s="182" t="str">
        <f t="shared" ca="1" si="61"/>
        <v/>
      </c>
      <c r="Q230" s="120" t="str">
        <f t="shared" ca="1" si="63"/>
        <v/>
      </c>
      <c r="R230" s="77">
        <f ca="1">IFERROR(SUM($I$15:I230)/$N$5,"")</f>
        <v>0.12550744058511207</v>
      </c>
    </row>
    <row r="231" spans="1:18" x14ac:dyDescent="0.25">
      <c r="A231" s="168">
        <v>14</v>
      </c>
      <c r="B231" s="173">
        <f t="shared" si="62"/>
        <v>43568.29166666614</v>
      </c>
      <c r="C231" s="127" t="str">
        <f t="shared" ca="1" si="48"/>
        <v/>
      </c>
      <c r="D231" s="179">
        <f t="shared" ca="1" si="49"/>
        <v>1055</v>
      </c>
      <c r="E231" s="179">
        <f t="shared" ca="1" si="50"/>
        <v>42</v>
      </c>
      <c r="F231" s="179">
        <f t="shared" ca="1" si="51"/>
        <v>34</v>
      </c>
      <c r="G231" s="179" t="str">
        <f t="shared" ca="1" si="52"/>
        <v/>
      </c>
      <c r="H231" s="179">
        <f t="shared" ca="1" si="53"/>
        <v>3031</v>
      </c>
      <c r="I231" s="182">
        <f t="shared" ca="1" si="54"/>
        <v>110</v>
      </c>
      <c r="J231" s="175" t="str">
        <f t="shared" ca="1" si="55"/>
        <v/>
      </c>
      <c r="K231" s="127" t="str">
        <f t="shared" ca="1" si="56"/>
        <v/>
      </c>
      <c r="L231" s="182" t="str">
        <f t="shared" ca="1" si="57"/>
        <v/>
      </c>
      <c r="M231" s="127" t="str">
        <f t="shared" ca="1" si="58"/>
        <v/>
      </c>
      <c r="N231" s="127" t="str">
        <f t="shared" ca="1" si="59"/>
        <v/>
      </c>
      <c r="O231" s="179" t="str">
        <f t="shared" ca="1" si="60"/>
        <v/>
      </c>
      <c r="P231" s="182" t="str">
        <f t="shared" ca="1" si="61"/>
        <v/>
      </c>
      <c r="Q231" s="120" t="str">
        <f t="shared" ca="1" si="63"/>
        <v/>
      </c>
      <c r="R231" s="77">
        <f ca="1">IFERROR(SUM($I$15:I231)/$N$5,"")</f>
        <v>0.1261267855433626</v>
      </c>
    </row>
    <row r="232" spans="1:18" x14ac:dyDescent="0.25">
      <c r="A232" s="168">
        <v>15</v>
      </c>
      <c r="B232" s="173">
        <f t="shared" si="62"/>
        <v>43568.333333332805</v>
      </c>
      <c r="C232" s="127" t="str">
        <f t="shared" ca="1" si="48"/>
        <v/>
      </c>
      <c r="D232" s="179">
        <f t="shared" ca="1" si="49"/>
        <v>1051</v>
      </c>
      <c r="E232" s="179">
        <f t="shared" ca="1" si="50"/>
        <v>42</v>
      </c>
      <c r="F232" s="179">
        <f t="shared" ca="1" si="51"/>
        <v>32</v>
      </c>
      <c r="G232" s="179">
        <f t="shared" ca="1" si="52"/>
        <v>191.19</v>
      </c>
      <c r="H232" s="179">
        <f t="shared" ca="1" si="53"/>
        <v>3210</v>
      </c>
      <c r="I232" s="182">
        <f t="shared" ca="1" si="54"/>
        <v>100</v>
      </c>
      <c r="J232" s="175" t="str">
        <f t="shared" ca="1" si="55"/>
        <v/>
      </c>
      <c r="K232" s="127" t="str">
        <f t="shared" ca="1" si="56"/>
        <v/>
      </c>
      <c r="L232" s="182" t="str">
        <f t="shared" ca="1" si="57"/>
        <v/>
      </c>
      <c r="M232" s="127" t="str">
        <f t="shared" ca="1" si="58"/>
        <v/>
      </c>
      <c r="N232" s="127" t="str">
        <f t="shared" ca="1" si="59"/>
        <v/>
      </c>
      <c r="O232" s="179" t="str">
        <f t="shared" ca="1" si="60"/>
        <v/>
      </c>
      <c r="P232" s="182" t="str">
        <f t="shared" ca="1" si="61"/>
        <v/>
      </c>
      <c r="Q232" s="120" t="str">
        <f t="shared" ca="1" si="63"/>
        <v/>
      </c>
      <c r="R232" s="77">
        <f ca="1">IFERROR(SUM($I$15:I232)/$N$5,"")</f>
        <v>0.12668982641449944</v>
      </c>
    </row>
    <row r="233" spans="1:18" x14ac:dyDescent="0.25">
      <c r="A233" s="168">
        <v>16</v>
      </c>
      <c r="B233" s="173">
        <f t="shared" si="62"/>
        <v>43568.374999999469</v>
      </c>
      <c r="C233" s="127" t="str">
        <f t="shared" ca="1" si="48"/>
        <v/>
      </c>
      <c r="D233" s="179">
        <f t="shared" ca="1" si="49"/>
        <v>1050</v>
      </c>
      <c r="E233" s="179">
        <f t="shared" ca="1" si="50"/>
        <v>42</v>
      </c>
      <c r="F233" s="179">
        <f t="shared" ca="1" si="51"/>
        <v>33</v>
      </c>
      <c r="G233" s="179" t="str">
        <f t="shared" ca="1" si="52"/>
        <v/>
      </c>
      <c r="H233" s="179">
        <f t="shared" ca="1" si="53"/>
        <v>3012</v>
      </c>
      <c r="I233" s="182">
        <f t="shared" ca="1" si="54"/>
        <v>93</v>
      </c>
      <c r="J233" s="175" t="str">
        <f t="shared" ca="1" si="55"/>
        <v/>
      </c>
      <c r="K233" s="127" t="str">
        <f t="shared" ca="1" si="56"/>
        <v/>
      </c>
      <c r="L233" s="182" t="str">
        <f t="shared" ca="1" si="57"/>
        <v/>
      </c>
      <c r="M233" s="127" t="str">
        <f t="shared" ca="1" si="58"/>
        <v/>
      </c>
      <c r="N233" s="127" t="str">
        <f t="shared" ca="1" si="59"/>
        <v/>
      </c>
      <c r="O233" s="179" t="str">
        <f t="shared" ca="1" si="60"/>
        <v/>
      </c>
      <c r="P233" s="182" t="str">
        <f t="shared" ca="1" si="61"/>
        <v/>
      </c>
      <c r="Q233" s="120" t="str">
        <f t="shared" ca="1" si="63"/>
        <v/>
      </c>
      <c r="R233" s="77">
        <f ca="1">IFERROR(SUM($I$15:I233)/$N$5,"")</f>
        <v>0.12721345442465667</v>
      </c>
    </row>
    <row r="234" spans="1:18" x14ac:dyDescent="0.25">
      <c r="A234" s="168">
        <v>17</v>
      </c>
      <c r="B234" s="173">
        <f t="shared" si="62"/>
        <v>43568.416666666133</v>
      </c>
      <c r="C234" s="127" t="str">
        <f t="shared" ca="1" si="48"/>
        <v/>
      </c>
      <c r="D234" s="179">
        <f t="shared" ca="1" si="49"/>
        <v>1050</v>
      </c>
      <c r="E234" s="179">
        <f t="shared" ca="1" si="50"/>
        <v>42</v>
      </c>
      <c r="F234" s="179">
        <f t="shared" ca="1" si="51"/>
        <v>34</v>
      </c>
      <c r="G234" s="179" t="str">
        <f t="shared" ca="1" si="52"/>
        <v/>
      </c>
      <c r="H234" s="179">
        <f t="shared" ca="1" si="53"/>
        <v>2888</v>
      </c>
      <c r="I234" s="182">
        <f t="shared" ca="1" si="54"/>
        <v>91</v>
      </c>
      <c r="J234" s="175" t="str">
        <f t="shared" ca="1" si="55"/>
        <v/>
      </c>
      <c r="K234" s="127" t="str">
        <f t="shared" ca="1" si="56"/>
        <v/>
      </c>
      <c r="L234" s="182" t="str">
        <f t="shared" ca="1" si="57"/>
        <v/>
      </c>
      <c r="M234" s="127" t="str">
        <f t="shared" ca="1" si="58"/>
        <v/>
      </c>
      <c r="N234" s="127" t="str">
        <f t="shared" ca="1" si="59"/>
        <v/>
      </c>
      <c r="O234" s="179" t="str">
        <f t="shared" ca="1" si="60"/>
        <v/>
      </c>
      <c r="P234" s="182" t="str">
        <f t="shared" ca="1" si="61"/>
        <v/>
      </c>
      <c r="Q234" s="120" t="str">
        <f t="shared" ca="1" si="63"/>
        <v/>
      </c>
      <c r="R234" s="77">
        <f ca="1">IFERROR(SUM($I$15:I234)/$N$5,"")</f>
        <v>0.12772582161739121</v>
      </c>
    </row>
    <row r="235" spans="1:18" x14ac:dyDescent="0.25">
      <c r="A235" s="168">
        <v>18</v>
      </c>
      <c r="B235" s="173">
        <f t="shared" si="62"/>
        <v>43568.458333332797</v>
      </c>
      <c r="C235" s="127" t="str">
        <f t="shared" ca="1" si="48"/>
        <v/>
      </c>
      <c r="D235" s="179">
        <f t="shared" ca="1" si="49"/>
        <v>1051</v>
      </c>
      <c r="E235" s="179">
        <f t="shared" ca="1" si="50"/>
        <v>42</v>
      </c>
      <c r="F235" s="179">
        <f t="shared" ca="1" si="51"/>
        <v>32</v>
      </c>
      <c r="G235" s="179">
        <f t="shared" ca="1" si="52"/>
        <v>180.96</v>
      </c>
      <c r="H235" s="179">
        <f t="shared" ca="1" si="53"/>
        <v>2808</v>
      </c>
      <c r="I235" s="182">
        <f t="shared" ca="1" si="54"/>
        <v>90</v>
      </c>
      <c r="J235" s="175" t="str">
        <f t="shared" ca="1" si="55"/>
        <v/>
      </c>
      <c r="K235" s="127" t="str">
        <f t="shared" ca="1" si="56"/>
        <v/>
      </c>
      <c r="L235" s="182" t="str">
        <f t="shared" ca="1" si="57"/>
        <v/>
      </c>
      <c r="M235" s="127" t="str">
        <f t="shared" ca="1" si="58"/>
        <v/>
      </c>
      <c r="N235" s="127" t="str">
        <f t="shared" ca="1" si="59"/>
        <v/>
      </c>
      <c r="O235" s="179" t="str">
        <f t="shared" ca="1" si="60"/>
        <v/>
      </c>
      <c r="P235" s="182" t="str">
        <f t="shared" ca="1" si="61"/>
        <v/>
      </c>
      <c r="Q235" s="120" t="str">
        <f t="shared" ca="1" si="63"/>
        <v/>
      </c>
      <c r="R235" s="77">
        <f ca="1">IFERROR(SUM($I$15:I235)/$N$5,"")</f>
        <v>0.12823255840141437</v>
      </c>
    </row>
    <row r="236" spans="1:18" x14ac:dyDescent="0.25">
      <c r="A236" s="168">
        <v>19</v>
      </c>
      <c r="B236" s="173">
        <f t="shared" si="62"/>
        <v>43568.499999999462</v>
      </c>
      <c r="C236" s="127" t="str">
        <f t="shared" ca="1" si="48"/>
        <v/>
      </c>
      <c r="D236" s="179">
        <f t="shared" ca="1" si="49"/>
        <v>1050</v>
      </c>
      <c r="E236" s="179">
        <f t="shared" ca="1" si="50"/>
        <v>42</v>
      </c>
      <c r="F236" s="179">
        <f t="shared" ca="1" si="51"/>
        <v>31</v>
      </c>
      <c r="G236" s="179" t="str">
        <f t="shared" ca="1" si="52"/>
        <v/>
      </c>
      <c r="H236" s="179">
        <f t="shared" ca="1" si="53"/>
        <v>2886</v>
      </c>
      <c r="I236" s="182">
        <f t="shared" ca="1" si="54"/>
        <v>85</v>
      </c>
      <c r="J236" s="175" t="str">
        <f t="shared" ca="1" si="55"/>
        <v/>
      </c>
      <c r="K236" s="127" t="str">
        <f t="shared" ca="1" si="56"/>
        <v/>
      </c>
      <c r="L236" s="182" t="str">
        <f t="shared" ca="1" si="57"/>
        <v/>
      </c>
      <c r="M236" s="127" t="str">
        <f t="shared" ca="1" si="58"/>
        <v/>
      </c>
      <c r="N236" s="127" t="str">
        <f t="shared" ca="1" si="59"/>
        <v/>
      </c>
      <c r="O236" s="179" t="str">
        <f t="shared" ca="1" si="60"/>
        <v/>
      </c>
      <c r="P236" s="182" t="str">
        <f t="shared" ca="1" si="61"/>
        <v/>
      </c>
      <c r="Q236" s="120" t="str">
        <f t="shared" ca="1" si="63"/>
        <v/>
      </c>
      <c r="R236" s="77">
        <f ca="1">IFERROR(SUM($I$15:I236)/$N$5,"")</f>
        <v>0.12871114314188067</v>
      </c>
    </row>
    <row r="237" spans="1:18" x14ac:dyDescent="0.25">
      <c r="A237" s="168">
        <v>20</v>
      </c>
      <c r="B237" s="173">
        <f t="shared" si="62"/>
        <v>43568.541666666126</v>
      </c>
      <c r="C237" s="127" t="str">
        <f t="shared" ca="1" si="48"/>
        <v/>
      </c>
      <c r="D237" s="179">
        <f t="shared" ca="1" si="49"/>
        <v>1048</v>
      </c>
      <c r="E237" s="179">
        <f t="shared" ca="1" si="50"/>
        <v>42</v>
      </c>
      <c r="F237" s="179">
        <f t="shared" ca="1" si="51"/>
        <v>33</v>
      </c>
      <c r="G237" s="179" t="str">
        <f t="shared" ca="1" si="52"/>
        <v/>
      </c>
      <c r="H237" s="179">
        <f t="shared" ca="1" si="53"/>
        <v>2861</v>
      </c>
      <c r="I237" s="182">
        <f t="shared" ca="1" si="54"/>
        <v>98</v>
      </c>
      <c r="J237" s="175" t="str">
        <f t="shared" ca="1" si="55"/>
        <v/>
      </c>
      <c r="K237" s="127" t="str">
        <f t="shared" ca="1" si="56"/>
        <v/>
      </c>
      <c r="L237" s="182" t="str">
        <f t="shared" ca="1" si="57"/>
        <v/>
      </c>
      <c r="M237" s="127" t="str">
        <f t="shared" ca="1" si="58"/>
        <v/>
      </c>
      <c r="N237" s="127" t="str">
        <f t="shared" ca="1" si="59"/>
        <v/>
      </c>
      <c r="O237" s="179" t="str">
        <f t="shared" ca="1" si="60"/>
        <v/>
      </c>
      <c r="P237" s="182" t="str">
        <f t="shared" ca="1" si="61"/>
        <v/>
      </c>
      <c r="Q237" s="120" t="str">
        <f t="shared" ca="1" si="63"/>
        <v/>
      </c>
      <c r="R237" s="77">
        <f ca="1">IFERROR(SUM($I$15:I237)/$N$5,"")</f>
        <v>0.12926292319559476</v>
      </c>
    </row>
    <row r="238" spans="1:18" x14ac:dyDescent="0.25">
      <c r="A238" s="168">
        <v>21</v>
      </c>
      <c r="B238" s="173">
        <f t="shared" si="62"/>
        <v>43568.58333333279</v>
      </c>
      <c r="C238" s="127" t="str">
        <f t="shared" ca="1" si="48"/>
        <v/>
      </c>
      <c r="D238" s="179">
        <f t="shared" ca="1" si="49"/>
        <v>1046</v>
      </c>
      <c r="E238" s="179">
        <f t="shared" ca="1" si="50"/>
        <v>42</v>
      </c>
      <c r="F238" s="179">
        <f t="shared" ca="1" si="51"/>
        <v>31</v>
      </c>
      <c r="G238" s="179">
        <f t="shared" ca="1" si="52"/>
        <v>190.49</v>
      </c>
      <c r="H238" s="179">
        <f t="shared" ca="1" si="53"/>
        <v>2910</v>
      </c>
      <c r="I238" s="182">
        <f t="shared" ca="1" si="54"/>
        <v>102</v>
      </c>
      <c r="J238" s="175" t="str">
        <f t="shared" ca="1" si="55"/>
        <v/>
      </c>
      <c r="K238" s="127" t="str">
        <f t="shared" ca="1" si="56"/>
        <v/>
      </c>
      <c r="L238" s="182" t="str">
        <f t="shared" ca="1" si="57"/>
        <v/>
      </c>
      <c r="M238" s="127" t="str">
        <f t="shared" ca="1" si="58"/>
        <v/>
      </c>
      <c r="N238" s="127" t="str">
        <f t="shared" ca="1" si="59"/>
        <v/>
      </c>
      <c r="O238" s="179" t="str">
        <f t="shared" ca="1" si="60"/>
        <v/>
      </c>
      <c r="P238" s="182" t="str">
        <f t="shared" ca="1" si="61"/>
        <v/>
      </c>
      <c r="Q238" s="120" t="str">
        <f t="shared" ca="1" si="63"/>
        <v/>
      </c>
      <c r="R238" s="77">
        <f ca="1">IFERROR(SUM($I$15:I238)/$N$5,"")</f>
        <v>0.12983722488415433</v>
      </c>
    </row>
    <row r="239" spans="1:18" x14ac:dyDescent="0.25">
      <c r="A239" s="168">
        <v>22</v>
      </c>
      <c r="B239" s="173">
        <f t="shared" si="62"/>
        <v>43568.624999999454</v>
      </c>
      <c r="C239" s="127" t="str">
        <f t="shared" ca="1" si="48"/>
        <v/>
      </c>
      <c r="D239" s="179">
        <f t="shared" ca="1" si="49"/>
        <v>1043</v>
      </c>
      <c r="E239" s="179">
        <f t="shared" ca="1" si="50"/>
        <v>42</v>
      </c>
      <c r="F239" s="179">
        <f t="shared" ca="1" si="51"/>
        <v>33</v>
      </c>
      <c r="G239" s="179" t="str">
        <f t="shared" ca="1" si="52"/>
        <v/>
      </c>
      <c r="H239" s="179">
        <f t="shared" ca="1" si="53"/>
        <v>2888</v>
      </c>
      <c r="I239" s="182">
        <f t="shared" ca="1" si="54"/>
        <v>100</v>
      </c>
      <c r="J239" s="175" t="str">
        <f t="shared" ca="1" si="55"/>
        <v/>
      </c>
      <c r="K239" s="127" t="str">
        <f t="shared" ca="1" si="56"/>
        <v/>
      </c>
      <c r="L239" s="182" t="str">
        <f t="shared" ca="1" si="57"/>
        <v/>
      </c>
      <c r="M239" s="127" t="str">
        <f t="shared" ca="1" si="58"/>
        <v/>
      </c>
      <c r="N239" s="127" t="str">
        <f t="shared" ca="1" si="59"/>
        <v/>
      </c>
      <c r="O239" s="179" t="str">
        <f t="shared" ca="1" si="60"/>
        <v/>
      </c>
      <c r="P239" s="182" t="str">
        <f t="shared" ca="1" si="61"/>
        <v/>
      </c>
      <c r="Q239" s="120" t="str">
        <f t="shared" ca="1" si="63"/>
        <v/>
      </c>
      <c r="R239" s="77">
        <f ca="1">IFERROR(SUM($I$15:I239)/$N$5,"")</f>
        <v>0.13040026575529118</v>
      </c>
    </row>
    <row r="240" spans="1:18" x14ac:dyDescent="0.25">
      <c r="A240" s="168">
        <v>23</v>
      </c>
      <c r="B240" s="173">
        <f t="shared" si="62"/>
        <v>43568.666666666119</v>
      </c>
      <c r="C240" s="127" t="str">
        <f t="shared" ca="1" si="48"/>
        <v/>
      </c>
      <c r="D240" s="179">
        <f t="shared" ca="1" si="49"/>
        <v>1043</v>
      </c>
      <c r="E240" s="179">
        <f t="shared" ca="1" si="50"/>
        <v>42</v>
      </c>
      <c r="F240" s="179">
        <f t="shared" ca="1" si="51"/>
        <v>34</v>
      </c>
      <c r="G240" s="179" t="str">
        <f t="shared" ca="1" si="52"/>
        <v/>
      </c>
      <c r="H240" s="179">
        <f t="shared" ca="1" si="53"/>
        <v>2857</v>
      </c>
      <c r="I240" s="182">
        <f t="shared" ca="1" si="54"/>
        <v>96</v>
      </c>
      <c r="J240" s="175" t="str">
        <f t="shared" ca="1" si="55"/>
        <v/>
      </c>
      <c r="K240" s="127" t="str">
        <f t="shared" ca="1" si="56"/>
        <v/>
      </c>
      <c r="L240" s="182" t="str">
        <f t="shared" ca="1" si="57"/>
        <v/>
      </c>
      <c r="M240" s="127" t="str">
        <f t="shared" ca="1" si="58"/>
        <v/>
      </c>
      <c r="N240" s="127" t="str">
        <f t="shared" ca="1" si="59"/>
        <v/>
      </c>
      <c r="O240" s="179" t="str">
        <f t="shared" ca="1" si="60"/>
        <v/>
      </c>
      <c r="P240" s="182" t="str">
        <f t="shared" ca="1" si="61"/>
        <v/>
      </c>
      <c r="Q240" s="120" t="str">
        <f t="shared" ca="1" si="63"/>
        <v/>
      </c>
      <c r="R240" s="77">
        <f ca="1">IFERROR(SUM($I$15:I240)/$N$5,"")</f>
        <v>0.13094078499158254</v>
      </c>
    </row>
    <row r="241" spans="1:18" x14ac:dyDescent="0.25">
      <c r="A241" s="168">
        <v>24</v>
      </c>
      <c r="B241" s="173">
        <f t="shared" si="62"/>
        <v>43568.708333332783</v>
      </c>
      <c r="C241" s="127" t="str">
        <f t="shared" ca="1" si="48"/>
        <v/>
      </c>
      <c r="D241" s="179">
        <f t="shared" ca="1" si="49"/>
        <v>1042</v>
      </c>
      <c r="E241" s="179">
        <f t="shared" ca="1" si="50"/>
        <v>42</v>
      </c>
      <c r="F241" s="179">
        <f t="shared" ca="1" si="51"/>
        <v>32</v>
      </c>
      <c r="G241" s="179" t="str">
        <f t="shared" ca="1" si="52"/>
        <v/>
      </c>
      <c r="H241" s="179">
        <f t="shared" ca="1" si="53"/>
        <v>2895</v>
      </c>
      <c r="I241" s="182">
        <f t="shared" ca="1" si="54"/>
        <v>97</v>
      </c>
      <c r="J241" s="175" t="str">
        <f t="shared" ca="1" si="55"/>
        <v/>
      </c>
      <c r="K241" s="127" t="str">
        <f t="shared" ca="1" si="56"/>
        <v/>
      </c>
      <c r="L241" s="182" t="str">
        <f t="shared" ca="1" si="57"/>
        <v/>
      </c>
      <c r="M241" s="127" t="str">
        <f t="shared" ca="1" si="58"/>
        <v/>
      </c>
      <c r="N241" s="127" t="str">
        <f t="shared" ca="1" si="59"/>
        <v/>
      </c>
      <c r="O241" s="179" t="str">
        <f t="shared" ca="1" si="60"/>
        <v/>
      </c>
      <c r="P241" s="182" t="str">
        <f t="shared" ca="1" si="61"/>
        <v/>
      </c>
      <c r="Q241" s="120" t="str">
        <f t="shared" ca="1" si="63"/>
        <v/>
      </c>
      <c r="R241" s="77">
        <f ca="1">IFERROR(SUM($I$15:I241)/$N$5,"")</f>
        <v>0.13148693463658526</v>
      </c>
    </row>
    <row r="242" spans="1:18" x14ac:dyDescent="0.25">
      <c r="A242" s="168">
        <v>25</v>
      </c>
      <c r="B242" s="173">
        <f t="shared" si="62"/>
        <v>43568.749999999447</v>
      </c>
      <c r="C242" s="127" t="str">
        <f t="shared" ca="1" si="48"/>
        <v/>
      </c>
      <c r="D242" s="179">
        <f t="shared" ca="1" si="49"/>
        <v>1043</v>
      </c>
      <c r="E242" s="179">
        <f t="shared" ca="1" si="50"/>
        <v>42</v>
      </c>
      <c r="F242" s="179">
        <f t="shared" ca="1" si="51"/>
        <v>30</v>
      </c>
      <c r="G242" s="179">
        <f t="shared" ca="1" si="52"/>
        <v>180.48</v>
      </c>
      <c r="H242" s="179">
        <f t="shared" ca="1" si="53"/>
        <v>2880</v>
      </c>
      <c r="I242" s="182">
        <f t="shared" ca="1" si="54"/>
        <v>90</v>
      </c>
      <c r="J242" s="175" t="str">
        <f t="shared" ca="1" si="55"/>
        <v/>
      </c>
      <c r="K242" s="127" t="str">
        <f t="shared" ca="1" si="56"/>
        <v/>
      </c>
      <c r="L242" s="182" t="str">
        <f t="shared" ca="1" si="57"/>
        <v/>
      </c>
      <c r="M242" s="127" t="str">
        <f t="shared" ca="1" si="58"/>
        <v/>
      </c>
      <c r="N242" s="127" t="str">
        <f t="shared" ca="1" si="59"/>
        <v/>
      </c>
      <c r="O242" s="179" t="str">
        <f t="shared" ca="1" si="60"/>
        <v/>
      </c>
      <c r="P242" s="182" t="str">
        <f t="shared" ca="1" si="61"/>
        <v/>
      </c>
      <c r="Q242" s="120" t="str">
        <f t="shared" ca="1" si="63"/>
        <v/>
      </c>
      <c r="R242" s="77">
        <f ca="1">IFERROR(SUM($I$15:I242)/$N$5,"")</f>
        <v>0.13199367142060842</v>
      </c>
    </row>
    <row r="243" spans="1:18" x14ac:dyDescent="0.25">
      <c r="A243" s="168">
        <v>26</v>
      </c>
      <c r="B243" s="173">
        <f t="shared" si="62"/>
        <v>43568.791666666111</v>
      </c>
      <c r="C243" s="127" t="str">
        <f t="shared" ca="1" si="48"/>
        <v/>
      </c>
      <c r="D243" s="179">
        <f t="shared" ca="1" si="49"/>
        <v>1045</v>
      </c>
      <c r="E243" s="179">
        <f t="shared" ca="1" si="50"/>
        <v>42</v>
      </c>
      <c r="F243" s="179">
        <f t="shared" ca="1" si="51"/>
        <v>32</v>
      </c>
      <c r="G243" s="179" t="str">
        <f t="shared" ca="1" si="52"/>
        <v/>
      </c>
      <c r="H243" s="179">
        <f t="shared" ca="1" si="53"/>
        <v>2852</v>
      </c>
      <c r="I243" s="182">
        <f t="shared" ca="1" si="54"/>
        <v>86</v>
      </c>
      <c r="J243" s="175" t="str">
        <f t="shared" ca="1" si="55"/>
        <v/>
      </c>
      <c r="K243" s="127" t="str">
        <f t="shared" ca="1" si="56"/>
        <v/>
      </c>
      <c r="L243" s="182" t="str">
        <f t="shared" ca="1" si="57"/>
        <v/>
      </c>
      <c r="M243" s="127" t="str">
        <f t="shared" ca="1" si="58"/>
        <v/>
      </c>
      <c r="N243" s="127" t="str">
        <f t="shared" ca="1" si="59"/>
        <v/>
      </c>
      <c r="O243" s="179" t="str">
        <f t="shared" ca="1" si="60"/>
        <v/>
      </c>
      <c r="P243" s="182" t="str">
        <f t="shared" ca="1" si="61"/>
        <v/>
      </c>
      <c r="Q243" s="120" t="str">
        <f t="shared" ca="1" si="63"/>
        <v/>
      </c>
      <c r="R243" s="77">
        <f ca="1">IFERROR(SUM($I$15:I243)/$N$5,"")</f>
        <v>0.1324778865697861</v>
      </c>
    </row>
    <row r="244" spans="1:18" x14ac:dyDescent="0.25">
      <c r="A244" s="168">
        <v>27</v>
      </c>
      <c r="B244" s="173">
        <f t="shared" si="62"/>
        <v>43568.833333332776</v>
      </c>
      <c r="C244" s="127" t="str">
        <f t="shared" ca="1" si="48"/>
        <v/>
      </c>
      <c r="D244" s="179">
        <f t="shared" ca="1" si="49"/>
        <v>1036</v>
      </c>
      <c r="E244" s="179">
        <f t="shared" ca="1" si="50"/>
        <v>42</v>
      </c>
      <c r="F244" s="179">
        <f t="shared" ca="1" si="51"/>
        <v>31</v>
      </c>
      <c r="G244" s="179" t="str">
        <f t="shared" ca="1" si="52"/>
        <v/>
      </c>
      <c r="H244" s="179">
        <f t="shared" ca="1" si="53"/>
        <v>2944</v>
      </c>
      <c r="I244" s="182">
        <f t="shared" ca="1" si="54"/>
        <v>94</v>
      </c>
      <c r="J244" s="175" t="str">
        <f t="shared" ca="1" si="55"/>
        <v/>
      </c>
      <c r="K244" s="127" t="str">
        <f t="shared" ca="1" si="56"/>
        <v/>
      </c>
      <c r="L244" s="182" t="str">
        <f t="shared" ca="1" si="57"/>
        <v/>
      </c>
      <c r="M244" s="127" t="str">
        <f t="shared" ca="1" si="58"/>
        <v/>
      </c>
      <c r="N244" s="127" t="str">
        <f t="shared" ca="1" si="59"/>
        <v/>
      </c>
      <c r="O244" s="179" t="str">
        <f t="shared" ca="1" si="60"/>
        <v/>
      </c>
      <c r="P244" s="182" t="str">
        <f t="shared" ca="1" si="61"/>
        <v/>
      </c>
      <c r="Q244" s="120" t="str">
        <f t="shared" ca="1" si="63"/>
        <v/>
      </c>
      <c r="R244" s="77">
        <f ca="1">IFERROR(SUM($I$15:I244)/$N$5,"")</f>
        <v>0.13300714498865474</v>
      </c>
    </row>
    <row r="245" spans="1:18" x14ac:dyDescent="0.25">
      <c r="A245" s="168">
        <v>28</v>
      </c>
      <c r="B245" s="173">
        <f t="shared" si="62"/>
        <v>43568.87499999944</v>
      </c>
      <c r="C245" s="127" t="str">
        <f t="shared" ca="1" si="48"/>
        <v/>
      </c>
      <c r="D245" s="179">
        <f t="shared" ca="1" si="49"/>
        <v>1036</v>
      </c>
      <c r="E245" s="179">
        <f t="shared" ca="1" si="50"/>
        <v>42</v>
      </c>
      <c r="F245" s="179">
        <f t="shared" ca="1" si="51"/>
        <v>35</v>
      </c>
      <c r="G245" s="179" t="str">
        <f t="shared" ca="1" si="52"/>
        <v/>
      </c>
      <c r="H245" s="179">
        <f t="shared" ca="1" si="53"/>
        <v>2915</v>
      </c>
      <c r="I245" s="182">
        <f t="shared" ca="1" si="54"/>
        <v>98</v>
      </c>
      <c r="J245" s="175" t="str">
        <f t="shared" ca="1" si="55"/>
        <v/>
      </c>
      <c r="K245" s="127" t="str">
        <f t="shared" ca="1" si="56"/>
        <v/>
      </c>
      <c r="L245" s="182" t="str">
        <f t="shared" ca="1" si="57"/>
        <v/>
      </c>
      <c r="M245" s="127" t="str">
        <f t="shared" ca="1" si="58"/>
        <v/>
      </c>
      <c r="N245" s="127" t="str">
        <f t="shared" ca="1" si="59"/>
        <v/>
      </c>
      <c r="O245" s="179" t="str">
        <f t="shared" ca="1" si="60"/>
        <v/>
      </c>
      <c r="P245" s="182" t="str">
        <f t="shared" ca="1" si="61"/>
        <v/>
      </c>
      <c r="Q245" s="120" t="str">
        <f t="shared" ca="1" si="63"/>
        <v/>
      </c>
      <c r="R245" s="77">
        <f ca="1">IFERROR(SUM($I$15:I245)/$N$5,"")</f>
        <v>0.13355892504236883</v>
      </c>
    </row>
    <row r="246" spans="1:18" x14ac:dyDescent="0.25">
      <c r="A246" s="168">
        <v>29</v>
      </c>
      <c r="B246" s="173">
        <f t="shared" si="62"/>
        <v>43568.916666666104</v>
      </c>
      <c r="C246" s="127" t="str">
        <f t="shared" ca="1" si="48"/>
        <v/>
      </c>
      <c r="D246" s="179">
        <f t="shared" ca="1" si="49"/>
        <v>1034</v>
      </c>
      <c r="E246" s="179">
        <f t="shared" ca="1" si="50"/>
        <v>42</v>
      </c>
      <c r="F246" s="179">
        <f t="shared" ca="1" si="51"/>
        <v>36</v>
      </c>
      <c r="G246" s="179" t="str">
        <f t="shared" ca="1" si="52"/>
        <v/>
      </c>
      <c r="H246" s="179">
        <f t="shared" ca="1" si="53"/>
        <v>2902</v>
      </c>
      <c r="I246" s="182">
        <f t="shared" ca="1" si="54"/>
        <v>82</v>
      </c>
      <c r="J246" s="175" t="str">
        <f t="shared" ca="1" si="55"/>
        <v/>
      </c>
      <c r="K246" s="127" t="str">
        <f t="shared" ca="1" si="56"/>
        <v/>
      </c>
      <c r="L246" s="182" t="str">
        <f t="shared" ca="1" si="57"/>
        <v/>
      </c>
      <c r="M246" s="127" t="str">
        <f t="shared" ca="1" si="58"/>
        <v/>
      </c>
      <c r="N246" s="127" t="str">
        <f t="shared" ca="1" si="59"/>
        <v/>
      </c>
      <c r="O246" s="179" t="str">
        <f t="shared" ca="1" si="60"/>
        <v/>
      </c>
      <c r="P246" s="182" t="str">
        <f t="shared" ca="1" si="61"/>
        <v/>
      </c>
      <c r="Q246" s="120" t="str">
        <f t="shared" ca="1" si="63"/>
        <v/>
      </c>
      <c r="R246" s="77">
        <f ca="1">IFERROR(SUM($I$15:I246)/$N$5,"")</f>
        <v>0.13402061855670103</v>
      </c>
    </row>
    <row r="247" spans="1:18" x14ac:dyDescent="0.25">
      <c r="A247" s="168">
        <v>30</v>
      </c>
      <c r="B247" s="173">
        <f t="shared" si="62"/>
        <v>43568.958333332768</v>
      </c>
      <c r="C247" s="127" t="str">
        <f t="shared" ca="1" si="48"/>
        <v/>
      </c>
      <c r="D247" s="179">
        <f t="shared" ca="1" si="49"/>
        <v>1035</v>
      </c>
      <c r="E247" s="179">
        <f t="shared" ca="1" si="50"/>
        <v>42</v>
      </c>
      <c r="F247" s="179">
        <f t="shared" ca="1" si="51"/>
        <v>30</v>
      </c>
      <c r="G247" s="179">
        <f t="shared" ca="1" si="52"/>
        <v>193.96</v>
      </c>
      <c r="H247" s="179">
        <f t="shared" ca="1" si="53"/>
        <v>2944</v>
      </c>
      <c r="I247" s="182">
        <f t="shared" ca="1" si="54"/>
        <v>91</v>
      </c>
      <c r="J247" s="175" t="str">
        <f t="shared" ca="1" si="55"/>
        <v/>
      </c>
      <c r="K247" s="127" t="str">
        <f t="shared" ca="1" si="56"/>
        <v/>
      </c>
      <c r="L247" s="182" t="str">
        <f t="shared" ca="1" si="57"/>
        <v/>
      </c>
      <c r="M247" s="127" t="str">
        <f t="shared" ca="1" si="58"/>
        <v/>
      </c>
      <c r="N247" s="127" t="str">
        <f t="shared" ca="1" si="59"/>
        <v/>
      </c>
      <c r="O247" s="179" t="str">
        <f t="shared" ca="1" si="60"/>
        <v/>
      </c>
      <c r="P247" s="182" t="str">
        <f t="shared" ca="1" si="61"/>
        <v/>
      </c>
      <c r="Q247" s="120" t="str">
        <f t="shared" ca="1" si="63"/>
        <v/>
      </c>
      <c r="R247" s="77">
        <f ca="1">IFERROR(SUM($I$15:I247)/$N$5,"")</f>
        <v>0.13453298574943556</v>
      </c>
    </row>
    <row r="248" spans="1:18" x14ac:dyDescent="0.25">
      <c r="A248" s="168">
        <v>31</v>
      </c>
      <c r="B248" s="173">
        <f t="shared" si="62"/>
        <v>43568.999999999432</v>
      </c>
      <c r="C248" s="127" t="str">
        <f t="shared" ca="1" si="48"/>
        <v/>
      </c>
      <c r="D248" s="179">
        <f t="shared" ca="1" si="49"/>
        <v>1036</v>
      </c>
      <c r="E248" s="179">
        <f t="shared" ca="1" si="50"/>
        <v>42</v>
      </c>
      <c r="F248" s="179">
        <f t="shared" ca="1" si="51"/>
        <v>32</v>
      </c>
      <c r="G248" s="179" t="str">
        <f t="shared" ca="1" si="52"/>
        <v/>
      </c>
      <c r="H248" s="179">
        <f t="shared" ca="1" si="53"/>
        <v>2968</v>
      </c>
      <c r="I248" s="182">
        <f t="shared" ca="1" si="54"/>
        <v>92</v>
      </c>
      <c r="J248" s="175" t="str">
        <f t="shared" ca="1" si="55"/>
        <v/>
      </c>
      <c r="K248" s="127" t="str">
        <f t="shared" ca="1" si="56"/>
        <v/>
      </c>
      <c r="L248" s="182" t="str">
        <f t="shared" ca="1" si="57"/>
        <v/>
      </c>
      <c r="M248" s="127" t="str">
        <f t="shared" ca="1" si="58"/>
        <v/>
      </c>
      <c r="N248" s="127" t="str">
        <f t="shared" ca="1" si="59"/>
        <v/>
      </c>
      <c r="O248" s="179" t="str">
        <f t="shared" ca="1" si="60"/>
        <v/>
      </c>
      <c r="P248" s="182" t="str">
        <f t="shared" ca="1" si="61"/>
        <v/>
      </c>
      <c r="Q248" s="120" t="str">
        <f t="shared" ca="1" si="63"/>
        <v/>
      </c>
      <c r="R248" s="77">
        <f ca="1">IFERROR(SUM($I$15:I248)/$N$5,"")</f>
        <v>0.13505098335088145</v>
      </c>
    </row>
    <row r="249" spans="1:18" x14ac:dyDescent="0.25">
      <c r="A249" s="168">
        <v>32</v>
      </c>
      <c r="B249" s="173">
        <f t="shared" si="62"/>
        <v>43569.041666666097</v>
      </c>
      <c r="C249" s="127" t="str">
        <f t="shared" ca="1" si="48"/>
        <v/>
      </c>
      <c r="D249" s="179">
        <f t="shared" ca="1" si="49"/>
        <v>1033</v>
      </c>
      <c r="E249" s="179">
        <f t="shared" ca="1" si="50"/>
        <v>42</v>
      </c>
      <c r="F249" s="179">
        <f t="shared" ca="1" si="51"/>
        <v>31</v>
      </c>
      <c r="G249" s="179" t="str">
        <f t="shared" ca="1" si="52"/>
        <v/>
      </c>
      <c r="H249" s="179">
        <f t="shared" ca="1" si="53"/>
        <v>2984</v>
      </c>
      <c r="I249" s="182">
        <f t="shared" ca="1" si="54"/>
        <v>95</v>
      </c>
      <c r="J249" s="175" t="str">
        <f t="shared" ca="1" si="55"/>
        <v/>
      </c>
      <c r="K249" s="127" t="str">
        <f t="shared" ca="1" si="56"/>
        <v/>
      </c>
      <c r="L249" s="182" t="str">
        <f t="shared" ca="1" si="57"/>
        <v/>
      </c>
      <c r="M249" s="127" t="str">
        <f t="shared" ca="1" si="58"/>
        <v/>
      </c>
      <c r="N249" s="127" t="str">
        <f t="shared" ca="1" si="59"/>
        <v/>
      </c>
      <c r="O249" s="179" t="str">
        <f t="shared" ca="1" si="60"/>
        <v/>
      </c>
      <c r="P249" s="182" t="str">
        <f t="shared" ca="1" si="61"/>
        <v/>
      </c>
      <c r="Q249" s="120" t="str">
        <f t="shared" ca="1" si="63"/>
        <v/>
      </c>
      <c r="R249" s="77">
        <f ca="1">IFERROR(SUM($I$15:I249)/$N$5,"")</f>
        <v>0.13558587217846144</v>
      </c>
    </row>
    <row r="250" spans="1:18" x14ac:dyDescent="0.25">
      <c r="A250" s="168">
        <v>33</v>
      </c>
      <c r="B250" s="173">
        <f t="shared" si="62"/>
        <v>43569.083333332761</v>
      </c>
      <c r="C250" s="127" t="str">
        <f t="shared" ca="1" si="48"/>
        <v/>
      </c>
      <c r="D250" s="179">
        <f t="shared" ca="1" si="49"/>
        <v>1038</v>
      </c>
      <c r="E250" s="179">
        <f t="shared" ca="1" si="50"/>
        <v>42</v>
      </c>
      <c r="F250" s="179">
        <f t="shared" ca="1" si="51"/>
        <v>36</v>
      </c>
      <c r="G250" s="179" t="str">
        <f t="shared" ca="1" si="52"/>
        <v/>
      </c>
      <c r="H250" s="179">
        <f t="shared" ca="1" si="53"/>
        <v>3025</v>
      </c>
      <c r="I250" s="182">
        <f t="shared" ca="1" si="54"/>
        <v>103</v>
      </c>
      <c r="J250" s="175" t="str">
        <f t="shared" ca="1" si="55"/>
        <v/>
      </c>
      <c r="K250" s="127" t="str">
        <f t="shared" ca="1" si="56"/>
        <v/>
      </c>
      <c r="L250" s="182" t="str">
        <f t="shared" ca="1" si="57"/>
        <v/>
      </c>
      <c r="M250" s="127" t="str">
        <f t="shared" ca="1" si="58"/>
        <v/>
      </c>
      <c r="N250" s="127" t="str">
        <f t="shared" ca="1" si="59"/>
        <v/>
      </c>
      <c r="O250" s="179" t="str">
        <f t="shared" ca="1" si="60"/>
        <v/>
      </c>
      <c r="P250" s="182" t="str">
        <f t="shared" ca="1" si="61"/>
        <v/>
      </c>
      <c r="Q250" s="120" t="str">
        <f t="shared" ca="1" si="63"/>
        <v/>
      </c>
      <c r="R250" s="77">
        <f ca="1">IFERROR(SUM($I$15:I250)/$N$5,"")</f>
        <v>0.13616580427573238</v>
      </c>
    </row>
    <row r="251" spans="1:18" x14ac:dyDescent="0.25">
      <c r="A251" s="168">
        <v>34</v>
      </c>
      <c r="B251" s="173">
        <f t="shared" si="62"/>
        <v>43569.124999999425</v>
      </c>
      <c r="C251" s="127" t="str">
        <f t="shared" ca="1" si="48"/>
        <v/>
      </c>
      <c r="D251" s="179">
        <f t="shared" ca="1" si="49"/>
        <v>1038</v>
      </c>
      <c r="E251" s="179">
        <f t="shared" ca="1" si="50"/>
        <v>42</v>
      </c>
      <c r="F251" s="179">
        <f t="shared" ca="1" si="51"/>
        <v>35</v>
      </c>
      <c r="G251" s="179" t="str">
        <f t="shared" ca="1" si="52"/>
        <v/>
      </c>
      <c r="H251" s="179">
        <f t="shared" ca="1" si="53"/>
        <v>2955</v>
      </c>
      <c r="I251" s="182">
        <f t="shared" ca="1" si="54"/>
        <v>101</v>
      </c>
      <c r="J251" s="175" t="str">
        <f t="shared" ca="1" si="55"/>
        <v/>
      </c>
      <c r="K251" s="127" t="str">
        <f t="shared" ca="1" si="56"/>
        <v/>
      </c>
      <c r="L251" s="182" t="str">
        <f t="shared" ca="1" si="57"/>
        <v/>
      </c>
      <c r="M251" s="127" t="str">
        <f t="shared" ca="1" si="58"/>
        <v/>
      </c>
      <c r="N251" s="127" t="str">
        <f t="shared" ca="1" si="59"/>
        <v/>
      </c>
      <c r="O251" s="179" t="str">
        <f t="shared" ca="1" si="60"/>
        <v/>
      </c>
      <c r="P251" s="182" t="str">
        <f t="shared" ca="1" si="61"/>
        <v/>
      </c>
      <c r="Q251" s="120" t="str">
        <f t="shared" ca="1" si="63"/>
        <v/>
      </c>
      <c r="R251" s="77">
        <f ca="1">IFERROR(SUM($I$15:I251)/$N$5,"")</f>
        <v>0.13673447555558058</v>
      </c>
    </row>
    <row r="252" spans="1:18" x14ac:dyDescent="0.25">
      <c r="A252" s="168">
        <v>35</v>
      </c>
      <c r="B252" s="173">
        <f t="shared" si="62"/>
        <v>43569.166666666089</v>
      </c>
      <c r="C252" s="127" t="str">
        <f t="shared" ca="1" si="48"/>
        <v/>
      </c>
      <c r="D252" s="179">
        <f t="shared" ca="1" si="49"/>
        <v>1033</v>
      </c>
      <c r="E252" s="179">
        <f t="shared" ca="1" si="50"/>
        <v>42</v>
      </c>
      <c r="F252" s="179">
        <f t="shared" ca="1" si="51"/>
        <v>33</v>
      </c>
      <c r="G252" s="179" t="str">
        <f t="shared" ca="1" si="52"/>
        <v/>
      </c>
      <c r="H252" s="179">
        <f t="shared" ca="1" si="53"/>
        <v>2845</v>
      </c>
      <c r="I252" s="182">
        <f t="shared" ca="1" si="54"/>
        <v>99</v>
      </c>
      <c r="J252" s="175" t="str">
        <f t="shared" ca="1" si="55"/>
        <v/>
      </c>
      <c r="K252" s="127" t="str">
        <f t="shared" ca="1" si="56"/>
        <v/>
      </c>
      <c r="L252" s="182" t="str">
        <f t="shared" ca="1" si="57"/>
        <v/>
      </c>
      <c r="M252" s="127" t="str">
        <f t="shared" ca="1" si="58"/>
        <v/>
      </c>
      <c r="N252" s="127" t="str">
        <f t="shared" ca="1" si="59"/>
        <v/>
      </c>
      <c r="O252" s="179" t="str">
        <f t="shared" ca="1" si="60"/>
        <v/>
      </c>
      <c r="P252" s="182" t="str">
        <f t="shared" ca="1" si="61"/>
        <v/>
      </c>
      <c r="Q252" s="120" t="str">
        <f t="shared" ca="1" si="63"/>
        <v/>
      </c>
      <c r="R252" s="77">
        <f ca="1">IFERROR(SUM($I$15:I252)/$N$5,"")</f>
        <v>0.13729188601800604</v>
      </c>
    </row>
    <row r="253" spans="1:18" x14ac:dyDescent="0.25">
      <c r="A253" s="168">
        <v>36</v>
      </c>
      <c r="B253" s="173">
        <f t="shared" si="62"/>
        <v>43569.208333332754</v>
      </c>
      <c r="C253" s="127" t="str">
        <f t="shared" ca="1" si="48"/>
        <v/>
      </c>
      <c r="D253" s="179">
        <f t="shared" ca="1" si="49"/>
        <v>1031</v>
      </c>
      <c r="E253" s="179">
        <f t="shared" ca="1" si="50"/>
        <v>42</v>
      </c>
      <c r="F253" s="179">
        <f t="shared" ca="1" si="51"/>
        <v>34</v>
      </c>
      <c r="G253" s="179" t="str">
        <f t="shared" ca="1" si="52"/>
        <v/>
      </c>
      <c r="H253" s="179">
        <f t="shared" ca="1" si="53"/>
        <v>2863</v>
      </c>
      <c r="I253" s="182">
        <f t="shared" ca="1" si="54"/>
        <v>98</v>
      </c>
      <c r="J253" s="175" t="str">
        <f t="shared" ca="1" si="55"/>
        <v/>
      </c>
      <c r="K253" s="127" t="str">
        <f t="shared" ca="1" si="56"/>
        <v/>
      </c>
      <c r="L253" s="182" t="str">
        <f t="shared" ca="1" si="57"/>
        <v/>
      </c>
      <c r="M253" s="127" t="str">
        <f t="shared" ca="1" si="58"/>
        <v/>
      </c>
      <c r="N253" s="127" t="str">
        <f t="shared" ca="1" si="59"/>
        <v/>
      </c>
      <c r="O253" s="179" t="str">
        <f t="shared" ca="1" si="60"/>
        <v/>
      </c>
      <c r="P253" s="182" t="str">
        <f t="shared" ca="1" si="61"/>
        <v/>
      </c>
      <c r="Q253" s="120" t="str">
        <f t="shared" ca="1" si="63"/>
        <v/>
      </c>
      <c r="R253" s="77">
        <f ca="1">IFERROR(SUM($I$15:I253)/$N$5,"")</f>
        <v>0.13784366607172013</v>
      </c>
    </row>
    <row r="254" spans="1:18" x14ac:dyDescent="0.25">
      <c r="A254" s="168">
        <v>37</v>
      </c>
      <c r="B254" s="173">
        <f t="shared" si="62"/>
        <v>43569.249999999418</v>
      </c>
      <c r="C254" s="127" t="str">
        <f t="shared" ca="1" si="48"/>
        <v/>
      </c>
      <c r="D254" s="179">
        <f t="shared" ca="1" si="49"/>
        <v>1030</v>
      </c>
      <c r="E254" s="179">
        <f t="shared" ca="1" si="50"/>
        <v>42</v>
      </c>
      <c r="F254" s="179">
        <f t="shared" ca="1" si="51"/>
        <v>34</v>
      </c>
      <c r="G254" s="179" t="str">
        <f t="shared" ca="1" si="52"/>
        <v/>
      </c>
      <c r="H254" s="179">
        <f t="shared" ca="1" si="53"/>
        <v>2928</v>
      </c>
      <c r="I254" s="182">
        <f t="shared" ca="1" si="54"/>
        <v>100</v>
      </c>
      <c r="J254" s="175" t="str">
        <f t="shared" ca="1" si="55"/>
        <v/>
      </c>
      <c r="K254" s="127" t="str">
        <f t="shared" ca="1" si="56"/>
        <v/>
      </c>
      <c r="L254" s="182" t="str">
        <f t="shared" ca="1" si="57"/>
        <v/>
      </c>
      <c r="M254" s="127" t="str">
        <f t="shared" ca="1" si="58"/>
        <v/>
      </c>
      <c r="N254" s="127" t="str">
        <f t="shared" ca="1" si="59"/>
        <v/>
      </c>
      <c r="O254" s="179" t="str">
        <f t="shared" ca="1" si="60"/>
        <v/>
      </c>
      <c r="P254" s="182" t="str">
        <f t="shared" ca="1" si="61"/>
        <v/>
      </c>
      <c r="Q254" s="120" t="str">
        <f t="shared" ca="1" si="63"/>
        <v/>
      </c>
      <c r="R254" s="77">
        <f ca="1">IFERROR(SUM($I$15:I254)/$N$5,"")</f>
        <v>0.13840670694285698</v>
      </c>
    </row>
    <row r="255" spans="1:18" x14ac:dyDescent="0.25">
      <c r="A255" s="168">
        <v>14</v>
      </c>
      <c r="B255" s="173">
        <f t="shared" si="62"/>
        <v>43569.291666666082</v>
      </c>
      <c r="C255" s="127" t="str">
        <f t="shared" ca="1" si="48"/>
        <v/>
      </c>
      <c r="D255" s="179">
        <f t="shared" ca="1" si="49"/>
        <v>1030</v>
      </c>
      <c r="E255" s="179">
        <f t="shared" ca="1" si="50"/>
        <v>42</v>
      </c>
      <c r="F255" s="179">
        <f t="shared" ca="1" si="51"/>
        <v>33</v>
      </c>
      <c r="G255" s="179">
        <f t="shared" ca="1" si="52"/>
        <v>193.96</v>
      </c>
      <c r="H255" s="179">
        <f t="shared" ca="1" si="53"/>
        <v>2845</v>
      </c>
      <c r="I255" s="182">
        <f t="shared" ca="1" si="54"/>
        <v>91</v>
      </c>
      <c r="J255" s="175" t="str">
        <f t="shared" ca="1" si="55"/>
        <v/>
      </c>
      <c r="K255" s="127" t="str">
        <f t="shared" ca="1" si="56"/>
        <v/>
      </c>
      <c r="L255" s="182" t="str">
        <f t="shared" ca="1" si="57"/>
        <v/>
      </c>
      <c r="M255" s="127" t="str">
        <f t="shared" ca="1" si="58"/>
        <v/>
      </c>
      <c r="N255" s="127" t="str">
        <f t="shared" ca="1" si="59"/>
        <v/>
      </c>
      <c r="O255" s="179" t="str">
        <f t="shared" ca="1" si="60"/>
        <v/>
      </c>
      <c r="P255" s="182" t="str">
        <f t="shared" ca="1" si="61"/>
        <v/>
      </c>
      <c r="Q255" s="120" t="str">
        <f t="shared" ca="1" si="63"/>
        <v/>
      </c>
      <c r="R255" s="77">
        <f ca="1">IFERROR(SUM($I$15:I255)/$N$5,"")</f>
        <v>0.13891907413559151</v>
      </c>
    </row>
    <row r="256" spans="1:18" x14ac:dyDescent="0.25">
      <c r="A256" s="168">
        <v>15</v>
      </c>
      <c r="B256" s="173">
        <f t="shared" si="62"/>
        <v>43569.333333332746</v>
      </c>
      <c r="C256" s="127" t="str">
        <f t="shared" ca="1" si="48"/>
        <v/>
      </c>
      <c r="D256" s="179">
        <f t="shared" ca="1" si="49"/>
        <v>1029</v>
      </c>
      <c r="E256" s="179">
        <f t="shared" ca="1" si="50"/>
        <v>42</v>
      </c>
      <c r="F256" s="179">
        <f t="shared" ca="1" si="51"/>
        <v>34</v>
      </c>
      <c r="G256" s="179" t="str">
        <f t="shared" ca="1" si="52"/>
        <v/>
      </c>
      <c r="H256" s="179">
        <f t="shared" ca="1" si="53"/>
        <v>3025</v>
      </c>
      <c r="I256" s="182">
        <f t="shared" ca="1" si="54"/>
        <v>108</v>
      </c>
      <c r="J256" s="175" t="str">
        <f t="shared" ca="1" si="55"/>
        <v/>
      </c>
      <c r="K256" s="127" t="str">
        <f t="shared" ca="1" si="56"/>
        <v/>
      </c>
      <c r="L256" s="182" t="str">
        <f t="shared" ca="1" si="57"/>
        <v/>
      </c>
      <c r="M256" s="127" t="str">
        <f t="shared" ca="1" si="58"/>
        <v/>
      </c>
      <c r="N256" s="127" t="str">
        <f t="shared" ca="1" si="59"/>
        <v/>
      </c>
      <c r="O256" s="179" t="str">
        <f t="shared" ca="1" si="60"/>
        <v/>
      </c>
      <c r="P256" s="182" t="str">
        <f t="shared" ca="1" si="61"/>
        <v/>
      </c>
      <c r="Q256" s="120" t="str">
        <f t="shared" ca="1" si="63"/>
        <v/>
      </c>
      <c r="R256" s="77">
        <f ca="1">IFERROR(SUM($I$15:I256)/$N$5,"")</f>
        <v>0.13952715827641929</v>
      </c>
    </row>
    <row r="257" spans="1:18" x14ac:dyDescent="0.25">
      <c r="A257" s="168">
        <v>16</v>
      </c>
      <c r="B257" s="173">
        <f t="shared" si="62"/>
        <v>43569.374999999411</v>
      </c>
      <c r="C257" s="127" t="str">
        <f t="shared" ca="1" si="48"/>
        <v/>
      </c>
      <c r="D257" s="179">
        <f t="shared" ca="1" si="49"/>
        <v>1030</v>
      </c>
      <c r="E257" s="179">
        <f t="shared" ca="1" si="50"/>
        <v>42</v>
      </c>
      <c r="F257" s="179">
        <f t="shared" ca="1" si="51"/>
        <v>36</v>
      </c>
      <c r="G257" s="179">
        <f t="shared" ca="1" si="52"/>
        <v>171.79</v>
      </c>
      <c r="H257" s="179">
        <f t="shared" ca="1" si="53"/>
        <v>2922</v>
      </c>
      <c r="I257" s="182">
        <f t="shared" ca="1" si="54"/>
        <v>96</v>
      </c>
      <c r="J257" s="175" t="str">
        <f t="shared" ca="1" si="55"/>
        <v/>
      </c>
      <c r="K257" s="127" t="str">
        <f t="shared" ca="1" si="56"/>
        <v/>
      </c>
      <c r="L257" s="182" t="str">
        <f t="shared" ca="1" si="57"/>
        <v/>
      </c>
      <c r="M257" s="127" t="str">
        <f t="shared" ca="1" si="58"/>
        <v/>
      </c>
      <c r="N257" s="127" t="str">
        <f t="shared" ca="1" si="59"/>
        <v/>
      </c>
      <c r="O257" s="179" t="str">
        <f t="shared" ca="1" si="60"/>
        <v/>
      </c>
      <c r="P257" s="182" t="str">
        <f t="shared" ca="1" si="61"/>
        <v/>
      </c>
      <c r="Q257" s="120" t="str">
        <f t="shared" ca="1" si="63"/>
        <v/>
      </c>
      <c r="R257" s="77">
        <f ca="1">IFERROR(SUM($I$15:I257)/$N$5,"")</f>
        <v>0.14006767751271065</v>
      </c>
    </row>
    <row r="258" spans="1:18" x14ac:dyDescent="0.25">
      <c r="A258" s="168">
        <v>17</v>
      </c>
      <c r="B258" s="173">
        <f t="shared" si="62"/>
        <v>43569.416666666075</v>
      </c>
      <c r="C258" s="127" t="str">
        <f t="shared" ca="1" si="48"/>
        <v/>
      </c>
      <c r="D258" s="179">
        <f t="shared" ca="1" si="49"/>
        <v>1027</v>
      </c>
      <c r="E258" s="179">
        <f t="shared" ca="1" si="50"/>
        <v>42</v>
      </c>
      <c r="F258" s="179">
        <f t="shared" ca="1" si="51"/>
        <v>35</v>
      </c>
      <c r="G258" s="179" t="str">
        <f t="shared" ca="1" si="52"/>
        <v/>
      </c>
      <c r="H258" s="179">
        <f t="shared" ca="1" si="53"/>
        <v>2678</v>
      </c>
      <c r="I258" s="182">
        <f t="shared" ca="1" si="54"/>
        <v>98</v>
      </c>
      <c r="J258" s="175" t="str">
        <f t="shared" ca="1" si="55"/>
        <v/>
      </c>
      <c r="K258" s="127" t="str">
        <f t="shared" ca="1" si="56"/>
        <v/>
      </c>
      <c r="L258" s="182" t="str">
        <f t="shared" ca="1" si="57"/>
        <v/>
      </c>
      <c r="M258" s="127" t="str">
        <f t="shared" ca="1" si="58"/>
        <v/>
      </c>
      <c r="N258" s="127" t="str">
        <f t="shared" ca="1" si="59"/>
        <v/>
      </c>
      <c r="O258" s="179" t="str">
        <f t="shared" ca="1" si="60"/>
        <v/>
      </c>
      <c r="P258" s="182" t="str">
        <f t="shared" ca="1" si="61"/>
        <v/>
      </c>
      <c r="Q258" s="120" t="str">
        <f t="shared" ca="1" si="63"/>
        <v/>
      </c>
      <c r="R258" s="77">
        <f ca="1">IFERROR(SUM($I$15:I258)/$N$5,"")</f>
        <v>0.14061945756642474</v>
      </c>
    </row>
    <row r="259" spans="1:18" x14ac:dyDescent="0.25">
      <c r="A259" s="168">
        <v>18</v>
      </c>
      <c r="B259" s="173">
        <f t="shared" si="62"/>
        <v>43569.458333332739</v>
      </c>
      <c r="C259" s="127" t="str">
        <f t="shared" ca="1" si="48"/>
        <v/>
      </c>
      <c r="D259" s="179">
        <f t="shared" ca="1" si="49"/>
        <v>1022</v>
      </c>
      <c r="E259" s="179">
        <f t="shared" ca="1" si="50"/>
        <v>42</v>
      </c>
      <c r="F259" s="179">
        <f t="shared" ca="1" si="51"/>
        <v>39</v>
      </c>
      <c r="G259" s="179">
        <f t="shared" ca="1" si="52"/>
        <v>183.13</v>
      </c>
      <c r="H259" s="179">
        <f t="shared" ca="1" si="53"/>
        <v>2878</v>
      </c>
      <c r="I259" s="182">
        <f t="shared" ca="1" si="54"/>
        <v>101</v>
      </c>
      <c r="J259" s="175" t="str">
        <f t="shared" ca="1" si="55"/>
        <v/>
      </c>
      <c r="K259" s="127" t="str">
        <f t="shared" ca="1" si="56"/>
        <v/>
      </c>
      <c r="L259" s="182" t="str">
        <f t="shared" ca="1" si="57"/>
        <v/>
      </c>
      <c r="M259" s="127" t="str">
        <f t="shared" ca="1" si="58"/>
        <v/>
      </c>
      <c r="N259" s="127" t="str">
        <f t="shared" ca="1" si="59"/>
        <v/>
      </c>
      <c r="O259" s="179" t="str">
        <f t="shared" ca="1" si="60"/>
        <v/>
      </c>
      <c r="P259" s="182" t="str">
        <f t="shared" ca="1" si="61"/>
        <v/>
      </c>
      <c r="Q259" s="120" t="str">
        <f t="shared" ca="1" si="63"/>
        <v/>
      </c>
      <c r="R259" s="77">
        <f ca="1">IFERROR(SUM($I$15:I259)/$N$5,"")</f>
        <v>0.14118812884627296</v>
      </c>
    </row>
    <row r="260" spans="1:18" x14ac:dyDescent="0.25">
      <c r="A260" s="168">
        <v>19</v>
      </c>
      <c r="B260" s="173">
        <f t="shared" si="62"/>
        <v>43569.499999999403</v>
      </c>
      <c r="C260" s="127" t="str">
        <f t="shared" ca="1" si="48"/>
        <v/>
      </c>
      <c r="D260" s="179">
        <f t="shared" ca="1" si="49"/>
        <v>1018</v>
      </c>
      <c r="E260" s="179">
        <f t="shared" ca="1" si="50"/>
        <v>42</v>
      </c>
      <c r="F260" s="179">
        <f t="shared" ca="1" si="51"/>
        <v>39</v>
      </c>
      <c r="G260" s="179" t="str">
        <f t="shared" ca="1" si="52"/>
        <v/>
      </c>
      <c r="H260" s="179">
        <f t="shared" ca="1" si="53"/>
        <v>2944</v>
      </c>
      <c r="I260" s="182">
        <f t="shared" ca="1" si="54"/>
        <v>102</v>
      </c>
      <c r="J260" s="175" t="str">
        <f t="shared" ca="1" si="55"/>
        <v/>
      </c>
      <c r="K260" s="127" t="str">
        <f t="shared" ca="1" si="56"/>
        <v/>
      </c>
      <c r="L260" s="182" t="str">
        <f t="shared" ca="1" si="57"/>
        <v/>
      </c>
      <c r="M260" s="127" t="str">
        <f t="shared" ca="1" si="58"/>
        <v/>
      </c>
      <c r="N260" s="127" t="str">
        <f t="shared" ca="1" si="59"/>
        <v/>
      </c>
      <c r="O260" s="179" t="str">
        <f t="shared" ca="1" si="60"/>
        <v/>
      </c>
      <c r="P260" s="182" t="str">
        <f t="shared" ca="1" si="61"/>
        <v/>
      </c>
      <c r="Q260" s="120" t="str">
        <f t="shared" ca="1" si="63"/>
        <v/>
      </c>
      <c r="R260" s="77">
        <f ca="1">IFERROR(SUM($I$15:I260)/$N$5,"")</f>
        <v>0.14176243053483253</v>
      </c>
    </row>
    <row r="261" spans="1:18" x14ac:dyDescent="0.25">
      <c r="A261" s="168">
        <v>20</v>
      </c>
      <c r="B261" s="173">
        <f t="shared" si="62"/>
        <v>43569.541666666068</v>
      </c>
      <c r="C261" s="127" t="str">
        <f t="shared" ca="1" si="48"/>
        <v/>
      </c>
      <c r="D261" s="179">
        <f t="shared" ca="1" si="49"/>
        <v>1016</v>
      </c>
      <c r="E261" s="179">
        <f t="shared" ca="1" si="50"/>
        <v>42</v>
      </c>
      <c r="F261" s="179">
        <f t="shared" ca="1" si="51"/>
        <v>37</v>
      </c>
      <c r="G261" s="179">
        <f t="shared" ca="1" si="52"/>
        <v>0</v>
      </c>
      <c r="H261" s="179">
        <f t="shared" ca="1" si="53"/>
        <v>2521</v>
      </c>
      <c r="I261" s="182">
        <f t="shared" ca="1" si="54"/>
        <v>100</v>
      </c>
      <c r="J261" s="175" t="str">
        <f t="shared" ca="1" si="55"/>
        <v/>
      </c>
      <c r="K261" s="127" t="str">
        <f t="shared" ca="1" si="56"/>
        <v/>
      </c>
      <c r="L261" s="182" t="str">
        <f t="shared" ca="1" si="57"/>
        <v/>
      </c>
      <c r="M261" s="127" t="str">
        <f t="shared" ca="1" si="58"/>
        <v/>
      </c>
      <c r="N261" s="127" t="str">
        <f t="shared" ca="1" si="59"/>
        <v/>
      </c>
      <c r="O261" s="179" t="str">
        <f t="shared" ca="1" si="60"/>
        <v/>
      </c>
      <c r="P261" s="182" t="str">
        <f t="shared" ca="1" si="61"/>
        <v/>
      </c>
      <c r="Q261" s="120" t="str">
        <f t="shared" ca="1" si="63"/>
        <v/>
      </c>
      <c r="R261" s="77">
        <f ca="1">IFERROR(SUM($I$15:I261)/$N$5,"")</f>
        <v>0.14232547140596935</v>
      </c>
    </row>
    <row r="262" spans="1:18" x14ac:dyDescent="0.25">
      <c r="A262" s="168">
        <v>21</v>
      </c>
      <c r="B262" s="173">
        <f t="shared" si="62"/>
        <v>43569.583333332732</v>
      </c>
      <c r="C262" s="127" t="str">
        <f t="shared" ca="1" si="48"/>
        <v/>
      </c>
      <c r="D262" s="179">
        <f t="shared" ca="1" si="49"/>
        <v>1015</v>
      </c>
      <c r="E262" s="179">
        <f t="shared" ca="1" si="50"/>
        <v>42</v>
      </c>
      <c r="F262" s="179">
        <f t="shared" ca="1" si="51"/>
        <v>36</v>
      </c>
      <c r="G262" s="179" t="str">
        <f t="shared" ca="1" si="52"/>
        <v/>
      </c>
      <c r="H262" s="179">
        <f t="shared" ca="1" si="53"/>
        <v>2849</v>
      </c>
      <c r="I262" s="182">
        <f t="shared" ca="1" si="54"/>
        <v>98</v>
      </c>
      <c r="J262" s="175" t="str">
        <f t="shared" ca="1" si="55"/>
        <v/>
      </c>
      <c r="K262" s="127" t="str">
        <f t="shared" ca="1" si="56"/>
        <v/>
      </c>
      <c r="L262" s="182" t="str">
        <f t="shared" ca="1" si="57"/>
        <v/>
      </c>
      <c r="M262" s="127" t="str">
        <f t="shared" ca="1" si="58"/>
        <v/>
      </c>
      <c r="N262" s="127" t="str">
        <f t="shared" ca="1" si="59"/>
        <v/>
      </c>
      <c r="O262" s="179" t="str">
        <f t="shared" ca="1" si="60"/>
        <v/>
      </c>
      <c r="P262" s="182" t="str">
        <f t="shared" ca="1" si="61"/>
        <v/>
      </c>
      <c r="Q262" s="120" t="str">
        <f t="shared" ca="1" si="63"/>
        <v/>
      </c>
      <c r="R262" s="77">
        <f ca="1">IFERROR(SUM($I$15:I262)/$N$5,"")</f>
        <v>0.14287725145968347</v>
      </c>
    </row>
    <row r="263" spans="1:18" x14ac:dyDescent="0.25">
      <c r="A263" s="168">
        <v>22</v>
      </c>
      <c r="B263" s="173">
        <f t="shared" si="62"/>
        <v>43569.624999999396</v>
      </c>
      <c r="C263" s="127" t="str">
        <f t="shared" ca="1" si="48"/>
        <v/>
      </c>
      <c r="D263" s="179">
        <f t="shared" ca="1" si="49"/>
        <v>1015</v>
      </c>
      <c r="E263" s="179">
        <f t="shared" ca="1" si="50"/>
        <v>42</v>
      </c>
      <c r="F263" s="179">
        <f t="shared" ca="1" si="51"/>
        <v>38</v>
      </c>
      <c r="G263" s="179">
        <f t="shared" ca="1" si="52"/>
        <v>0</v>
      </c>
      <c r="H263" s="179">
        <f t="shared" ca="1" si="53"/>
        <v>3024</v>
      </c>
      <c r="I263" s="182">
        <f t="shared" ca="1" si="54"/>
        <v>103</v>
      </c>
      <c r="J263" s="175" t="str">
        <f t="shared" ca="1" si="55"/>
        <v/>
      </c>
      <c r="K263" s="127" t="str">
        <f t="shared" ca="1" si="56"/>
        <v/>
      </c>
      <c r="L263" s="182" t="str">
        <f t="shared" ca="1" si="57"/>
        <v/>
      </c>
      <c r="M263" s="127" t="str">
        <f t="shared" ca="1" si="58"/>
        <v/>
      </c>
      <c r="N263" s="127" t="str">
        <f t="shared" ca="1" si="59"/>
        <v/>
      </c>
      <c r="O263" s="179" t="str">
        <f t="shared" ca="1" si="60"/>
        <v/>
      </c>
      <c r="P263" s="182" t="str">
        <f t="shared" ca="1" si="61"/>
        <v/>
      </c>
      <c r="Q263" s="120" t="str">
        <f t="shared" ca="1" si="63"/>
        <v/>
      </c>
      <c r="R263" s="77">
        <f ca="1">IFERROR(SUM($I$15:I263)/$N$5,"")</f>
        <v>0.14345718355695439</v>
      </c>
    </row>
    <row r="264" spans="1:18" x14ac:dyDescent="0.25">
      <c r="A264" s="168">
        <v>23</v>
      </c>
      <c r="B264" s="173">
        <f t="shared" si="62"/>
        <v>43569.66666666606</v>
      </c>
      <c r="C264" s="127" t="str">
        <f t="shared" ca="1" si="48"/>
        <v/>
      </c>
      <c r="D264" s="179">
        <f t="shared" ca="1" si="49"/>
        <v>1014</v>
      </c>
      <c r="E264" s="179">
        <f t="shared" ca="1" si="50"/>
        <v>42</v>
      </c>
      <c r="F264" s="179">
        <f t="shared" ca="1" si="51"/>
        <v>38</v>
      </c>
      <c r="G264" s="179" t="str">
        <f t="shared" ca="1" si="52"/>
        <v/>
      </c>
      <c r="H264" s="179">
        <f t="shared" ca="1" si="53"/>
        <v>3251</v>
      </c>
      <c r="I264" s="182">
        <f t="shared" ca="1" si="54"/>
        <v>105</v>
      </c>
      <c r="J264" s="175" t="str">
        <f t="shared" ca="1" si="55"/>
        <v/>
      </c>
      <c r="K264" s="127" t="str">
        <f t="shared" ca="1" si="56"/>
        <v/>
      </c>
      <c r="L264" s="182" t="str">
        <f t="shared" ca="1" si="57"/>
        <v/>
      </c>
      <c r="M264" s="127" t="str">
        <f t="shared" ca="1" si="58"/>
        <v/>
      </c>
      <c r="N264" s="127" t="str">
        <f t="shared" ca="1" si="59"/>
        <v/>
      </c>
      <c r="O264" s="179" t="str">
        <f t="shared" ca="1" si="60"/>
        <v/>
      </c>
      <c r="P264" s="182" t="str">
        <f t="shared" ca="1" si="61"/>
        <v/>
      </c>
      <c r="Q264" s="120" t="str">
        <f t="shared" ca="1" si="63"/>
        <v/>
      </c>
      <c r="R264" s="77">
        <f ca="1">IFERROR(SUM($I$15:I264)/$N$5,"")</f>
        <v>0.14404837647164809</v>
      </c>
    </row>
    <row r="265" spans="1:18" x14ac:dyDescent="0.25">
      <c r="A265" s="168">
        <v>24</v>
      </c>
      <c r="B265" s="173">
        <f t="shared" si="62"/>
        <v>43569.708333332725</v>
      </c>
      <c r="C265" s="127" t="str">
        <f t="shared" ca="1" si="48"/>
        <v/>
      </c>
      <c r="D265" s="179">
        <f t="shared" ca="1" si="49"/>
        <v>1013</v>
      </c>
      <c r="E265" s="179">
        <f t="shared" ca="1" si="50"/>
        <v>42</v>
      </c>
      <c r="F265" s="179">
        <f t="shared" ca="1" si="51"/>
        <v>39</v>
      </c>
      <c r="G265" s="179" t="str">
        <f t="shared" ca="1" si="52"/>
        <v/>
      </c>
      <c r="H265" s="179">
        <f t="shared" ca="1" si="53"/>
        <v>2964</v>
      </c>
      <c r="I265" s="182">
        <f t="shared" ca="1" si="54"/>
        <v>102</v>
      </c>
      <c r="J265" s="175" t="str">
        <f t="shared" ca="1" si="55"/>
        <v/>
      </c>
      <c r="K265" s="127" t="str">
        <f t="shared" ca="1" si="56"/>
        <v/>
      </c>
      <c r="L265" s="182" t="str">
        <f t="shared" ca="1" si="57"/>
        <v/>
      </c>
      <c r="M265" s="127" t="str">
        <f t="shared" ca="1" si="58"/>
        <v/>
      </c>
      <c r="N265" s="127" t="str">
        <f t="shared" ca="1" si="59"/>
        <v/>
      </c>
      <c r="O265" s="179" t="str">
        <f t="shared" ca="1" si="60"/>
        <v/>
      </c>
      <c r="P265" s="182" t="str">
        <f t="shared" ca="1" si="61"/>
        <v/>
      </c>
      <c r="Q265" s="120" t="str">
        <f t="shared" ca="1" si="63"/>
        <v/>
      </c>
      <c r="R265" s="77">
        <f ca="1">IFERROR(SUM($I$15:I265)/$N$5,"")</f>
        <v>0.14462267816020766</v>
      </c>
    </row>
    <row r="266" spans="1:18" x14ac:dyDescent="0.25">
      <c r="A266" s="168">
        <v>25</v>
      </c>
      <c r="B266" s="173">
        <f t="shared" si="62"/>
        <v>43569.749999999389</v>
      </c>
      <c r="C266" s="127" t="str">
        <f t="shared" ca="1" si="48"/>
        <v/>
      </c>
      <c r="D266" s="179">
        <f t="shared" ca="1" si="49"/>
        <v>1010</v>
      </c>
      <c r="E266" s="179">
        <f t="shared" ca="1" si="50"/>
        <v>42</v>
      </c>
      <c r="F266" s="179">
        <f t="shared" ca="1" si="51"/>
        <v>40</v>
      </c>
      <c r="G266" s="179" t="str">
        <f t="shared" ca="1" si="52"/>
        <v/>
      </c>
      <c r="H266" s="179">
        <f t="shared" ca="1" si="53"/>
        <v>3042</v>
      </c>
      <c r="I266" s="182">
        <f t="shared" ca="1" si="54"/>
        <v>91</v>
      </c>
      <c r="J266" s="175" t="str">
        <f t="shared" ca="1" si="55"/>
        <v/>
      </c>
      <c r="K266" s="127" t="str">
        <f t="shared" ca="1" si="56"/>
        <v/>
      </c>
      <c r="L266" s="182" t="str">
        <f t="shared" ca="1" si="57"/>
        <v/>
      </c>
      <c r="M266" s="127" t="str">
        <f t="shared" ca="1" si="58"/>
        <v/>
      </c>
      <c r="N266" s="127" t="str">
        <f t="shared" ca="1" si="59"/>
        <v/>
      </c>
      <c r="O266" s="179" t="str">
        <f t="shared" ca="1" si="60"/>
        <v/>
      </c>
      <c r="P266" s="182" t="str">
        <f t="shared" ca="1" si="61"/>
        <v/>
      </c>
      <c r="Q266" s="120" t="str">
        <f t="shared" ca="1" si="63"/>
        <v/>
      </c>
      <c r="R266" s="77">
        <f ca="1">IFERROR(SUM($I$15:I266)/$N$5,"")</f>
        <v>0.14513504535294217</v>
      </c>
    </row>
    <row r="267" spans="1:18" x14ac:dyDescent="0.25">
      <c r="A267" s="168">
        <v>26</v>
      </c>
      <c r="B267" s="173">
        <f t="shared" si="62"/>
        <v>43569.791666666053</v>
      </c>
      <c r="C267" s="127" t="str">
        <f t="shared" ca="1" si="48"/>
        <v/>
      </c>
      <c r="D267" s="179">
        <f t="shared" ca="1" si="49"/>
        <v>1013</v>
      </c>
      <c r="E267" s="179">
        <f t="shared" ca="1" si="50"/>
        <v>42</v>
      </c>
      <c r="F267" s="179">
        <f t="shared" ca="1" si="51"/>
        <v>47</v>
      </c>
      <c r="G267" s="179">
        <f t="shared" ca="1" si="52"/>
        <v>0</v>
      </c>
      <c r="H267" s="179">
        <f t="shared" ca="1" si="53"/>
        <v>2910</v>
      </c>
      <c r="I267" s="182">
        <f t="shared" ca="1" si="54"/>
        <v>112</v>
      </c>
      <c r="J267" s="175" t="str">
        <f t="shared" ca="1" si="55"/>
        <v/>
      </c>
      <c r="K267" s="127" t="str">
        <f t="shared" ca="1" si="56"/>
        <v/>
      </c>
      <c r="L267" s="182" t="str">
        <f t="shared" ca="1" si="57"/>
        <v/>
      </c>
      <c r="M267" s="127" t="str">
        <f t="shared" ca="1" si="58"/>
        <v/>
      </c>
      <c r="N267" s="127" t="str">
        <f t="shared" ca="1" si="59"/>
        <v/>
      </c>
      <c r="O267" s="179" t="str">
        <f t="shared" ca="1" si="60"/>
        <v/>
      </c>
      <c r="P267" s="182" t="str">
        <f t="shared" ca="1" si="61"/>
        <v/>
      </c>
      <c r="Q267" s="120" t="str">
        <f t="shared" ca="1" si="63"/>
        <v/>
      </c>
      <c r="R267" s="77">
        <f ca="1">IFERROR(SUM($I$15:I267)/$N$5,"")</f>
        <v>0.14576565112861542</v>
      </c>
    </row>
    <row r="268" spans="1:18" x14ac:dyDescent="0.25">
      <c r="A268" s="168">
        <v>27</v>
      </c>
      <c r="B268" s="173">
        <f t="shared" si="62"/>
        <v>43569.833333332717</v>
      </c>
      <c r="C268" s="127" t="str">
        <f t="shared" ca="1" si="48"/>
        <v/>
      </c>
      <c r="D268" s="179">
        <f t="shared" ca="1" si="49"/>
        <v>1009</v>
      </c>
      <c r="E268" s="179">
        <f t="shared" ca="1" si="50"/>
        <v>42</v>
      </c>
      <c r="F268" s="179">
        <f t="shared" ca="1" si="51"/>
        <v>48</v>
      </c>
      <c r="G268" s="179">
        <f t="shared" ca="1" si="52"/>
        <v>169.71</v>
      </c>
      <c r="H268" s="179">
        <f t="shared" ca="1" si="53"/>
        <v>2940</v>
      </c>
      <c r="I268" s="182">
        <f t="shared" ca="1" si="54"/>
        <v>109</v>
      </c>
      <c r="J268" s="175" t="str">
        <f t="shared" ca="1" si="55"/>
        <v/>
      </c>
      <c r="K268" s="127" t="str">
        <f t="shared" ca="1" si="56"/>
        <v/>
      </c>
      <c r="L268" s="182" t="str">
        <f t="shared" ca="1" si="57"/>
        <v/>
      </c>
      <c r="M268" s="127" t="str">
        <f t="shared" ca="1" si="58"/>
        <v/>
      </c>
      <c r="N268" s="127" t="str">
        <f t="shared" ca="1" si="59"/>
        <v/>
      </c>
      <c r="O268" s="179" t="str">
        <f t="shared" ca="1" si="60"/>
        <v/>
      </c>
      <c r="P268" s="182" t="str">
        <f t="shared" ca="1" si="61"/>
        <v/>
      </c>
      <c r="Q268" s="120" t="str">
        <f t="shared" ca="1" si="63"/>
        <v/>
      </c>
      <c r="R268" s="77">
        <f ca="1">IFERROR(SUM($I$15:I268)/$N$5,"")</f>
        <v>0.14637936567815457</v>
      </c>
    </row>
    <row r="269" spans="1:18" x14ac:dyDescent="0.25">
      <c r="A269" s="168">
        <v>28</v>
      </c>
      <c r="B269" s="173">
        <f t="shared" si="62"/>
        <v>43569.874999999382</v>
      </c>
      <c r="C269" s="127" t="str">
        <f t="shared" ca="1" si="48"/>
        <v/>
      </c>
      <c r="D269" s="179">
        <f t="shared" ca="1" si="49"/>
        <v>1010</v>
      </c>
      <c r="E269" s="179">
        <f t="shared" ca="1" si="50"/>
        <v>42</v>
      </c>
      <c r="F269" s="179">
        <f t="shared" ca="1" si="51"/>
        <v>32</v>
      </c>
      <c r="G269" s="179" t="str">
        <f t="shared" ca="1" si="52"/>
        <v/>
      </c>
      <c r="H269" s="179">
        <f t="shared" ca="1" si="53"/>
        <v>3270</v>
      </c>
      <c r="I269" s="182">
        <f t="shared" ca="1" si="54"/>
        <v>90</v>
      </c>
      <c r="J269" s="175" t="str">
        <f t="shared" ca="1" si="55"/>
        <v/>
      </c>
      <c r="K269" s="127" t="str">
        <f t="shared" ca="1" si="56"/>
        <v/>
      </c>
      <c r="L269" s="182" t="str">
        <f t="shared" ca="1" si="57"/>
        <v/>
      </c>
      <c r="M269" s="127" t="str">
        <f t="shared" ca="1" si="58"/>
        <v/>
      </c>
      <c r="N269" s="127" t="str">
        <f t="shared" ca="1" si="59"/>
        <v/>
      </c>
      <c r="O269" s="179" t="str">
        <f t="shared" ca="1" si="60"/>
        <v/>
      </c>
      <c r="P269" s="182" t="str">
        <f t="shared" ca="1" si="61"/>
        <v/>
      </c>
      <c r="Q269" s="120" t="str">
        <f t="shared" ca="1" si="63"/>
        <v/>
      </c>
      <c r="R269" s="77">
        <f ca="1">IFERROR(SUM($I$15:I269)/$N$5,"")</f>
        <v>0.14688610246217773</v>
      </c>
    </row>
    <row r="270" spans="1:18" x14ac:dyDescent="0.25">
      <c r="A270" s="168">
        <v>29</v>
      </c>
      <c r="B270" s="173">
        <f t="shared" si="62"/>
        <v>43569.916666666046</v>
      </c>
      <c r="C270" s="127" t="str">
        <f t="shared" ca="1" si="48"/>
        <v/>
      </c>
      <c r="D270" s="179">
        <f t="shared" ca="1" si="49"/>
        <v>1010</v>
      </c>
      <c r="E270" s="179">
        <f t="shared" ca="1" si="50"/>
        <v>42</v>
      </c>
      <c r="F270" s="179">
        <f t="shared" ca="1" si="51"/>
        <v>33</v>
      </c>
      <c r="G270" s="179">
        <f t="shared" ca="1" si="52"/>
        <v>180.1</v>
      </c>
      <c r="H270" s="179">
        <f t="shared" ca="1" si="53"/>
        <v>3385</v>
      </c>
      <c r="I270" s="182">
        <f t="shared" ca="1" si="54"/>
        <v>105</v>
      </c>
      <c r="J270" s="175" t="str">
        <f t="shared" ca="1" si="55"/>
        <v/>
      </c>
      <c r="K270" s="127" t="str">
        <f t="shared" ca="1" si="56"/>
        <v/>
      </c>
      <c r="L270" s="182" t="str">
        <f t="shared" ca="1" si="57"/>
        <v/>
      </c>
      <c r="M270" s="127" t="str">
        <f t="shared" ca="1" si="58"/>
        <v/>
      </c>
      <c r="N270" s="127" t="str">
        <f t="shared" ca="1" si="59"/>
        <v/>
      </c>
      <c r="O270" s="179" t="str">
        <f t="shared" ca="1" si="60"/>
        <v/>
      </c>
      <c r="P270" s="182" t="str">
        <f t="shared" ca="1" si="61"/>
        <v/>
      </c>
      <c r="Q270" s="120" t="str">
        <f t="shared" ca="1" si="63"/>
        <v/>
      </c>
      <c r="R270" s="77">
        <f ca="1">IFERROR(SUM($I$15:I270)/$N$5,"")</f>
        <v>0.1474772953768714</v>
      </c>
    </row>
    <row r="271" spans="1:18" x14ac:dyDescent="0.25">
      <c r="A271" s="168">
        <v>30</v>
      </c>
      <c r="B271" s="173">
        <f t="shared" si="62"/>
        <v>43569.95833333271</v>
      </c>
      <c r="C271" s="127" t="str">
        <f t="shared" ref="C271:C334" ca="1" si="64">IF($B271&gt;$B$10,"",IFERROR(AVERAGE(INDIRECT("'"&amp;TEXT($B271-TIME(6,1,0),"MM-DD-YY")&amp;"'!C"&amp;$A271)),""))</f>
        <v/>
      </c>
      <c r="D271" s="179">
        <f t="shared" ref="D271:D334" ca="1" si="65">IF($B271&gt;$B$10,"",IFERROR(AVERAGE(INDIRECT("'"&amp;TEXT($B271-TIME(6,1,0),"MM-DD-YY")&amp;"'!D"&amp;$A271)),""))</f>
        <v>1016</v>
      </c>
      <c r="E271" s="179">
        <f t="shared" ref="E271:E334" ca="1" si="66">IF($B271&gt;$B$10,"",IFERROR(AVERAGE(INDIRECT("'"&amp;TEXT($B271-TIME(6,1,0),"MM-DD-YY")&amp;"'!E"&amp;$A271)),""))</f>
        <v>42</v>
      </c>
      <c r="F271" s="179">
        <f t="shared" ref="F271:F334" ca="1" si="67">IF($B271&gt;$B$10,"",IFERROR(AVERAGE(INDIRECT("'"&amp;TEXT($B271-TIME(6,1,0),"MM-DD-YY")&amp;"'!P"&amp;$A271)),""))</f>
        <v>32</v>
      </c>
      <c r="G271" s="179" t="str">
        <f t="shared" ref="G271:G334" ca="1" si="68">IF($B271&gt;$B$10,"",IFERROR(AVERAGE(INDIRECT("'"&amp;TEXT($B271-TIME(6,1,0),"MM-DD-YY")&amp;"'!AC"&amp;$A271)),""))</f>
        <v/>
      </c>
      <c r="H271" s="179">
        <f t="shared" ref="H271:H334" ca="1" si="69">IF($B271&gt;$B$10,"",IFERROR(AVERAGE(INDIRECT("'"&amp;TEXT($B271-TIME(6,1,0),"MM-DD-YY")&amp;"'!O"&amp;$A271)),""))</f>
        <v>3355</v>
      </c>
      <c r="I271" s="182">
        <f t="shared" ref="I271:I334" ca="1" si="70">IF($B271&gt;$B$10,"",IFERROR(AVERAGE(INDIRECT("'"&amp;TEXT($B271-TIME(6,1,0),"MM-DD-YY")&amp;"'!Q"&amp;$A271)),""))</f>
        <v>98</v>
      </c>
      <c r="J271" s="175" t="str">
        <f t="shared" ref="J271:J334" ca="1" si="71">IF($B271&gt;$B$10,"",IFERROR(AVERAGE(INDIRECT("'"&amp;TEXT($B271-TIME(6,1,0),"MM-DD-YY")&amp;"'!T"&amp;$A271)),""))</f>
        <v/>
      </c>
      <c r="K271" s="127" t="str">
        <f t="shared" ref="K271:K334" ca="1" si="72">IF($B271&gt;$B$10,"",IFERROR(AVERAGE(INDIRECT("'"&amp;TEXT($B271-TIME(6,1,0),"MM-DD-YY")&amp;"'!I"&amp;$A271)),""))</f>
        <v/>
      </c>
      <c r="L271" s="182" t="str">
        <f t="shared" ref="L271:L334" ca="1" si="73">IF($B271&gt;$B$10,"",IFERROR(AVERAGE(INDIRECT("'"&amp;TEXT($B271-TIME(6,1,0),"MM-DD-YY")&amp;"'!J"&amp;$A271)),""))</f>
        <v/>
      </c>
      <c r="M271" s="127" t="str">
        <f t="shared" ref="M271:M334" ca="1" si="74">IF($B271&gt;$B$10,"",IFERROR(AVERAGE(INDIRECT("'"&amp;TEXT($B271-TIME(6,1,0),"MM-DD-YY")&amp;"'!K"&amp;$A271)),""))</f>
        <v/>
      </c>
      <c r="N271" s="127" t="str">
        <f t="shared" ref="N271:N334" ca="1" si="75">IF($B271&gt;$B$10,"",IFERROR(AVERAGE(INDIRECT("'"&amp;TEXT($B271-TIME(6,1,0),"MM-DD-YY")&amp;"'!L"&amp;$A271)),""))</f>
        <v/>
      </c>
      <c r="O271" s="179" t="str">
        <f t="shared" ref="O271:O334" ca="1" si="76">IF($B271&gt;$B$10,"",IFERROR(AVERAGE(INDIRECT("'"&amp;TEXT($B271-TIME(6,1,0),"MM-DD-YY")&amp;"'!M"&amp;$A271)),""))</f>
        <v/>
      </c>
      <c r="P271" s="182" t="str">
        <f t="shared" ref="P271:P334" ca="1" si="77">IF($B271&gt;$B$10,"",IFERROR(AVERAGE(INDIRECT("'"&amp;TEXT($B271-TIME(6,1,0),"MM-DD-YY")&amp;"'!N"&amp;$A271)),""))</f>
        <v/>
      </c>
      <c r="Q271" s="120" t="str">
        <f t="shared" ca="1" si="63"/>
        <v/>
      </c>
      <c r="R271" s="77">
        <f ca="1">IFERROR(SUM($I$15:I271)/$N$5,"")</f>
        <v>0.14802907543058549</v>
      </c>
    </row>
    <row r="272" spans="1:18" x14ac:dyDescent="0.25">
      <c r="A272" s="168">
        <v>31</v>
      </c>
      <c r="B272" s="173">
        <f t="shared" ref="B272:B335" si="78">B271+TIME(1,0,0)</f>
        <v>43569.999999999374</v>
      </c>
      <c r="C272" s="127" t="str">
        <f t="shared" ca="1" si="64"/>
        <v/>
      </c>
      <c r="D272" s="179">
        <f t="shared" ca="1" si="65"/>
        <v>1012</v>
      </c>
      <c r="E272" s="179">
        <f t="shared" ca="1" si="66"/>
        <v>42</v>
      </c>
      <c r="F272" s="179">
        <f t="shared" ca="1" si="67"/>
        <v>45</v>
      </c>
      <c r="G272" s="179" t="str">
        <f t="shared" ca="1" si="68"/>
        <v/>
      </c>
      <c r="H272" s="179">
        <f t="shared" ca="1" si="69"/>
        <v>3319</v>
      </c>
      <c r="I272" s="182">
        <f t="shared" ca="1" si="70"/>
        <v>97</v>
      </c>
      <c r="J272" s="175" t="str">
        <f t="shared" ca="1" si="71"/>
        <v/>
      </c>
      <c r="K272" s="127" t="str">
        <f t="shared" ca="1" si="72"/>
        <v/>
      </c>
      <c r="L272" s="182" t="str">
        <f t="shared" ca="1" si="73"/>
        <v/>
      </c>
      <c r="M272" s="127" t="str">
        <f t="shared" ca="1" si="74"/>
        <v/>
      </c>
      <c r="N272" s="127" t="str">
        <f t="shared" ca="1" si="75"/>
        <v/>
      </c>
      <c r="O272" s="179" t="str">
        <f t="shared" ca="1" si="76"/>
        <v/>
      </c>
      <c r="P272" s="182" t="str">
        <f t="shared" ca="1" si="77"/>
        <v/>
      </c>
      <c r="Q272" s="120" t="str">
        <f t="shared" ref="Q272:Q335" ca="1" si="79">IFERROR(Q271-I272,"")</f>
        <v/>
      </c>
      <c r="R272" s="77">
        <f ca="1">IFERROR(SUM($I$15:I272)/$N$5,"")</f>
        <v>0.14857522507558824</v>
      </c>
    </row>
    <row r="273" spans="1:18" x14ac:dyDescent="0.25">
      <c r="A273" s="168">
        <v>32</v>
      </c>
      <c r="B273" s="173">
        <f t="shared" si="78"/>
        <v>43570.041666666039</v>
      </c>
      <c r="C273" s="127" t="str">
        <f t="shared" ca="1" si="64"/>
        <v/>
      </c>
      <c r="D273" s="179">
        <f t="shared" ca="1" si="65"/>
        <v>1013</v>
      </c>
      <c r="E273" s="179">
        <f t="shared" ca="1" si="66"/>
        <v>42</v>
      </c>
      <c r="F273" s="179">
        <f t="shared" ca="1" si="67"/>
        <v>46</v>
      </c>
      <c r="G273" s="179" t="str">
        <f t="shared" ca="1" si="68"/>
        <v/>
      </c>
      <c r="H273" s="179">
        <f t="shared" ca="1" si="69"/>
        <v>2700</v>
      </c>
      <c r="I273" s="182">
        <f t="shared" ca="1" si="70"/>
        <v>105</v>
      </c>
      <c r="J273" s="175" t="str">
        <f t="shared" ca="1" si="71"/>
        <v/>
      </c>
      <c r="K273" s="127" t="str">
        <f t="shared" ca="1" si="72"/>
        <v/>
      </c>
      <c r="L273" s="182" t="str">
        <f t="shared" ca="1" si="73"/>
        <v/>
      </c>
      <c r="M273" s="127" t="str">
        <f t="shared" ca="1" si="74"/>
        <v/>
      </c>
      <c r="N273" s="127" t="str">
        <f t="shared" ca="1" si="75"/>
        <v/>
      </c>
      <c r="O273" s="179" t="str">
        <f t="shared" ca="1" si="76"/>
        <v/>
      </c>
      <c r="P273" s="182" t="str">
        <f t="shared" ca="1" si="77"/>
        <v/>
      </c>
      <c r="Q273" s="120" t="str">
        <f t="shared" ca="1" si="79"/>
        <v/>
      </c>
      <c r="R273" s="77">
        <f ca="1">IFERROR(SUM($I$15:I273)/$N$5,"")</f>
        <v>0.14916641799028191</v>
      </c>
    </row>
    <row r="274" spans="1:18" x14ac:dyDescent="0.25">
      <c r="A274" s="168">
        <v>33</v>
      </c>
      <c r="B274" s="173">
        <f t="shared" si="78"/>
        <v>43570.083333332703</v>
      </c>
      <c r="C274" s="127" t="str">
        <f t="shared" ca="1" si="64"/>
        <v/>
      </c>
      <c r="D274" s="179">
        <f t="shared" ca="1" si="65"/>
        <v>1011</v>
      </c>
      <c r="E274" s="179">
        <f t="shared" ca="1" si="66"/>
        <v>42</v>
      </c>
      <c r="F274" s="179">
        <f t="shared" ca="1" si="67"/>
        <v>46</v>
      </c>
      <c r="G274" s="179">
        <f t="shared" ca="1" si="68"/>
        <v>190.34</v>
      </c>
      <c r="H274" s="179">
        <f t="shared" ca="1" si="69"/>
        <v>2756</v>
      </c>
      <c r="I274" s="182">
        <f t="shared" ca="1" si="70"/>
        <v>97</v>
      </c>
      <c r="J274" s="175" t="str">
        <f t="shared" ca="1" si="71"/>
        <v/>
      </c>
      <c r="K274" s="127" t="str">
        <f t="shared" ca="1" si="72"/>
        <v/>
      </c>
      <c r="L274" s="182" t="str">
        <f t="shared" ca="1" si="73"/>
        <v/>
      </c>
      <c r="M274" s="127" t="str">
        <f t="shared" ca="1" si="74"/>
        <v/>
      </c>
      <c r="N274" s="127" t="str">
        <f t="shared" ca="1" si="75"/>
        <v/>
      </c>
      <c r="O274" s="179" t="str">
        <f t="shared" ca="1" si="76"/>
        <v/>
      </c>
      <c r="P274" s="182" t="str">
        <f t="shared" ca="1" si="77"/>
        <v/>
      </c>
      <c r="Q274" s="120" t="str">
        <f t="shared" ca="1" si="79"/>
        <v/>
      </c>
      <c r="R274" s="77">
        <f ca="1">IFERROR(SUM($I$15:I274)/$N$5,"")</f>
        <v>0.14971256763528465</v>
      </c>
    </row>
    <row r="275" spans="1:18" x14ac:dyDescent="0.25">
      <c r="A275" s="168">
        <v>34</v>
      </c>
      <c r="B275" s="173">
        <f t="shared" si="78"/>
        <v>43570.124999999367</v>
      </c>
      <c r="C275" s="127" t="str">
        <f t="shared" ca="1" si="64"/>
        <v/>
      </c>
      <c r="D275" s="179">
        <f t="shared" ca="1" si="65"/>
        <v>1008</v>
      </c>
      <c r="E275" s="179">
        <f t="shared" ca="1" si="66"/>
        <v>42</v>
      </c>
      <c r="F275" s="179">
        <f t="shared" ca="1" si="67"/>
        <v>32</v>
      </c>
      <c r="G275" s="179">
        <f t="shared" ca="1" si="68"/>
        <v>191.19</v>
      </c>
      <c r="H275" s="179">
        <f t="shared" ca="1" si="69"/>
        <v>2822</v>
      </c>
      <c r="I275" s="182">
        <f t="shared" ca="1" si="70"/>
        <v>108</v>
      </c>
      <c r="J275" s="175" t="str">
        <f t="shared" ca="1" si="71"/>
        <v/>
      </c>
      <c r="K275" s="127" t="str">
        <f t="shared" ca="1" si="72"/>
        <v/>
      </c>
      <c r="L275" s="182" t="str">
        <f t="shared" ca="1" si="73"/>
        <v/>
      </c>
      <c r="M275" s="127" t="str">
        <f t="shared" ca="1" si="74"/>
        <v/>
      </c>
      <c r="N275" s="127" t="str">
        <f t="shared" ca="1" si="75"/>
        <v/>
      </c>
      <c r="O275" s="179" t="str">
        <f t="shared" ca="1" si="76"/>
        <v/>
      </c>
      <c r="P275" s="182" t="str">
        <f t="shared" ca="1" si="77"/>
        <v/>
      </c>
      <c r="Q275" s="120" t="str">
        <f t="shared" ca="1" si="79"/>
        <v/>
      </c>
      <c r="R275" s="77">
        <f ca="1">IFERROR(SUM($I$15:I275)/$N$5,"")</f>
        <v>0.15032065177611242</v>
      </c>
    </row>
    <row r="276" spans="1:18" x14ac:dyDescent="0.25">
      <c r="A276" s="168">
        <v>35</v>
      </c>
      <c r="B276" s="173">
        <f t="shared" si="78"/>
        <v>43570.166666666031</v>
      </c>
      <c r="C276" s="127" t="str">
        <f t="shared" ca="1" si="64"/>
        <v/>
      </c>
      <c r="D276" s="179">
        <f t="shared" ca="1" si="65"/>
        <v>1008</v>
      </c>
      <c r="E276" s="179">
        <f t="shared" ca="1" si="66"/>
        <v>42</v>
      </c>
      <c r="F276" s="179">
        <f t="shared" ca="1" si="67"/>
        <v>24</v>
      </c>
      <c r="G276" s="179" t="str">
        <f t="shared" ca="1" si="68"/>
        <v/>
      </c>
      <c r="H276" s="179">
        <f t="shared" ca="1" si="69"/>
        <v>3277</v>
      </c>
      <c r="I276" s="182">
        <f t="shared" ca="1" si="70"/>
        <v>100</v>
      </c>
      <c r="J276" s="175" t="str">
        <f t="shared" ca="1" si="71"/>
        <v/>
      </c>
      <c r="K276" s="127" t="str">
        <f t="shared" ca="1" si="72"/>
        <v/>
      </c>
      <c r="L276" s="182" t="str">
        <f t="shared" ca="1" si="73"/>
        <v/>
      </c>
      <c r="M276" s="127" t="str">
        <f t="shared" ca="1" si="74"/>
        <v/>
      </c>
      <c r="N276" s="127" t="str">
        <f t="shared" ca="1" si="75"/>
        <v/>
      </c>
      <c r="O276" s="179" t="str">
        <f t="shared" ca="1" si="76"/>
        <v/>
      </c>
      <c r="P276" s="182" t="str">
        <f t="shared" ca="1" si="77"/>
        <v/>
      </c>
      <c r="Q276" s="120" t="str">
        <f t="shared" ca="1" si="79"/>
        <v/>
      </c>
      <c r="R276" s="77">
        <f ca="1">IFERROR(SUM($I$15:I276)/$N$5,"")</f>
        <v>0.15088369264724927</v>
      </c>
    </row>
    <row r="277" spans="1:18" x14ac:dyDescent="0.25">
      <c r="A277" s="168">
        <v>36</v>
      </c>
      <c r="B277" s="173">
        <f t="shared" si="78"/>
        <v>43570.208333332695</v>
      </c>
      <c r="C277" s="127" t="str">
        <f t="shared" ca="1" si="64"/>
        <v/>
      </c>
      <c r="D277" s="179">
        <f t="shared" ca="1" si="65"/>
        <v>1007</v>
      </c>
      <c r="E277" s="179">
        <f t="shared" ca="1" si="66"/>
        <v>42</v>
      </c>
      <c r="F277" s="179">
        <f t="shared" ca="1" si="67"/>
        <v>48</v>
      </c>
      <c r="G277" s="179" t="str">
        <f t="shared" ca="1" si="68"/>
        <v/>
      </c>
      <c r="H277" s="179">
        <f t="shared" ca="1" si="69"/>
        <v>3357</v>
      </c>
      <c r="I277" s="182">
        <f t="shared" ca="1" si="70"/>
        <v>100</v>
      </c>
      <c r="J277" s="175" t="str">
        <f t="shared" ca="1" si="71"/>
        <v/>
      </c>
      <c r="K277" s="127" t="str">
        <f t="shared" ca="1" si="72"/>
        <v/>
      </c>
      <c r="L277" s="182" t="str">
        <f t="shared" ca="1" si="73"/>
        <v/>
      </c>
      <c r="M277" s="127" t="str">
        <f t="shared" ca="1" si="74"/>
        <v/>
      </c>
      <c r="N277" s="127" t="str">
        <f t="shared" ca="1" si="75"/>
        <v/>
      </c>
      <c r="O277" s="179" t="str">
        <f t="shared" ca="1" si="76"/>
        <v/>
      </c>
      <c r="P277" s="182" t="str">
        <f t="shared" ca="1" si="77"/>
        <v/>
      </c>
      <c r="Q277" s="120" t="str">
        <f t="shared" ca="1" si="79"/>
        <v/>
      </c>
      <c r="R277" s="77">
        <f ca="1">IFERROR(SUM($I$15:I277)/$N$5,"")</f>
        <v>0.15144673351838611</v>
      </c>
    </row>
    <row r="278" spans="1:18" x14ac:dyDescent="0.25">
      <c r="A278" s="168">
        <v>37</v>
      </c>
      <c r="B278" s="173">
        <f t="shared" si="78"/>
        <v>43570.24999999936</v>
      </c>
      <c r="C278" s="127" t="str">
        <f t="shared" ca="1" si="64"/>
        <v/>
      </c>
      <c r="D278" s="179">
        <f t="shared" ca="1" si="65"/>
        <v>1007</v>
      </c>
      <c r="E278" s="179">
        <f t="shared" ca="1" si="66"/>
        <v>42</v>
      </c>
      <c r="F278" s="179">
        <f t="shared" ca="1" si="67"/>
        <v>44</v>
      </c>
      <c r="G278" s="179" t="str">
        <f t="shared" ca="1" si="68"/>
        <v/>
      </c>
      <c r="H278" s="179">
        <f t="shared" ca="1" si="69"/>
        <v>2904</v>
      </c>
      <c r="I278" s="182">
        <f t="shared" ca="1" si="70"/>
        <v>95</v>
      </c>
      <c r="J278" s="175" t="str">
        <f t="shared" ca="1" si="71"/>
        <v/>
      </c>
      <c r="K278" s="127" t="str">
        <f t="shared" ca="1" si="72"/>
        <v/>
      </c>
      <c r="L278" s="182" t="str">
        <f t="shared" ca="1" si="73"/>
        <v/>
      </c>
      <c r="M278" s="127" t="str">
        <f t="shared" ca="1" si="74"/>
        <v/>
      </c>
      <c r="N278" s="127" t="str">
        <f t="shared" ca="1" si="75"/>
        <v/>
      </c>
      <c r="O278" s="179" t="str">
        <f t="shared" ca="1" si="76"/>
        <v/>
      </c>
      <c r="P278" s="182" t="str">
        <f t="shared" ca="1" si="77"/>
        <v/>
      </c>
      <c r="Q278" s="120" t="str">
        <f t="shared" ca="1" si="79"/>
        <v/>
      </c>
      <c r="R278" s="77">
        <f ca="1">IFERROR(SUM($I$15:I278)/$N$5,"")</f>
        <v>0.1519816223459661</v>
      </c>
    </row>
    <row r="279" spans="1:18" x14ac:dyDescent="0.25">
      <c r="A279" s="168">
        <v>14</v>
      </c>
      <c r="B279" s="173">
        <f t="shared" si="78"/>
        <v>43570.291666666024</v>
      </c>
      <c r="C279" s="127" t="str">
        <f t="shared" ca="1" si="64"/>
        <v/>
      </c>
      <c r="D279" s="179">
        <f t="shared" ca="1" si="65"/>
        <v>1002</v>
      </c>
      <c r="E279" s="179">
        <f t="shared" ca="1" si="66"/>
        <v>42</v>
      </c>
      <c r="F279" s="179">
        <f t="shared" ca="1" si="67"/>
        <v>40</v>
      </c>
      <c r="G279" s="179" t="str">
        <f t="shared" ca="1" si="68"/>
        <v/>
      </c>
      <c r="H279" s="179">
        <f t="shared" ca="1" si="69"/>
        <v>2852</v>
      </c>
      <c r="I279" s="182">
        <f t="shared" ca="1" si="70"/>
        <v>93</v>
      </c>
      <c r="J279" s="175" t="str">
        <f t="shared" ca="1" si="71"/>
        <v/>
      </c>
      <c r="K279" s="127" t="str">
        <f t="shared" ca="1" si="72"/>
        <v/>
      </c>
      <c r="L279" s="182" t="str">
        <f t="shared" ca="1" si="73"/>
        <v/>
      </c>
      <c r="M279" s="127" t="str">
        <f t="shared" ca="1" si="74"/>
        <v/>
      </c>
      <c r="N279" s="127" t="str">
        <f t="shared" ca="1" si="75"/>
        <v/>
      </c>
      <c r="O279" s="179" t="str">
        <f t="shared" ca="1" si="76"/>
        <v/>
      </c>
      <c r="P279" s="182" t="str">
        <f t="shared" ca="1" si="77"/>
        <v/>
      </c>
      <c r="Q279" s="120" t="str">
        <f t="shared" ca="1" si="79"/>
        <v/>
      </c>
      <c r="R279" s="77">
        <f ca="1">IFERROR(SUM($I$15:I279)/$N$5,"")</f>
        <v>0.15250525035612336</v>
      </c>
    </row>
    <row r="280" spans="1:18" x14ac:dyDescent="0.25">
      <c r="A280" s="168">
        <v>15</v>
      </c>
      <c r="B280" s="173">
        <f t="shared" si="78"/>
        <v>43570.333333332688</v>
      </c>
      <c r="C280" s="127" t="str">
        <f t="shared" ca="1" si="64"/>
        <v/>
      </c>
      <c r="D280" s="179">
        <f t="shared" ca="1" si="65"/>
        <v>1002</v>
      </c>
      <c r="E280" s="179">
        <f t="shared" ca="1" si="66"/>
        <v>42</v>
      </c>
      <c r="F280" s="179">
        <f t="shared" ca="1" si="67"/>
        <v>38</v>
      </c>
      <c r="G280" s="179" t="str">
        <f t="shared" ca="1" si="68"/>
        <v/>
      </c>
      <c r="H280" s="179">
        <f t="shared" ca="1" si="69"/>
        <v>2961</v>
      </c>
      <c r="I280" s="182">
        <f t="shared" ca="1" si="70"/>
        <v>93</v>
      </c>
      <c r="J280" s="175" t="str">
        <f t="shared" ca="1" si="71"/>
        <v/>
      </c>
      <c r="K280" s="127" t="str">
        <f t="shared" ca="1" si="72"/>
        <v/>
      </c>
      <c r="L280" s="182" t="str">
        <f t="shared" ca="1" si="73"/>
        <v/>
      </c>
      <c r="M280" s="127" t="str">
        <f t="shared" ca="1" si="74"/>
        <v/>
      </c>
      <c r="N280" s="127" t="str">
        <f t="shared" ca="1" si="75"/>
        <v/>
      </c>
      <c r="O280" s="179" t="str">
        <f t="shared" ca="1" si="76"/>
        <v/>
      </c>
      <c r="P280" s="182" t="str">
        <f t="shared" ca="1" si="77"/>
        <v/>
      </c>
      <c r="Q280" s="120" t="str">
        <f t="shared" ca="1" si="79"/>
        <v/>
      </c>
      <c r="R280" s="77">
        <f ca="1">IFERROR(SUM($I$15:I280)/$N$5,"")</f>
        <v>0.1530288783662806</v>
      </c>
    </row>
    <row r="281" spans="1:18" x14ac:dyDescent="0.25">
      <c r="A281" s="168">
        <v>16</v>
      </c>
      <c r="B281" s="173">
        <f t="shared" si="78"/>
        <v>43570.374999999352</v>
      </c>
      <c r="C281" s="127" t="str">
        <f t="shared" ca="1" si="64"/>
        <v/>
      </c>
      <c r="D281" s="179">
        <f t="shared" ca="1" si="65"/>
        <v>1001</v>
      </c>
      <c r="E281" s="179">
        <f t="shared" ca="1" si="66"/>
        <v>42</v>
      </c>
      <c r="F281" s="179">
        <f t="shared" ca="1" si="67"/>
        <v>37</v>
      </c>
      <c r="G281" s="179" t="str">
        <f t="shared" ca="1" si="68"/>
        <v/>
      </c>
      <c r="H281" s="179">
        <f t="shared" ca="1" si="69"/>
        <v>2935</v>
      </c>
      <c r="I281" s="182">
        <f t="shared" ca="1" si="70"/>
        <v>95</v>
      </c>
      <c r="J281" s="175" t="str">
        <f t="shared" ca="1" si="71"/>
        <v/>
      </c>
      <c r="K281" s="127" t="str">
        <f t="shared" ca="1" si="72"/>
        <v/>
      </c>
      <c r="L281" s="182" t="str">
        <f t="shared" ca="1" si="73"/>
        <v/>
      </c>
      <c r="M281" s="127" t="str">
        <f t="shared" ca="1" si="74"/>
        <v/>
      </c>
      <c r="N281" s="127" t="str">
        <f t="shared" ca="1" si="75"/>
        <v/>
      </c>
      <c r="O281" s="179" t="str">
        <f t="shared" ca="1" si="76"/>
        <v/>
      </c>
      <c r="P281" s="182" t="str">
        <f t="shared" ca="1" si="77"/>
        <v/>
      </c>
      <c r="Q281" s="120" t="str">
        <f t="shared" ca="1" si="79"/>
        <v/>
      </c>
      <c r="R281" s="77">
        <f ca="1">IFERROR(SUM($I$15:I281)/$N$5,"")</f>
        <v>0.15356376719386061</v>
      </c>
    </row>
    <row r="282" spans="1:18" x14ac:dyDescent="0.25">
      <c r="A282" s="168">
        <v>17</v>
      </c>
      <c r="B282" s="173">
        <f t="shared" si="78"/>
        <v>43570.416666666017</v>
      </c>
      <c r="C282" s="127" t="str">
        <f t="shared" ca="1" si="64"/>
        <v/>
      </c>
      <c r="D282" s="179">
        <f t="shared" ca="1" si="65"/>
        <v>1000</v>
      </c>
      <c r="E282" s="179">
        <f t="shared" ca="1" si="66"/>
        <v>42</v>
      </c>
      <c r="F282" s="179">
        <f t="shared" ca="1" si="67"/>
        <v>38</v>
      </c>
      <c r="G282" s="179" t="str">
        <f t="shared" ca="1" si="68"/>
        <v/>
      </c>
      <c r="H282" s="179">
        <f t="shared" ca="1" si="69"/>
        <v>2898</v>
      </c>
      <c r="I282" s="182">
        <f t="shared" ca="1" si="70"/>
        <v>91</v>
      </c>
      <c r="J282" s="175" t="str">
        <f t="shared" ca="1" si="71"/>
        <v/>
      </c>
      <c r="K282" s="127" t="str">
        <f t="shared" ca="1" si="72"/>
        <v/>
      </c>
      <c r="L282" s="182" t="str">
        <f t="shared" ca="1" si="73"/>
        <v/>
      </c>
      <c r="M282" s="127" t="str">
        <f t="shared" ca="1" si="74"/>
        <v/>
      </c>
      <c r="N282" s="127" t="str">
        <f t="shared" ca="1" si="75"/>
        <v/>
      </c>
      <c r="O282" s="179" t="str">
        <f t="shared" ca="1" si="76"/>
        <v/>
      </c>
      <c r="P282" s="182" t="str">
        <f t="shared" ca="1" si="77"/>
        <v/>
      </c>
      <c r="Q282" s="120" t="str">
        <f t="shared" ca="1" si="79"/>
        <v/>
      </c>
      <c r="R282" s="77">
        <f ca="1">IFERROR(SUM($I$15:I282)/$N$5,"")</f>
        <v>0.15407613438659512</v>
      </c>
    </row>
    <row r="283" spans="1:18" x14ac:dyDescent="0.25">
      <c r="A283" s="168">
        <v>18</v>
      </c>
      <c r="B283" s="173">
        <f t="shared" si="78"/>
        <v>43570.458333332681</v>
      </c>
      <c r="C283" s="127" t="str">
        <f t="shared" ca="1" si="64"/>
        <v/>
      </c>
      <c r="D283" s="179">
        <f t="shared" ca="1" si="65"/>
        <v>1001</v>
      </c>
      <c r="E283" s="179">
        <f t="shared" ca="1" si="66"/>
        <v>42</v>
      </c>
      <c r="F283" s="179">
        <f t="shared" ca="1" si="67"/>
        <v>34</v>
      </c>
      <c r="G283" s="179" t="str">
        <f t="shared" ca="1" si="68"/>
        <v/>
      </c>
      <c r="H283" s="179">
        <f t="shared" ca="1" si="69"/>
        <v>2630</v>
      </c>
      <c r="I283" s="182">
        <f t="shared" ca="1" si="70"/>
        <v>93</v>
      </c>
      <c r="J283" s="175" t="str">
        <f t="shared" ca="1" si="71"/>
        <v/>
      </c>
      <c r="K283" s="127" t="str">
        <f t="shared" ca="1" si="72"/>
        <v/>
      </c>
      <c r="L283" s="182" t="str">
        <f t="shared" ca="1" si="73"/>
        <v/>
      </c>
      <c r="M283" s="127" t="str">
        <f t="shared" ca="1" si="74"/>
        <v/>
      </c>
      <c r="N283" s="127" t="str">
        <f t="shared" ca="1" si="75"/>
        <v/>
      </c>
      <c r="O283" s="179" t="str">
        <f t="shared" ca="1" si="76"/>
        <v/>
      </c>
      <c r="P283" s="182" t="str">
        <f t="shared" ca="1" si="77"/>
        <v/>
      </c>
      <c r="Q283" s="120" t="str">
        <f t="shared" ca="1" si="79"/>
        <v/>
      </c>
      <c r="R283" s="77">
        <f ca="1">IFERROR(SUM($I$15:I283)/$N$5,"")</f>
        <v>0.15459976239675238</v>
      </c>
    </row>
    <row r="284" spans="1:18" x14ac:dyDescent="0.25">
      <c r="A284" s="168">
        <v>19</v>
      </c>
      <c r="B284" s="173">
        <f t="shared" si="78"/>
        <v>43570.499999999345</v>
      </c>
      <c r="C284" s="127" t="str">
        <f t="shared" ca="1" si="64"/>
        <v/>
      </c>
      <c r="D284" s="179">
        <f t="shared" ca="1" si="65"/>
        <v>1004</v>
      </c>
      <c r="E284" s="179">
        <f t="shared" ca="1" si="66"/>
        <v>42</v>
      </c>
      <c r="F284" s="179">
        <f t="shared" ca="1" si="67"/>
        <v>33</v>
      </c>
      <c r="G284" s="179" t="str">
        <f t="shared" ca="1" si="68"/>
        <v/>
      </c>
      <c r="H284" s="179">
        <f t="shared" ca="1" si="69"/>
        <v>2928</v>
      </c>
      <c r="I284" s="182">
        <f t="shared" ca="1" si="70"/>
        <v>93</v>
      </c>
      <c r="J284" s="175" t="str">
        <f t="shared" ca="1" si="71"/>
        <v/>
      </c>
      <c r="K284" s="127" t="str">
        <f t="shared" ca="1" si="72"/>
        <v/>
      </c>
      <c r="L284" s="182" t="str">
        <f t="shared" ca="1" si="73"/>
        <v/>
      </c>
      <c r="M284" s="127" t="str">
        <f t="shared" ca="1" si="74"/>
        <v/>
      </c>
      <c r="N284" s="127" t="str">
        <f t="shared" ca="1" si="75"/>
        <v/>
      </c>
      <c r="O284" s="179" t="str">
        <f t="shared" ca="1" si="76"/>
        <v/>
      </c>
      <c r="P284" s="182" t="str">
        <f t="shared" ca="1" si="77"/>
        <v/>
      </c>
      <c r="Q284" s="120" t="str">
        <f t="shared" ca="1" si="79"/>
        <v/>
      </c>
      <c r="R284" s="77">
        <f ca="1">IFERROR(SUM($I$15:I284)/$N$5,"")</f>
        <v>0.15512339040690964</v>
      </c>
    </row>
    <row r="285" spans="1:18" x14ac:dyDescent="0.25">
      <c r="A285" s="168">
        <v>20</v>
      </c>
      <c r="B285" s="173">
        <f t="shared" si="78"/>
        <v>43570.541666666009</v>
      </c>
      <c r="C285" s="127" t="str">
        <f t="shared" ca="1" si="64"/>
        <v/>
      </c>
      <c r="D285" s="179">
        <f t="shared" ca="1" si="65"/>
        <v>1002</v>
      </c>
      <c r="E285" s="179">
        <f t="shared" ca="1" si="66"/>
        <v>42</v>
      </c>
      <c r="F285" s="179">
        <f t="shared" ca="1" si="67"/>
        <v>38</v>
      </c>
      <c r="G285" s="179">
        <f t="shared" ca="1" si="68"/>
        <v>191.19</v>
      </c>
      <c r="H285" s="179">
        <f t="shared" ca="1" si="69"/>
        <v>3164</v>
      </c>
      <c r="I285" s="182">
        <f t="shared" ca="1" si="70"/>
        <v>109</v>
      </c>
      <c r="J285" s="175" t="str">
        <f t="shared" ca="1" si="71"/>
        <v/>
      </c>
      <c r="K285" s="127" t="str">
        <f t="shared" ca="1" si="72"/>
        <v/>
      </c>
      <c r="L285" s="182" t="str">
        <f t="shared" ca="1" si="73"/>
        <v/>
      </c>
      <c r="M285" s="127" t="str">
        <f t="shared" ca="1" si="74"/>
        <v/>
      </c>
      <c r="N285" s="127" t="str">
        <f t="shared" ca="1" si="75"/>
        <v/>
      </c>
      <c r="O285" s="179" t="str">
        <f t="shared" ca="1" si="76"/>
        <v/>
      </c>
      <c r="P285" s="182" t="str">
        <f t="shared" ca="1" si="77"/>
        <v/>
      </c>
      <c r="Q285" s="120" t="str">
        <f t="shared" ca="1" si="79"/>
        <v/>
      </c>
      <c r="R285" s="77">
        <f ca="1">IFERROR(SUM($I$15:I285)/$N$5,"")</f>
        <v>0.1557371049564488</v>
      </c>
    </row>
    <row r="286" spans="1:18" x14ac:dyDescent="0.25">
      <c r="A286" s="168">
        <v>21</v>
      </c>
      <c r="B286" s="173">
        <f t="shared" si="78"/>
        <v>43570.583333332674</v>
      </c>
      <c r="C286" s="127" t="str">
        <f t="shared" ca="1" si="64"/>
        <v/>
      </c>
      <c r="D286" s="179">
        <f t="shared" ca="1" si="65"/>
        <v>1001</v>
      </c>
      <c r="E286" s="179">
        <f t="shared" ca="1" si="66"/>
        <v>42</v>
      </c>
      <c r="F286" s="179">
        <f t="shared" ca="1" si="67"/>
        <v>38</v>
      </c>
      <c r="G286" s="179" t="str">
        <f t="shared" ca="1" si="68"/>
        <v/>
      </c>
      <c r="H286" s="179">
        <f t="shared" ca="1" si="69"/>
        <v>3156</v>
      </c>
      <c r="I286" s="182">
        <f t="shared" ca="1" si="70"/>
        <v>112</v>
      </c>
      <c r="J286" s="175" t="str">
        <f t="shared" ca="1" si="71"/>
        <v/>
      </c>
      <c r="K286" s="127" t="str">
        <f t="shared" ca="1" si="72"/>
        <v/>
      </c>
      <c r="L286" s="182" t="str">
        <f t="shared" ca="1" si="73"/>
        <v/>
      </c>
      <c r="M286" s="127" t="str">
        <f t="shared" ca="1" si="74"/>
        <v/>
      </c>
      <c r="N286" s="127" t="str">
        <f t="shared" ca="1" si="75"/>
        <v/>
      </c>
      <c r="O286" s="179" t="str">
        <f t="shared" ca="1" si="76"/>
        <v/>
      </c>
      <c r="P286" s="182" t="str">
        <f t="shared" ca="1" si="77"/>
        <v/>
      </c>
      <c r="Q286" s="120" t="str">
        <f t="shared" ca="1" si="79"/>
        <v/>
      </c>
      <c r="R286" s="77">
        <f ca="1">IFERROR(SUM($I$15:I286)/$N$5,"")</f>
        <v>0.15636771073212205</v>
      </c>
    </row>
    <row r="287" spans="1:18" x14ac:dyDescent="0.25">
      <c r="A287" s="168">
        <v>22</v>
      </c>
      <c r="B287" s="173">
        <f t="shared" si="78"/>
        <v>43570.624999999338</v>
      </c>
      <c r="C287" s="127" t="str">
        <f t="shared" ca="1" si="64"/>
        <v/>
      </c>
      <c r="D287" s="179">
        <f t="shared" ca="1" si="65"/>
        <v>1001</v>
      </c>
      <c r="E287" s="179">
        <f t="shared" ca="1" si="66"/>
        <v>42</v>
      </c>
      <c r="F287" s="179">
        <f t="shared" ca="1" si="67"/>
        <v>36</v>
      </c>
      <c r="G287" s="179" t="str">
        <f t="shared" ca="1" si="68"/>
        <v/>
      </c>
      <c r="H287" s="179">
        <f t="shared" ca="1" si="69"/>
        <v>2987</v>
      </c>
      <c r="I287" s="182">
        <f t="shared" ca="1" si="70"/>
        <v>120</v>
      </c>
      <c r="J287" s="175" t="str">
        <f t="shared" ca="1" si="71"/>
        <v/>
      </c>
      <c r="K287" s="127" t="str">
        <f t="shared" ca="1" si="72"/>
        <v/>
      </c>
      <c r="L287" s="182" t="str">
        <f t="shared" ca="1" si="73"/>
        <v/>
      </c>
      <c r="M287" s="127" t="str">
        <f t="shared" ca="1" si="74"/>
        <v/>
      </c>
      <c r="N287" s="127" t="str">
        <f t="shared" ca="1" si="75"/>
        <v/>
      </c>
      <c r="O287" s="179" t="str">
        <f t="shared" ca="1" si="76"/>
        <v/>
      </c>
      <c r="P287" s="182" t="str">
        <f t="shared" ca="1" si="77"/>
        <v/>
      </c>
      <c r="Q287" s="120" t="str">
        <f t="shared" ca="1" si="79"/>
        <v/>
      </c>
      <c r="R287" s="77">
        <f ca="1">IFERROR(SUM($I$15:I287)/$N$5,"")</f>
        <v>0.15704335977748624</v>
      </c>
    </row>
    <row r="288" spans="1:18" x14ac:dyDescent="0.25">
      <c r="A288" s="168">
        <v>23</v>
      </c>
      <c r="B288" s="173">
        <f t="shared" si="78"/>
        <v>43570.666666666002</v>
      </c>
      <c r="C288" s="127" t="str">
        <f t="shared" ca="1" si="64"/>
        <v/>
      </c>
      <c r="D288" s="179">
        <f t="shared" ca="1" si="65"/>
        <v>1000</v>
      </c>
      <c r="E288" s="179">
        <f t="shared" ca="1" si="66"/>
        <v>42</v>
      </c>
      <c r="F288" s="179">
        <f t="shared" ca="1" si="67"/>
        <v>39</v>
      </c>
      <c r="G288" s="179" t="str">
        <f t="shared" ca="1" si="68"/>
        <v/>
      </c>
      <c r="H288" s="179">
        <f t="shared" ca="1" si="69"/>
        <v>3267</v>
      </c>
      <c r="I288" s="182">
        <f t="shared" ca="1" si="70"/>
        <v>122</v>
      </c>
      <c r="J288" s="175" t="str">
        <f t="shared" ca="1" si="71"/>
        <v/>
      </c>
      <c r="K288" s="127" t="str">
        <f t="shared" ca="1" si="72"/>
        <v/>
      </c>
      <c r="L288" s="182" t="str">
        <f t="shared" ca="1" si="73"/>
        <v/>
      </c>
      <c r="M288" s="127" t="str">
        <f t="shared" ca="1" si="74"/>
        <v/>
      </c>
      <c r="N288" s="127" t="str">
        <f t="shared" ca="1" si="75"/>
        <v/>
      </c>
      <c r="O288" s="179" t="str">
        <f t="shared" ca="1" si="76"/>
        <v/>
      </c>
      <c r="P288" s="182" t="str">
        <f t="shared" ca="1" si="77"/>
        <v/>
      </c>
      <c r="Q288" s="120" t="str">
        <f t="shared" ca="1" si="79"/>
        <v/>
      </c>
      <c r="R288" s="77">
        <f ca="1">IFERROR(SUM($I$15:I288)/$N$5,"")</f>
        <v>0.15773026964027317</v>
      </c>
    </row>
    <row r="289" spans="1:18" x14ac:dyDescent="0.25">
      <c r="A289" s="168">
        <v>24</v>
      </c>
      <c r="B289" s="173">
        <f t="shared" si="78"/>
        <v>43570.708333332666</v>
      </c>
      <c r="C289" s="127" t="str">
        <f t="shared" ca="1" si="64"/>
        <v/>
      </c>
      <c r="D289" s="179">
        <f t="shared" ca="1" si="65"/>
        <v>1003</v>
      </c>
      <c r="E289" s="179">
        <f t="shared" ca="1" si="66"/>
        <v>42</v>
      </c>
      <c r="F289" s="179">
        <f t="shared" ca="1" si="67"/>
        <v>37</v>
      </c>
      <c r="G289" s="179" t="str">
        <f t="shared" ca="1" si="68"/>
        <v/>
      </c>
      <c r="H289" s="179">
        <f t="shared" ca="1" si="69"/>
        <v>3298</v>
      </c>
      <c r="I289" s="182">
        <f t="shared" ca="1" si="70"/>
        <v>133</v>
      </c>
      <c r="J289" s="175" t="str">
        <f t="shared" ca="1" si="71"/>
        <v/>
      </c>
      <c r="K289" s="127" t="str">
        <f t="shared" ca="1" si="72"/>
        <v/>
      </c>
      <c r="L289" s="182" t="str">
        <f t="shared" ca="1" si="73"/>
        <v/>
      </c>
      <c r="M289" s="127" t="str">
        <f t="shared" ca="1" si="74"/>
        <v/>
      </c>
      <c r="N289" s="127" t="str">
        <f t="shared" ca="1" si="75"/>
        <v/>
      </c>
      <c r="O289" s="179" t="str">
        <f t="shared" ca="1" si="76"/>
        <v/>
      </c>
      <c r="P289" s="182" t="str">
        <f t="shared" ca="1" si="77"/>
        <v/>
      </c>
      <c r="Q289" s="120" t="str">
        <f t="shared" ca="1" si="79"/>
        <v/>
      </c>
      <c r="R289" s="77">
        <f ca="1">IFERROR(SUM($I$15:I289)/$N$5,"")</f>
        <v>0.15847911399888517</v>
      </c>
    </row>
    <row r="290" spans="1:18" x14ac:dyDescent="0.25">
      <c r="A290" s="168">
        <v>25</v>
      </c>
      <c r="B290" s="173">
        <f t="shared" si="78"/>
        <v>43570.749999999331</v>
      </c>
      <c r="C290" s="127" t="str">
        <f t="shared" ca="1" si="64"/>
        <v/>
      </c>
      <c r="D290" s="179">
        <f t="shared" ca="1" si="65"/>
        <v>1001</v>
      </c>
      <c r="E290" s="179">
        <f t="shared" ca="1" si="66"/>
        <v>42</v>
      </c>
      <c r="F290" s="179">
        <f t="shared" ca="1" si="67"/>
        <v>36</v>
      </c>
      <c r="G290" s="179" t="str">
        <f t="shared" ca="1" si="68"/>
        <v/>
      </c>
      <c r="H290" s="179">
        <f t="shared" ca="1" si="69"/>
        <v>3201</v>
      </c>
      <c r="I290" s="182">
        <f t="shared" ca="1" si="70"/>
        <v>120</v>
      </c>
      <c r="J290" s="175" t="str">
        <f t="shared" ca="1" si="71"/>
        <v/>
      </c>
      <c r="K290" s="127" t="str">
        <f t="shared" ca="1" si="72"/>
        <v/>
      </c>
      <c r="L290" s="182" t="str">
        <f t="shared" ca="1" si="73"/>
        <v/>
      </c>
      <c r="M290" s="127" t="str">
        <f t="shared" ca="1" si="74"/>
        <v/>
      </c>
      <c r="N290" s="127" t="str">
        <f t="shared" ca="1" si="75"/>
        <v/>
      </c>
      <c r="O290" s="179" t="str">
        <f t="shared" ca="1" si="76"/>
        <v/>
      </c>
      <c r="P290" s="182" t="str">
        <f t="shared" ca="1" si="77"/>
        <v/>
      </c>
      <c r="Q290" s="120" t="str">
        <f t="shared" ca="1" si="79"/>
        <v/>
      </c>
      <c r="R290" s="77">
        <f ca="1">IFERROR(SUM($I$15:I290)/$N$5,"")</f>
        <v>0.15915476304424939</v>
      </c>
    </row>
    <row r="291" spans="1:18" x14ac:dyDescent="0.25">
      <c r="A291" s="168">
        <v>26</v>
      </c>
      <c r="B291" s="173">
        <f t="shared" si="78"/>
        <v>43570.791666665995</v>
      </c>
      <c r="C291" s="127" t="str">
        <f t="shared" ca="1" si="64"/>
        <v/>
      </c>
      <c r="D291" s="179">
        <f t="shared" ca="1" si="65"/>
        <v>998</v>
      </c>
      <c r="E291" s="179">
        <f t="shared" ca="1" si="66"/>
        <v>42</v>
      </c>
      <c r="F291" s="179">
        <f t="shared" ca="1" si="67"/>
        <v>37</v>
      </c>
      <c r="G291" s="179">
        <f t="shared" ca="1" si="68"/>
        <v>190.49</v>
      </c>
      <c r="H291" s="179">
        <f t="shared" ca="1" si="69"/>
        <v>3311</v>
      </c>
      <c r="I291" s="182">
        <f t="shared" ca="1" si="70"/>
        <v>114</v>
      </c>
      <c r="J291" s="175" t="str">
        <f t="shared" ca="1" si="71"/>
        <v/>
      </c>
      <c r="K291" s="127" t="str">
        <f t="shared" ca="1" si="72"/>
        <v/>
      </c>
      <c r="L291" s="182" t="str">
        <f t="shared" ca="1" si="73"/>
        <v/>
      </c>
      <c r="M291" s="127" t="str">
        <f t="shared" ca="1" si="74"/>
        <v/>
      </c>
      <c r="N291" s="127" t="str">
        <f t="shared" ca="1" si="75"/>
        <v/>
      </c>
      <c r="O291" s="179" t="str">
        <f t="shared" ca="1" si="76"/>
        <v/>
      </c>
      <c r="P291" s="182" t="str">
        <f t="shared" ca="1" si="77"/>
        <v/>
      </c>
      <c r="Q291" s="120" t="str">
        <f t="shared" ca="1" si="79"/>
        <v/>
      </c>
      <c r="R291" s="77">
        <f ca="1">IFERROR(SUM($I$15:I291)/$N$5,"")</f>
        <v>0.15979662963734537</v>
      </c>
    </row>
    <row r="292" spans="1:18" x14ac:dyDescent="0.25">
      <c r="A292" s="168">
        <v>27</v>
      </c>
      <c r="B292" s="173">
        <f t="shared" si="78"/>
        <v>43570.833333332659</v>
      </c>
      <c r="C292" s="127" t="str">
        <f t="shared" ca="1" si="64"/>
        <v/>
      </c>
      <c r="D292" s="179">
        <f t="shared" ca="1" si="65"/>
        <v>998</v>
      </c>
      <c r="E292" s="179">
        <f t="shared" ca="1" si="66"/>
        <v>42</v>
      </c>
      <c r="F292" s="179">
        <f t="shared" ca="1" si="67"/>
        <v>38</v>
      </c>
      <c r="G292" s="179" t="str">
        <f t="shared" ca="1" si="68"/>
        <v/>
      </c>
      <c r="H292" s="179">
        <f t="shared" ca="1" si="69"/>
        <v>2991</v>
      </c>
      <c r="I292" s="182">
        <f t="shared" ca="1" si="70"/>
        <v>126</v>
      </c>
      <c r="J292" s="175" t="str">
        <f t="shared" ca="1" si="71"/>
        <v/>
      </c>
      <c r="K292" s="127" t="str">
        <f t="shared" ca="1" si="72"/>
        <v/>
      </c>
      <c r="L292" s="182" t="str">
        <f t="shared" ca="1" si="73"/>
        <v/>
      </c>
      <c r="M292" s="127" t="str">
        <f t="shared" ca="1" si="74"/>
        <v/>
      </c>
      <c r="N292" s="127" t="str">
        <f t="shared" ca="1" si="75"/>
        <v/>
      </c>
      <c r="O292" s="179" t="str">
        <f t="shared" ca="1" si="76"/>
        <v/>
      </c>
      <c r="P292" s="182" t="str">
        <f t="shared" ca="1" si="77"/>
        <v/>
      </c>
      <c r="Q292" s="120" t="str">
        <f t="shared" ca="1" si="79"/>
        <v/>
      </c>
      <c r="R292" s="77">
        <f ca="1">IFERROR(SUM($I$15:I292)/$N$5,"")</f>
        <v>0.16050606113497778</v>
      </c>
    </row>
    <row r="293" spans="1:18" x14ac:dyDescent="0.25">
      <c r="A293" s="168">
        <v>28</v>
      </c>
      <c r="B293" s="173">
        <f t="shared" si="78"/>
        <v>43570.874999999323</v>
      </c>
      <c r="C293" s="127" t="str">
        <f t="shared" ca="1" si="64"/>
        <v/>
      </c>
      <c r="D293" s="179">
        <f t="shared" ca="1" si="65"/>
        <v>1000</v>
      </c>
      <c r="E293" s="179">
        <f t="shared" ca="1" si="66"/>
        <v>42</v>
      </c>
      <c r="F293" s="179">
        <f t="shared" ca="1" si="67"/>
        <v>35</v>
      </c>
      <c r="G293" s="179" t="str">
        <f t="shared" ca="1" si="68"/>
        <v/>
      </c>
      <c r="H293" s="179">
        <f t="shared" ca="1" si="69"/>
        <v>3288</v>
      </c>
      <c r="I293" s="182">
        <f t="shared" ca="1" si="70"/>
        <v>129</v>
      </c>
      <c r="J293" s="175" t="str">
        <f t="shared" ca="1" si="71"/>
        <v/>
      </c>
      <c r="K293" s="127" t="str">
        <f t="shared" ca="1" si="72"/>
        <v/>
      </c>
      <c r="L293" s="182" t="str">
        <f t="shared" ca="1" si="73"/>
        <v/>
      </c>
      <c r="M293" s="127" t="str">
        <f t="shared" ca="1" si="74"/>
        <v/>
      </c>
      <c r="N293" s="127" t="str">
        <f t="shared" ca="1" si="75"/>
        <v/>
      </c>
      <c r="O293" s="179" t="str">
        <f t="shared" ca="1" si="76"/>
        <v/>
      </c>
      <c r="P293" s="182" t="str">
        <f t="shared" ca="1" si="77"/>
        <v/>
      </c>
      <c r="Q293" s="120" t="str">
        <f t="shared" ca="1" si="79"/>
        <v/>
      </c>
      <c r="R293" s="77">
        <f ca="1">IFERROR(SUM($I$15:I293)/$N$5,"")</f>
        <v>0.1612323838587443</v>
      </c>
    </row>
    <row r="294" spans="1:18" x14ac:dyDescent="0.25">
      <c r="A294" s="168">
        <v>29</v>
      </c>
      <c r="B294" s="173">
        <f t="shared" si="78"/>
        <v>43570.916666665988</v>
      </c>
      <c r="C294" s="127" t="str">
        <f t="shared" ca="1" si="64"/>
        <v/>
      </c>
      <c r="D294" s="179">
        <f t="shared" ca="1" si="65"/>
        <v>992</v>
      </c>
      <c r="E294" s="179">
        <f t="shared" ca="1" si="66"/>
        <v>42</v>
      </c>
      <c r="F294" s="179">
        <f t="shared" ca="1" si="67"/>
        <v>33</v>
      </c>
      <c r="G294" s="179" t="str">
        <f t="shared" ca="1" si="68"/>
        <v/>
      </c>
      <c r="H294" s="179">
        <f t="shared" ca="1" si="69"/>
        <v>3207</v>
      </c>
      <c r="I294" s="182">
        <f t="shared" ca="1" si="70"/>
        <v>125</v>
      </c>
      <c r="J294" s="175" t="str">
        <f t="shared" ca="1" si="71"/>
        <v/>
      </c>
      <c r="K294" s="127" t="str">
        <f t="shared" ca="1" si="72"/>
        <v/>
      </c>
      <c r="L294" s="182" t="str">
        <f t="shared" ca="1" si="73"/>
        <v/>
      </c>
      <c r="M294" s="127" t="str">
        <f t="shared" ca="1" si="74"/>
        <v/>
      </c>
      <c r="N294" s="127" t="str">
        <f t="shared" ca="1" si="75"/>
        <v/>
      </c>
      <c r="O294" s="179" t="str">
        <f t="shared" ca="1" si="76"/>
        <v/>
      </c>
      <c r="P294" s="182" t="str">
        <f t="shared" ca="1" si="77"/>
        <v/>
      </c>
      <c r="Q294" s="120" t="str">
        <f t="shared" ca="1" si="79"/>
        <v/>
      </c>
      <c r="R294" s="77">
        <f ca="1">IFERROR(SUM($I$15:I294)/$N$5,"")</f>
        <v>0.16193618494766535</v>
      </c>
    </row>
    <row r="295" spans="1:18" x14ac:dyDescent="0.25">
      <c r="A295" s="168">
        <v>30</v>
      </c>
      <c r="B295" s="173">
        <f t="shared" si="78"/>
        <v>43570.958333332652</v>
      </c>
      <c r="C295" s="127" t="str">
        <f t="shared" ca="1" si="64"/>
        <v/>
      </c>
      <c r="D295" s="179">
        <f t="shared" ca="1" si="65"/>
        <v>995</v>
      </c>
      <c r="E295" s="179">
        <f t="shared" ca="1" si="66"/>
        <v>42</v>
      </c>
      <c r="F295" s="179">
        <f t="shared" ca="1" si="67"/>
        <v>44</v>
      </c>
      <c r="G295" s="179" t="str">
        <f t="shared" ca="1" si="68"/>
        <v/>
      </c>
      <c r="H295" s="179">
        <f t="shared" ca="1" si="69"/>
        <v>3188</v>
      </c>
      <c r="I295" s="182">
        <f t="shared" ca="1" si="70"/>
        <v>110</v>
      </c>
      <c r="J295" s="175" t="str">
        <f t="shared" ca="1" si="71"/>
        <v/>
      </c>
      <c r="K295" s="127" t="str">
        <f t="shared" ca="1" si="72"/>
        <v/>
      </c>
      <c r="L295" s="182" t="str">
        <f t="shared" ca="1" si="73"/>
        <v/>
      </c>
      <c r="M295" s="127" t="str">
        <f t="shared" ca="1" si="74"/>
        <v/>
      </c>
      <c r="N295" s="127" t="str">
        <f t="shared" ca="1" si="75"/>
        <v/>
      </c>
      <c r="O295" s="179" t="str">
        <f t="shared" ca="1" si="76"/>
        <v/>
      </c>
      <c r="P295" s="182" t="str">
        <f t="shared" ca="1" si="77"/>
        <v/>
      </c>
      <c r="Q295" s="120" t="str">
        <f t="shared" ca="1" si="79"/>
        <v/>
      </c>
      <c r="R295" s="77">
        <f ca="1">IFERROR(SUM($I$15:I295)/$N$5,"")</f>
        <v>0.16255552990591587</v>
      </c>
    </row>
    <row r="296" spans="1:18" x14ac:dyDescent="0.25">
      <c r="A296" s="168">
        <v>31</v>
      </c>
      <c r="B296" s="173">
        <f t="shared" si="78"/>
        <v>43570.999999999316</v>
      </c>
      <c r="C296" s="127" t="str">
        <f t="shared" ca="1" si="64"/>
        <v/>
      </c>
      <c r="D296" s="179">
        <f t="shared" ca="1" si="65"/>
        <v>996</v>
      </c>
      <c r="E296" s="179">
        <f t="shared" ca="1" si="66"/>
        <v>42</v>
      </c>
      <c r="F296" s="179">
        <f t="shared" ca="1" si="67"/>
        <v>46</v>
      </c>
      <c r="G296" s="179" t="str">
        <f t="shared" ca="1" si="68"/>
        <v/>
      </c>
      <c r="H296" s="179">
        <f t="shared" ca="1" si="69"/>
        <v>3144</v>
      </c>
      <c r="I296" s="182">
        <f t="shared" ca="1" si="70"/>
        <v>98</v>
      </c>
      <c r="J296" s="175" t="str">
        <f t="shared" ca="1" si="71"/>
        <v/>
      </c>
      <c r="K296" s="127" t="str">
        <f t="shared" ca="1" si="72"/>
        <v/>
      </c>
      <c r="L296" s="182" t="str">
        <f t="shared" ca="1" si="73"/>
        <v/>
      </c>
      <c r="M296" s="127" t="str">
        <f t="shared" ca="1" si="74"/>
        <v/>
      </c>
      <c r="N296" s="127" t="str">
        <f t="shared" ca="1" si="75"/>
        <v/>
      </c>
      <c r="O296" s="179" t="str">
        <f t="shared" ca="1" si="76"/>
        <v/>
      </c>
      <c r="P296" s="182" t="str">
        <f t="shared" ca="1" si="77"/>
        <v/>
      </c>
      <c r="Q296" s="120" t="str">
        <f t="shared" ca="1" si="79"/>
        <v/>
      </c>
      <c r="R296" s="77">
        <f ca="1">IFERROR(SUM($I$15:I296)/$N$5,"")</f>
        <v>0.16310730995962996</v>
      </c>
    </row>
    <row r="297" spans="1:18" x14ac:dyDescent="0.25">
      <c r="A297" s="168">
        <v>32</v>
      </c>
      <c r="B297" s="173">
        <f t="shared" si="78"/>
        <v>43571.04166666598</v>
      </c>
      <c r="C297" s="127" t="str">
        <f t="shared" ca="1" si="64"/>
        <v/>
      </c>
      <c r="D297" s="179">
        <f t="shared" ca="1" si="65"/>
        <v>998</v>
      </c>
      <c r="E297" s="179">
        <f t="shared" ca="1" si="66"/>
        <v>42</v>
      </c>
      <c r="F297" s="179">
        <f t="shared" ca="1" si="67"/>
        <v>45</v>
      </c>
      <c r="G297" s="179" t="str">
        <f t="shared" ca="1" si="68"/>
        <v/>
      </c>
      <c r="H297" s="179">
        <f t="shared" ca="1" si="69"/>
        <v>3221</v>
      </c>
      <c r="I297" s="182">
        <f t="shared" ca="1" si="70"/>
        <v>123</v>
      </c>
      <c r="J297" s="175" t="str">
        <f t="shared" ca="1" si="71"/>
        <v/>
      </c>
      <c r="K297" s="127" t="str">
        <f t="shared" ca="1" si="72"/>
        <v/>
      </c>
      <c r="L297" s="182" t="str">
        <f t="shared" ca="1" si="73"/>
        <v/>
      </c>
      <c r="M297" s="127" t="str">
        <f t="shared" ca="1" si="74"/>
        <v/>
      </c>
      <c r="N297" s="127" t="str">
        <f t="shared" ca="1" si="75"/>
        <v/>
      </c>
      <c r="O297" s="179" t="str">
        <f t="shared" ca="1" si="76"/>
        <v/>
      </c>
      <c r="P297" s="182" t="str">
        <f t="shared" ca="1" si="77"/>
        <v/>
      </c>
      <c r="Q297" s="120" t="str">
        <f t="shared" ca="1" si="79"/>
        <v/>
      </c>
      <c r="R297" s="77">
        <f ca="1">IFERROR(SUM($I$15:I297)/$N$5,"")</f>
        <v>0.16379985023112828</v>
      </c>
    </row>
    <row r="298" spans="1:18" x14ac:dyDescent="0.25">
      <c r="A298" s="168">
        <v>33</v>
      </c>
      <c r="B298" s="173">
        <f t="shared" si="78"/>
        <v>43571.083333332645</v>
      </c>
      <c r="C298" s="127" t="str">
        <f t="shared" ca="1" si="64"/>
        <v/>
      </c>
      <c r="D298" s="179">
        <f t="shared" ca="1" si="65"/>
        <v>996</v>
      </c>
      <c r="E298" s="179">
        <f t="shared" ca="1" si="66"/>
        <v>42</v>
      </c>
      <c r="F298" s="179">
        <f t="shared" ca="1" si="67"/>
        <v>44</v>
      </c>
      <c r="G298" s="179">
        <f t="shared" ca="1" si="68"/>
        <v>196.73</v>
      </c>
      <c r="H298" s="179">
        <f t="shared" ca="1" si="69"/>
        <v>3299</v>
      </c>
      <c r="I298" s="182">
        <f t="shared" ca="1" si="70"/>
        <v>122</v>
      </c>
      <c r="J298" s="175" t="str">
        <f t="shared" ca="1" si="71"/>
        <v/>
      </c>
      <c r="K298" s="127" t="str">
        <f t="shared" ca="1" si="72"/>
        <v/>
      </c>
      <c r="L298" s="182" t="str">
        <f t="shared" ca="1" si="73"/>
        <v/>
      </c>
      <c r="M298" s="127" t="str">
        <f t="shared" ca="1" si="74"/>
        <v/>
      </c>
      <c r="N298" s="127" t="str">
        <f t="shared" ca="1" si="75"/>
        <v/>
      </c>
      <c r="O298" s="179" t="str">
        <f t="shared" ca="1" si="76"/>
        <v/>
      </c>
      <c r="P298" s="182" t="str">
        <f t="shared" ca="1" si="77"/>
        <v/>
      </c>
      <c r="Q298" s="120" t="str">
        <f t="shared" ca="1" si="79"/>
        <v/>
      </c>
      <c r="R298" s="77">
        <f ca="1">IFERROR(SUM($I$15:I298)/$N$5,"")</f>
        <v>0.16448676009391522</v>
      </c>
    </row>
    <row r="299" spans="1:18" x14ac:dyDescent="0.25">
      <c r="A299" s="168">
        <v>34</v>
      </c>
      <c r="B299" s="173">
        <f t="shared" si="78"/>
        <v>43571.124999999309</v>
      </c>
      <c r="C299" s="127" t="str">
        <f t="shared" ca="1" si="64"/>
        <v/>
      </c>
      <c r="D299" s="179">
        <f t="shared" ca="1" si="65"/>
        <v>993</v>
      </c>
      <c r="E299" s="179">
        <f t="shared" ca="1" si="66"/>
        <v>42</v>
      </c>
      <c r="F299" s="179">
        <f t="shared" ca="1" si="67"/>
        <v>40</v>
      </c>
      <c r="G299" s="179" t="str">
        <f t="shared" ca="1" si="68"/>
        <v/>
      </c>
      <c r="H299" s="179">
        <f t="shared" ca="1" si="69"/>
        <v>3332</v>
      </c>
      <c r="I299" s="182">
        <f t="shared" ca="1" si="70"/>
        <v>123</v>
      </c>
      <c r="J299" s="175" t="str">
        <f t="shared" ca="1" si="71"/>
        <v/>
      </c>
      <c r="K299" s="127" t="str">
        <f t="shared" ca="1" si="72"/>
        <v/>
      </c>
      <c r="L299" s="182" t="str">
        <f t="shared" ca="1" si="73"/>
        <v/>
      </c>
      <c r="M299" s="127" t="str">
        <f t="shared" ca="1" si="74"/>
        <v/>
      </c>
      <c r="N299" s="127" t="str">
        <f t="shared" ca="1" si="75"/>
        <v/>
      </c>
      <c r="O299" s="179" t="str">
        <f t="shared" ca="1" si="76"/>
        <v/>
      </c>
      <c r="P299" s="182" t="str">
        <f t="shared" ca="1" si="77"/>
        <v/>
      </c>
      <c r="Q299" s="120" t="str">
        <f t="shared" ca="1" si="79"/>
        <v/>
      </c>
      <c r="R299" s="77">
        <f ca="1">IFERROR(SUM($I$15:I299)/$N$5,"")</f>
        <v>0.16517930036541353</v>
      </c>
    </row>
    <row r="300" spans="1:18" x14ac:dyDescent="0.25">
      <c r="A300" s="168">
        <v>35</v>
      </c>
      <c r="B300" s="173">
        <f t="shared" si="78"/>
        <v>43571.166666665973</v>
      </c>
      <c r="C300" s="127" t="str">
        <f t="shared" ca="1" si="64"/>
        <v/>
      </c>
      <c r="D300" s="179">
        <f t="shared" ca="1" si="65"/>
        <v>995</v>
      </c>
      <c r="E300" s="179">
        <f t="shared" ca="1" si="66"/>
        <v>42</v>
      </c>
      <c r="F300" s="179">
        <f t="shared" ca="1" si="67"/>
        <v>43</v>
      </c>
      <c r="G300" s="179" t="str">
        <f t="shared" ca="1" si="68"/>
        <v/>
      </c>
      <c r="H300" s="179">
        <f t="shared" ca="1" si="69"/>
        <v>3385</v>
      </c>
      <c r="I300" s="182">
        <f t="shared" ca="1" si="70"/>
        <v>115</v>
      </c>
      <c r="J300" s="175" t="str">
        <f t="shared" ca="1" si="71"/>
        <v/>
      </c>
      <c r="K300" s="127" t="str">
        <f t="shared" ca="1" si="72"/>
        <v/>
      </c>
      <c r="L300" s="182" t="str">
        <f t="shared" ca="1" si="73"/>
        <v/>
      </c>
      <c r="M300" s="127" t="str">
        <f t="shared" ca="1" si="74"/>
        <v/>
      </c>
      <c r="N300" s="127" t="str">
        <f t="shared" ca="1" si="75"/>
        <v/>
      </c>
      <c r="O300" s="179" t="str">
        <f t="shared" ca="1" si="76"/>
        <v/>
      </c>
      <c r="P300" s="182" t="str">
        <f t="shared" ca="1" si="77"/>
        <v/>
      </c>
      <c r="Q300" s="120" t="str">
        <f t="shared" ca="1" si="79"/>
        <v/>
      </c>
      <c r="R300" s="77">
        <f ca="1">IFERROR(SUM($I$15:I300)/$N$5,"")</f>
        <v>0.16582679736722089</v>
      </c>
    </row>
    <row r="301" spans="1:18" x14ac:dyDescent="0.25">
      <c r="A301" s="168">
        <v>36</v>
      </c>
      <c r="B301" s="173">
        <f t="shared" si="78"/>
        <v>43571.208333332637</v>
      </c>
      <c r="C301" s="127" t="str">
        <f t="shared" ca="1" si="64"/>
        <v/>
      </c>
      <c r="D301" s="179">
        <f t="shared" ca="1" si="65"/>
        <v>994</v>
      </c>
      <c r="E301" s="179">
        <f t="shared" ca="1" si="66"/>
        <v>42</v>
      </c>
      <c r="F301" s="179">
        <f t="shared" ca="1" si="67"/>
        <v>44</v>
      </c>
      <c r="G301" s="179" t="str">
        <f t="shared" ca="1" si="68"/>
        <v/>
      </c>
      <c r="H301" s="179">
        <f t="shared" ca="1" si="69"/>
        <v>3264</v>
      </c>
      <c r="I301" s="182">
        <f t="shared" ca="1" si="70"/>
        <v>110</v>
      </c>
      <c r="J301" s="175" t="str">
        <f t="shared" ca="1" si="71"/>
        <v/>
      </c>
      <c r="K301" s="127" t="str">
        <f t="shared" ca="1" si="72"/>
        <v/>
      </c>
      <c r="L301" s="182" t="str">
        <f t="shared" ca="1" si="73"/>
        <v/>
      </c>
      <c r="M301" s="127" t="str">
        <f t="shared" ca="1" si="74"/>
        <v/>
      </c>
      <c r="N301" s="127" t="str">
        <f t="shared" ca="1" si="75"/>
        <v/>
      </c>
      <c r="O301" s="179" t="str">
        <f t="shared" ca="1" si="76"/>
        <v/>
      </c>
      <c r="P301" s="182" t="str">
        <f t="shared" ca="1" si="77"/>
        <v/>
      </c>
      <c r="Q301" s="120" t="str">
        <f t="shared" ca="1" si="79"/>
        <v/>
      </c>
      <c r="R301" s="77">
        <f ca="1">IFERROR(SUM($I$15:I301)/$N$5,"")</f>
        <v>0.16644614232547142</v>
      </c>
    </row>
    <row r="302" spans="1:18" x14ac:dyDescent="0.25">
      <c r="A302" s="168">
        <v>37</v>
      </c>
      <c r="B302" s="173">
        <f t="shared" si="78"/>
        <v>43571.249999999302</v>
      </c>
      <c r="C302" s="127" t="str">
        <f t="shared" ca="1" si="64"/>
        <v/>
      </c>
      <c r="D302" s="179">
        <f t="shared" ca="1" si="65"/>
        <v>992</v>
      </c>
      <c r="E302" s="179">
        <f t="shared" ca="1" si="66"/>
        <v>42</v>
      </c>
      <c r="F302" s="179">
        <f t="shared" ca="1" si="67"/>
        <v>43</v>
      </c>
      <c r="G302" s="179" t="str">
        <f t="shared" ca="1" si="68"/>
        <v/>
      </c>
      <c r="H302" s="179">
        <f t="shared" ca="1" si="69"/>
        <v>3669</v>
      </c>
      <c r="I302" s="182">
        <f t="shared" ca="1" si="70"/>
        <v>127</v>
      </c>
      <c r="J302" s="175" t="str">
        <f t="shared" ca="1" si="71"/>
        <v/>
      </c>
      <c r="K302" s="127" t="str">
        <f t="shared" ca="1" si="72"/>
        <v/>
      </c>
      <c r="L302" s="182" t="str">
        <f t="shared" ca="1" si="73"/>
        <v/>
      </c>
      <c r="M302" s="127" t="str">
        <f t="shared" ca="1" si="74"/>
        <v/>
      </c>
      <c r="N302" s="127" t="str">
        <f t="shared" ca="1" si="75"/>
        <v/>
      </c>
      <c r="O302" s="179" t="str">
        <f t="shared" ca="1" si="76"/>
        <v/>
      </c>
      <c r="P302" s="182" t="str">
        <f t="shared" ca="1" si="77"/>
        <v/>
      </c>
      <c r="Q302" s="120" t="str">
        <f t="shared" ca="1" si="79"/>
        <v/>
      </c>
      <c r="R302" s="77">
        <f ca="1">IFERROR(SUM($I$15:I302)/$N$5,"")</f>
        <v>0.16716120423181519</v>
      </c>
    </row>
    <row r="303" spans="1:18" x14ac:dyDescent="0.25">
      <c r="A303" s="168">
        <v>14</v>
      </c>
      <c r="B303" s="173">
        <f t="shared" si="78"/>
        <v>43571.291666665966</v>
      </c>
      <c r="C303" s="127" t="str">
        <f t="shared" ca="1" si="64"/>
        <v/>
      </c>
      <c r="D303" s="179">
        <f t="shared" ca="1" si="65"/>
        <v>991</v>
      </c>
      <c r="E303" s="179">
        <f t="shared" ca="1" si="66"/>
        <v>42</v>
      </c>
      <c r="F303" s="179">
        <f t="shared" ca="1" si="67"/>
        <v>44</v>
      </c>
      <c r="G303" s="179">
        <f t="shared" ca="1" si="68"/>
        <v>191.19</v>
      </c>
      <c r="H303" s="179">
        <f t="shared" ca="1" si="69"/>
        <v>3268</v>
      </c>
      <c r="I303" s="182">
        <f t="shared" ca="1" si="70"/>
        <v>113</v>
      </c>
      <c r="J303" s="175" t="str">
        <f t="shared" ca="1" si="71"/>
        <v/>
      </c>
      <c r="K303" s="127" t="str">
        <f t="shared" ca="1" si="72"/>
        <v/>
      </c>
      <c r="L303" s="182" t="str">
        <f t="shared" ca="1" si="73"/>
        <v/>
      </c>
      <c r="M303" s="127" t="str">
        <f t="shared" ca="1" si="74"/>
        <v/>
      </c>
      <c r="N303" s="127" t="str">
        <f t="shared" ca="1" si="75"/>
        <v/>
      </c>
      <c r="O303" s="179" t="str">
        <f t="shared" ca="1" si="76"/>
        <v/>
      </c>
      <c r="P303" s="182" t="str">
        <f t="shared" ca="1" si="77"/>
        <v/>
      </c>
      <c r="Q303" s="120" t="str">
        <f t="shared" ca="1" si="79"/>
        <v/>
      </c>
      <c r="R303" s="77">
        <f ca="1">IFERROR(SUM($I$15:I303)/$N$5,"")</f>
        <v>0.16779744041619982</v>
      </c>
    </row>
    <row r="304" spans="1:18" x14ac:dyDescent="0.25">
      <c r="A304" s="168">
        <v>15</v>
      </c>
      <c r="B304" s="173">
        <f t="shared" si="78"/>
        <v>43571.33333333263</v>
      </c>
      <c r="C304" s="127" t="str">
        <f t="shared" ca="1" si="64"/>
        <v/>
      </c>
      <c r="D304" s="179">
        <f t="shared" ca="1" si="65"/>
        <v>990</v>
      </c>
      <c r="E304" s="179">
        <f t="shared" ca="1" si="66"/>
        <v>42</v>
      </c>
      <c r="F304" s="179">
        <f t="shared" ca="1" si="67"/>
        <v>46</v>
      </c>
      <c r="G304" s="179" t="str">
        <f t="shared" ca="1" si="68"/>
        <v/>
      </c>
      <c r="H304" s="179">
        <f t="shared" ca="1" si="69"/>
        <v>3198</v>
      </c>
      <c r="I304" s="182">
        <f t="shared" ca="1" si="70"/>
        <v>104</v>
      </c>
      <c r="J304" s="175" t="str">
        <f t="shared" ca="1" si="71"/>
        <v/>
      </c>
      <c r="K304" s="127" t="str">
        <f t="shared" ca="1" si="72"/>
        <v/>
      </c>
      <c r="L304" s="182" t="str">
        <f t="shared" ca="1" si="73"/>
        <v/>
      </c>
      <c r="M304" s="127" t="str">
        <f t="shared" ca="1" si="74"/>
        <v/>
      </c>
      <c r="N304" s="127" t="str">
        <f t="shared" ca="1" si="75"/>
        <v/>
      </c>
      <c r="O304" s="179" t="str">
        <f t="shared" ca="1" si="76"/>
        <v/>
      </c>
      <c r="P304" s="182" t="str">
        <f t="shared" ca="1" si="77"/>
        <v/>
      </c>
      <c r="Q304" s="120" t="str">
        <f t="shared" ca="1" si="79"/>
        <v/>
      </c>
      <c r="R304" s="77">
        <f ca="1">IFERROR(SUM($I$15:I304)/$N$5,"")</f>
        <v>0.16838300292218211</v>
      </c>
    </row>
    <row r="305" spans="1:18" x14ac:dyDescent="0.25">
      <c r="A305" s="168">
        <v>16</v>
      </c>
      <c r="B305" s="173">
        <f t="shared" si="78"/>
        <v>43571.374999999294</v>
      </c>
      <c r="C305" s="127" t="str">
        <f t="shared" ca="1" si="64"/>
        <v/>
      </c>
      <c r="D305" s="179">
        <f t="shared" ca="1" si="65"/>
        <v>989</v>
      </c>
      <c r="E305" s="179">
        <f t="shared" ca="1" si="66"/>
        <v>42</v>
      </c>
      <c r="F305" s="179">
        <f t="shared" ca="1" si="67"/>
        <v>48</v>
      </c>
      <c r="G305" s="179" t="str">
        <f t="shared" ca="1" si="68"/>
        <v/>
      </c>
      <c r="H305" s="179">
        <f t="shared" ca="1" si="69"/>
        <v>3038</v>
      </c>
      <c r="I305" s="182">
        <f t="shared" ca="1" si="70"/>
        <v>109</v>
      </c>
      <c r="J305" s="175" t="str">
        <f t="shared" ca="1" si="71"/>
        <v/>
      </c>
      <c r="K305" s="127" t="str">
        <f t="shared" ca="1" si="72"/>
        <v/>
      </c>
      <c r="L305" s="182" t="str">
        <f t="shared" ca="1" si="73"/>
        <v/>
      </c>
      <c r="M305" s="127" t="str">
        <f t="shared" ca="1" si="74"/>
        <v/>
      </c>
      <c r="N305" s="127" t="str">
        <f t="shared" ca="1" si="75"/>
        <v/>
      </c>
      <c r="O305" s="179" t="str">
        <f t="shared" ca="1" si="76"/>
        <v/>
      </c>
      <c r="P305" s="182" t="str">
        <f t="shared" ca="1" si="77"/>
        <v/>
      </c>
      <c r="Q305" s="120" t="str">
        <f t="shared" ca="1" si="79"/>
        <v/>
      </c>
      <c r="R305" s="77">
        <f ca="1">IFERROR(SUM($I$15:I305)/$N$5,"")</f>
        <v>0.16899671747172126</v>
      </c>
    </row>
    <row r="306" spans="1:18" x14ac:dyDescent="0.25">
      <c r="A306" s="168">
        <v>17</v>
      </c>
      <c r="B306" s="173">
        <f t="shared" si="78"/>
        <v>43571.416666665958</v>
      </c>
      <c r="C306" s="127" t="str">
        <f t="shared" ca="1" si="64"/>
        <v/>
      </c>
      <c r="D306" s="179">
        <f t="shared" ca="1" si="65"/>
        <v>988</v>
      </c>
      <c r="E306" s="179">
        <f t="shared" ca="1" si="66"/>
        <v>42</v>
      </c>
      <c r="F306" s="179">
        <f t="shared" ca="1" si="67"/>
        <v>44</v>
      </c>
      <c r="G306" s="179" t="str">
        <f t="shared" ca="1" si="68"/>
        <v/>
      </c>
      <c r="H306" s="179">
        <f t="shared" ca="1" si="69"/>
        <v>3251</v>
      </c>
      <c r="I306" s="182">
        <f t="shared" ca="1" si="70"/>
        <v>116</v>
      </c>
      <c r="J306" s="175" t="str">
        <f t="shared" ca="1" si="71"/>
        <v/>
      </c>
      <c r="K306" s="127" t="str">
        <f t="shared" ca="1" si="72"/>
        <v/>
      </c>
      <c r="L306" s="182" t="str">
        <f t="shared" ca="1" si="73"/>
        <v/>
      </c>
      <c r="M306" s="127" t="str">
        <f t="shared" ca="1" si="74"/>
        <v/>
      </c>
      <c r="N306" s="127" t="str">
        <f t="shared" ca="1" si="75"/>
        <v/>
      </c>
      <c r="O306" s="179" t="str">
        <f t="shared" ca="1" si="76"/>
        <v/>
      </c>
      <c r="P306" s="182" t="str">
        <f t="shared" ca="1" si="77"/>
        <v/>
      </c>
      <c r="Q306" s="120" t="str">
        <f t="shared" ca="1" si="79"/>
        <v/>
      </c>
      <c r="R306" s="77">
        <f ca="1">IFERROR(SUM($I$15:I306)/$N$5,"")</f>
        <v>0.16964984488224</v>
      </c>
    </row>
    <row r="307" spans="1:18" x14ac:dyDescent="0.25">
      <c r="A307" s="168">
        <v>18</v>
      </c>
      <c r="B307" s="173">
        <f t="shared" si="78"/>
        <v>43571.458333332623</v>
      </c>
      <c r="C307" s="127" t="str">
        <f t="shared" ca="1" si="64"/>
        <v/>
      </c>
      <c r="D307" s="179">
        <f t="shared" ca="1" si="65"/>
        <v>987</v>
      </c>
      <c r="E307" s="179">
        <f t="shared" ca="1" si="66"/>
        <v>42</v>
      </c>
      <c r="F307" s="179">
        <f t="shared" ca="1" si="67"/>
        <v>46</v>
      </c>
      <c r="G307" s="179">
        <f t="shared" ca="1" si="68"/>
        <v>191.19</v>
      </c>
      <c r="H307" s="179">
        <f t="shared" ca="1" si="69"/>
        <v>3120</v>
      </c>
      <c r="I307" s="182">
        <f t="shared" ca="1" si="70"/>
        <v>114</v>
      </c>
      <c r="J307" s="175" t="str">
        <f t="shared" ca="1" si="71"/>
        <v/>
      </c>
      <c r="K307" s="127" t="str">
        <f t="shared" ca="1" si="72"/>
        <v/>
      </c>
      <c r="L307" s="182" t="str">
        <f t="shared" ca="1" si="73"/>
        <v/>
      </c>
      <c r="M307" s="127" t="str">
        <f t="shared" ca="1" si="74"/>
        <v/>
      </c>
      <c r="N307" s="127" t="str">
        <f t="shared" ca="1" si="75"/>
        <v/>
      </c>
      <c r="O307" s="179" t="str">
        <f t="shared" ca="1" si="76"/>
        <v/>
      </c>
      <c r="P307" s="182" t="str">
        <f t="shared" ca="1" si="77"/>
        <v/>
      </c>
      <c r="Q307" s="120" t="str">
        <f t="shared" ca="1" si="79"/>
        <v/>
      </c>
      <c r="R307" s="77">
        <f ca="1">IFERROR(SUM($I$15:I307)/$N$5,"")</f>
        <v>0.17029171147533601</v>
      </c>
    </row>
    <row r="308" spans="1:18" x14ac:dyDescent="0.25">
      <c r="A308" s="168">
        <v>19</v>
      </c>
      <c r="B308" s="173">
        <f t="shared" si="78"/>
        <v>43571.499999999287</v>
      </c>
      <c r="C308" s="127" t="str">
        <f t="shared" ca="1" si="64"/>
        <v/>
      </c>
      <c r="D308" s="179">
        <f t="shared" ca="1" si="65"/>
        <v>988</v>
      </c>
      <c r="E308" s="179">
        <f t="shared" ca="1" si="66"/>
        <v>42</v>
      </c>
      <c r="F308" s="179">
        <f t="shared" ca="1" si="67"/>
        <v>45</v>
      </c>
      <c r="G308" s="179" t="str">
        <f t="shared" ca="1" si="68"/>
        <v/>
      </c>
      <c r="H308" s="179">
        <f t="shared" ca="1" si="69"/>
        <v>3242</v>
      </c>
      <c r="I308" s="182">
        <f t="shared" ca="1" si="70"/>
        <v>112</v>
      </c>
      <c r="J308" s="175" t="str">
        <f t="shared" ca="1" si="71"/>
        <v/>
      </c>
      <c r="K308" s="127" t="str">
        <f t="shared" ca="1" si="72"/>
        <v/>
      </c>
      <c r="L308" s="182" t="str">
        <f t="shared" ca="1" si="73"/>
        <v/>
      </c>
      <c r="M308" s="127" t="str">
        <f t="shared" ca="1" si="74"/>
        <v/>
      </c>
      <c r="N308" s="127" t="str">
        <f t="shared" ca="1" si="75"/>
        <v/>
      </c>
      <c r="O308" s="179" t="str">
        <f t="shared" ca="1" si="76"/>
        <v/>
      </c>
      <c r="P308" s="182" t="str">
        <f t="shared" ca="1" si="77"/>
        <v/>
      </c>
      <c r="Q308" s="120" t="str">
        <f t="shared" ca="1" si="79"/>
        <v/>
      </c>
      <c r="R308" s="77">
        <f ca="1">IFERROR(SUM($I$15:I308)/$N$5,"")</f>
        <v>0.17092231725100926</v>
      </c>
    </row>
    <row r="309" spans="1:18" x14ac:dyDescent="0.25">
      <c r="A309" s="168">
        <v>20</v>
      </c>
      <c r="B309" s="173">
        <f t="shared" si="78"/>
        <v>43571.541666665951</v>
      </c>
      <c r="C309" s="127" t="str">
        <f t="shared" ca="1" si="64"/>
        <v/>
      </c>
      <c r="D309" s="179">
        <f t="shared" ca="1" si="65"/>
        <v>998</v>
      </c>
      <c r="E309" s="179">
        <f t="shared" ca="1" si="66"/>
        <v>42</v>
      </c>
      <c r="F309" s="179">
        <f t="shared" ca="1" si="67"/>
        <v>48</v>
      </c>
      <c r="G309" s="179">
        <f t="shared" ca="1" si="68"/>
        <v>191.19</v>
      </c>
      <c r="H309" s="179">
        <f t="shared" ca="1" si="69"/>
        <v>3245</v>
      </c>
      <c r="I309" s="182">
        <f t="shared" ca="1" si="70"/>
        <v>118</v>
      </c>
      <c r="J309" s="175" t="str">
        <f t="shared" ca="1" si="71"/>
        <v/>
      </c>
      <c r="K309" s="127" t="str">
        <f t="shared" ca="1" si="72"/>
        <v/>
      </c>
      <c r="L309" s="182" t="str">
        <f t="shared" ca="1" si="73"/>
        <v/>
      </c>
      <c r="M309" s="127" t="str">
        <f t="shared" ca="1" si="74"/>
        <v/>
      </c>
      <c r="N309" s="127" t="str">
        <f t="shared" ca="1" si="75"/>
        <v/>
      </c>
      <c r="O309" s="179" t="str">
        <f t="shared" ca="1" si="76"/>
        <v/>
      </c>
      <c r="P309" s="182" t="str">
        <f t="shared" ca="1" si="77"/>
        <v/>
      </c>
      <c r="Q309" s="120" t="str">
        <f t="shared" ca="1" si="79"/>
        <v/>
      </c>
      <c r="R309" s="77">
        <f ca="1">IFERROR(SUM($I$15:I309)/$N$5,"")</f>
        <v>0.17158670547895072</v>
      </c>
    </row>
    <row r="310" spans="1:18" x14ac:dyDescent="0.25">
      <c r="A310" s="168">
        <v>21</v>
      </c>
      <c r="B310" s="173">
        <f t="shared" si="78"/>
        <v>43571.583333332615</v>
      </c>
      <c r="C310" s="127" t="str">
        <f t="shared" ca="1" si="64"/>
        <v/>
      </c>
      <c r="D310" s="179">
        <f t="shared" ca="1" si="65"/>
        <v>992</v>
      </c>
      <c r="E310" s="179">
        <f t="shared" ca="1" si="66"/>
        <v>42</v>
      </c>
      <c r="F310" s="179">
        <f t="shared" ca="1" si="67"/>
        <v>44</v>
      </c>
      <c r="G310" s="179" t="str">
        <f t="shared" ca="1" si="68"/>
        <v/>
      </c>
      <c r="H310" s="179">
        <f t="shared" ca="1" si="69"/>
        <v>3199</v>
      </c>
      <c r="I310" s="182">
        <f t="shared" ca="1" si="70"/>
        <v>111</v>
      </c>
      <c r="J310" s="175" t="str">
        <f t="shared" ca="1" si="71"/>
        <v/>
      </c>
      <c r="K310" s="127" t="str">
        <f t="shared" ca="1" si="72"/>
        <v/>
      </c>
      <c r="L310" s="182" t="str">
        <f t="shared" ca="1" si="73"/>
        <v/>
      </c>
      <c r="M310" s="127" t="str">
        <f t="shared" ca="1" si="74"/>
        <v/>
      </c>
      <c r="N310" s="127" t="str">
        <f t="shared" ca="1" si="75"/>
        <v/>
      </c>
      <c r="O310" s="179" t="str">
        <f t="shared" ca="1" si="76"/>
        <v/>
      </c>
      <c r="P310" s="182" t="str">
        <f t="shared" ca="1" si="77"/>
        <v/>
      </c>
      <c r="Q310" s="120" t="str">
        <f t="shared" ca="1" si="79"/>
        <v/>
      </c>
      <c r="R310" s="77">
        <f ca="1">IFERROR(SUM($I$15:I310)/$N$5,"")</f>
        <v>0.1722116808459126</v>
      </c>
    </row>
    <row r="311" spans="1:18" x14ac:dyDescent="0.25">
      <c r="A311" s="168">
        <v>22</v>
      </c>
      <c r="B311" s="173">
        <f t="shared" si="78"/>
        <v>43571.62499999928</v>
      </c>
      <c r="C311" s="127" t="str">
        <f t="shared" ca="1" si="64"/>
        <v/>
      </c>
      <c r="D311" s="179">
        <f t="shared" ca="1" si="65"/>
        <v>997</v>
      </c>
      <c r="E311" s="179">
        <f t="shared" ca="1" si="66"/>
        <v>42</v>
      </c>
      <c r="F311" s="179">
        <f t="shared" ca="1" si="67"/>
        <v>46</v>
      </c>
      <c r="G311" s="179" t="str">
        <f t="shared" ca="1" si="68"/>
        <v/>
      </c>
      <c r="H311" s="179">
        <f t="shared" ca="1" si="69"/>
        <v>3268</v>
      </c>
      <c r="I311" s="182">
        <f t="shared" ca="1" si="70"/>
        <v>112</v>
      </c>
      <c r="J311" s="175" t="str">
        <f t="shared" ca="1" si="71"/>
        <v/>
      </c>
      <c r="K311" s="127" t="str">
        <f t="shared" ca="1" si="72"/>
        <v/>
      </c>
      <c r="L311" s="182" t="str">
        <f t="shared" ca="1" si="73"/>
        <v/>
      </c>
      <c r="M311" s="127" t="str">
        <f t="shared" ca="1" si="74"/>
        <v/>
      </c>
      <c r="N311" s="127" t="str">
        <f t="shared" ca="1" si="75"/>
        <v/>
      </c>
      <c r="O311" s="179" t="str">
        <f t="shared" ca="1" si="76"/>
        <v/>
      </c>
      <c r="P311" s="182" t="str">
        <f t="shared" ca="1" si="77"/>
        <v/>
      </c>
      <c r="Q311" s="120" t="str">
        <f t="shared" ca="1" si="79"/>
        <v/>
      </c>
      <c r="R311" s="77">
        <f ca="1">IFERROR(SUM($I$15:I311)/$N$5,"")</f>
        <v>0.17284228662158585</v>
      </c>
    </row>
    <row r="312" spans="1:18" x14ac:dyDescent="0.25">
      <c r="A312" s="168">
        <v>23</v>
      </c>
      <c r="B312" s="173">
        <f t="shared" si="78"/>
        <v>43571.666666665944</v>
      </c>
      <c r="C312" s="127" t="str">
        <f t="shared" ca="1" si="64"/>
        <v/>
      </c>
      <c r="D312" s="179">
        <f t="shared" ca="1" si="65"/>
        <v>998</v>
      </c>
      <c r="E312" s="179">
        <f t="shared" ca="1" si="66"/>
        <v>42</v>
      </c>
      <c r="F312" s="179">
        <f t="shared" ca="1" si="67"/>
        <v>47</v>
      </c>
      <c r="G312" s="179">
        <f t="shared" ca="1" si="68"/>
        <v>202.8</v>
      </c>
      <c r="H312" s="179">
        <f t="shared" ca="1" si="69"/>
        <v>3315</v>
      </c>
      <c r="I312" s="182">
        <f t="shared" ca="1" si="70"/>
        <v>121</v>
      </c>
      <c r="J312" s="175" t="str">
        <f t="shared" ca="1" si="71"/>
        <v/>
      </c>
      <c r="K312" s="127" t="str">
        <f t="shared" ca="1" si="72"/>
        <v/>
      </c>
      <c r="L312" s="182" t="str">
        <f t="shared" ca="1" si="73"/>
        <v/>
      </c>
      <c r="M312" s="127" t="str">
        <f t="shared" ca="1" si="74"/>
        <v/>
      </c>
      <c r="N312" s="127" t="str">
        <f t="shared" ca="1" si="75"/>
        <v/>
      </c>
      <c r="O312" s="179" t="str">
        <f t="shared" ca="1" si="76"/>
        <v/>
      </c>
      <c r="P312" s="182" t="str">
        <f t="shared" ca="1" si="77"/>
        <v/>
      </c>
      <c r="Q312" s="120" t="str">
        <f t="shared" ca="1" si="79"/>
        <v/>
      </c>
      <c r="R312" s="77">
        <f ca="1">IFERROR(SUM($I$15:I312)/$N$5,"")</f>
        <v>0.17352356607566144</v>
      </c>
    </row>
    <row r="313" spans="1:18" x14ac:dyDescent="0.25">
      <c r="A313" s="168">
        <v>24</v>
      </c>
      <c r="B313" s="173">
        <f t="shared" si="78"/>
        <v>43571.708333332608</v>
      </c>
      <c r="C313" s="127" t="str">
        <f t="shared" ca="1" si="64"/>
        <v/>
      </c>
      <c r="D313" s="179">
        <f t="shared" ca="1" si="65"/>
        <v>983</v>
      </c>
      <c r="E313" s="179">
        <f t="shared" ca="1" si="66"/>
        <v>42</v>
      </c>
      <c r="F313" s="179">
        <f t="shared" ca="1" si="67"/>
        <v>45</v>
      </c>
      <c r="G313" s="179" t="str">
        <f t="shared" ca="1" si="68"/>
        <v/>
      </c>
      <c r="H313" s="179">
        <f t="shared" ca="1" si="69"/>
        <v>3245</v>
      </c>
      <c r="I313" s="182">
        <f t="shared" ca="1" si="70"/>
        <v>118</v>
      </c>
      <c r="J313" s="175" t="str">
        <f t="shared" ca="1" si="71"/>
        <v/>
      </c>
      <c r="K313" s="127" t="str">
        <f t="shared" ca="1" si="72"/>
        <v/>
      </c>
      <c r="L313" s="182" t="str">
        <f t="shared" ca="1" si="73"/>
        <v/>
      </c>
      <c r="M313" s="127" t="str">
        <f t="shared" ca="1" si="74"/>
        <v/>
      </c>
      <c r="N313" s="127" t="str">
        <f t="shared" ca="1" si="75"/>
        <v/>
      </c>
      <c r="O313" s="179" t="str">
        <f t="shared" ca="1" si="76"/>
        <v/>
      </c>
      <c r="P313" s="182" t="str">
        <f t="shared" ca="1" si="77"/>
        <v/>
      </c>
      <c r="Q313" s="120" t="str">
        <f t="shared" ca="1" si="79"/>
        <v/>
      </c>
      <c r="R313" s="77">
        <f ca="1">IFERROR(SUM($I$15:I313)/$N$5,"")</f>
        <v>0.1741879543036029</v>
      </c>
    </row>
    <row r="314" spans="1:18" x14ac:dyDescent="0.25">
      <c r="A314" s="168">
        <v>25</v>
      </c>
      <c r="B314" s="173">
        <f t="shared" si="78"/>
        <v>43571.749999999272</v>
      </c>
      <c r="C314" s="127" t="str">
        <f t="shared" ca="1" si="64"/>
        <v/>
      </c>
      <c r="D314" s="179">
        <f t="shared" ca="1" si="65"/>
        <v>982</v>
      </c>
      <c r="E314" s="179">
        <f t="shared" ca="1" si="66"/>
        <v>42</v>
      </c>
      <c r="F314" s="179">
        <f t="shared" ca="1" si="67"/>
        <v>47</v>
      </c>
      <c r="G314" s="179" t="str">
        <f t="shared" ca="1" si="68"/>
        <v/>
      </c>
      <c r="H314" s="179">
        <f t="shared" ca="1" si="69"/>
        <v>3210</v>
      </c>
      <c r="I314" s="182">
        <f t="shared" ca="1" si="70"/>
        <v>119</v>
      </c>
      <c r="J314" s="175" t="str">
        <f t="shared" ca="1" si="71"/>
        <v/>
      </c>
      <c r="K314" s="127" t="str">
        <f t="shared" ca="1" si="72"/>
        <v/>
      </c>
      <c r="L314" s="182" t="str">
        <f t="shared" ca="1" si="73"/>
        <v/>
      </c>
      <c r="M314" s="127" t="str">
        <f t="shared" ca="1" si="74"/>
        <v/>
      </c>
      <c r="N314" s="127" t="str">
        <f t="shared" ca="1" si="75"/>
        <v/>
      </c>
      <c r="O314" s="179" t="str">
        <f t="shared" ca="1" si="76"/>
        <v/>
      </c>
      <c r="P314" s="182" t="str">
        <f t="shared" ca="1" si="77"/>
        <v/>
      </c>
      <c r="Q314" s="120" t="str">
        <f t="shared" ca="1" si="79"/>
        <v/>
      </c>
      <c r="R314" s="77">
        <f ca="1">IFERROR(SUM($I$15:I314)/$N$5,"")</f>
        <v>0.17485797294025573</v>
      </c>
    </row>
    <row r="315" spans="1:18" x14ac:dyDescent="0.25">
      <c r="A315" s="168">
        <v>26</v>
      </c>
      <c r="B315" s="173">
        <f t="shared" si="78"/>
        <v>43571.791666665937</v>
      </c>
      <c r="C315" s="127" t="str">
        <f t="shared" ca="1" si="64"/>
        <v/>
      </c>
      <c r="D315" s="179">
        <f t="shared" ca="1" si="65"/>
        <v>982</v>
      </c>
      <c r="E315" s="179">
        <f t="shared" ca="1" si="66"/>
        <v>42</v>
      </c>
      <c r="F315" s="179">
        <f t="shared" ca="1" si="67"/>
        <v>48</v>
      </c>
      <c r="G315" s="179" t="str">
        <f t="shared" ca="1" si="68"/>
        <v/>
      </c>
      <c r="H315" s="179">
        <f t="shared" ca="1" si="69"/>
        <v>3235</v>
      </c>
      <c r="I315" s="182">
        <f t="shared" ca="1" si="70"/>
        <v>114</v>
      </c>
      <c r="J315" s="175" t="str">
        <f t="shared" ca="1" si="71"/>
        <v/>
      </c>
      <c r="K315" s="127" t="str">
        <f t="shared" ca="1" si="72"/>
        <v/>
      </c>
      <c r="L315" s="182" t="str">
        <f t="shared" ca="1" si="73"/>
        <v/>
      </c>
      <c r="M315" s="127" t="str">
        <f t="shared" ca="1" si="74"/>
        <v/>
      </c>
      <c r="N315" s="127" t="str">
        <f t="shared" ca="1" si="75"/>
        <v/>
      </c>
      <c r="O315" s="179" t="str">
        <f t="shared" ca="1" si="76"/>
        <v/>
      </c>
      <c r="P315" s="182" t="str">
        <f t="shared" ca="1" si="77"/>
        <v/>
      </c>
      <c r="Q315" s="120" t="str">
        <f t="shared" ca="1" si="79"/>
        <v/>
      </c>
      <c r="R315" s="77">
        <f ca="1">IFERROR(SUM($I$15:I315)/$N$5,"")</f>
        <v>0.17549983953335171</v>
      </c>
    </row>
    <row r="316" spans="1:18" x14ac:dyDescent="0.25">
      <c r="A316" s="168">
        <v>27</v>
      </c>
      <c r="B316" s="173">
        <f t="shared" si="78"/>
        <v>43571.833333332601</v>
      </c>
      <c r="C316" s="127" t="str">
        <f t="shared" ca="1" si="64"/>
        <v/>
      </c>
      <c r="D316" s="179">
        <f t="shared" ca="1" si="65"/>
        <v>983</v>
      </c>
      <c r="E316" s="179">
        <f t="shared" ca="1" si="66"/>
        <v>42</v>
      </c>
      <c r="F316" s="179">
        <f t="shared" ca="1" si="67"/>
        <v>45</v>
      </c>
      <c r="G316" s="179">
        <f t="shared" ca="1" si="68"/>
        <v>189.8</v>
      </c>
      <c r="H316" s="179">
        <f t="shared" ca="1" si="69"/>
        <v>3252</v>
      </c>
      <c r="I316" s="182">
        <f t="shared" ca="1" si="70"/>
        <v>115</v>
      </c>
      <c r="J316" s="175" t="str">
        <f t="shared" ca="1" si="71"/>
        <v/>
      </c>
      <c r="K316" s="127" t="str">
        <f t="shared" ca="1" si="72"/>
        <v/>
      </c>
      <c r="L316" s="182" t="str">
        <f t="shared" ca="1" si="73"/>
        <v/>
      </c>
      <c r="M316" s="127" t="str">
        <f t="shared" ca="1" si="74"/>
        <v/>
      </c>
      <c r="N316" s="127" t="str">
        <f t="shared" ca="1" si="75"/>
        <v/>
      </c>
      <c r="O316" s="179" t="str">
        <f t="shared" ca="1" si="76"/>
        <v/>
      </c>
      <c r="P316" s="182" t="str">
        <f t="shared" ca="1" si="77"/>
        <v/>
      </c>
      <c r="Q316" s="120" t="str">
        <f t="shared" ca="1" si="79"/>
        <v/>
      </c>
      <c r="R316" s="77">
        <f ca="1">IFERROR(SUM($I$15:I316)/$N$5,"")</f>
        <v>0.1761473365351591</v>
      </c>
    </row>
    <row r="317" spans="1:18" x14ac:dyDescent="0.25">
      <c r="A317" s="168">
        <v>28</v>
      </c>
      <c r="B317" s="173">
        <f t="shared" si="78"/>
        <v>43571.874999999265</v>
      </c>
      <c r="C317" s="127" t="str">
        <f t="shared" ca="1" si="64"/>
        <v/>
      </c>
      <c r="D317" s="179">
        <f t="shared" ca="1" si="65"/>
        <v>983</v>
      </c>
      <c r="E317" s="179">
        <f t="shared" ca="1" si="66"/>
        <v>42</v>
      </c>
      <c r="F317" s="179">
        <f t="shared" ca="1" si="67"/>
        <v>45</v>
      </c>
      <c r="G317" s="179" t="str">
        <f t="shared" ca="1" si="68"/>
        <v/>
      </c>
      <c r="H317" s="179">
        <f t="shared" ca="1" si="69"/>
        <v>3288</v>
      </c>
      <c r="I317" s="182">
        <f t="shared" ca="1" si="70"/>
        <v>120</v>
      </c>
      <c r="J317" s="175" t="str">
        <f t="shared" ca="1" si="71"/>
        <v/>
      </c>
      <c r="K317" s="127" t="str">
        <f t="shared" ca="1" si="72"/>
        <v/>
      </c>
      <c r="L317" s="182" t="str">
        <f t="shared" ca="1" si="73"/>
        <v/>
      </c>
      <c r="M317" s="127" t="str">
        <f t="shared" ca="1" si="74"/>
        <v/>
      </c>
      <c r="N317" s="127" t="str">
        <f t="shared" ca="1" si="75"/>
        <v/>
      </c>
      <c r="O317" s="179" t="str">
        <f t="shared" ca="1" si="76"/>
        <v/>
      </c>
      <c r="P317" s="182" t="str">
        <f t="shared" ca="1" si="77"/>
        <v/>
      </c>
      <c r="Q317" s="120" t="str">
        <f t="shared" ca="1" si="79"/>
        <v/>
      </c>
      <c r="R317" s="77">
        <f ca="1">IFERROR(SUM($I$15:I317)/$N$5,"")</f>
        <v>0.17682298558052328</v>
      </c>
    </row>
    <row r="318" spans="1:18" x14ac:dyDescent="0.25">
      <c r="A318" s="168">
        <v>29</v>
      </c>
      <c r="B318" s="173">
        <f t="shared" si="78"/>
        <v>43571.916666665929</v>
      </c>
      <c r="C318" s="127" t="str">
        <f t="shared" ca="1" si="64"/>
        <v/>
      </c>
      <c r="D318" s="179">
        <f t="shared" ca="1" si="65"/>
        <v>982</v>
      </c>
      <c r="E318" s="179">
        <f t="shared" ca="1" si="66"/>
        <v>42</v>
      </c>
      <c r="F318" s="179">
        <f t="shared" ca="1" si="67"/>
        <v>46</v>
      </c>
      <c r="G318" s="179" t="str">
        <f t="shared" ca="1" si="68"/>
        <v/>
      </c>
      <c r="H318" s="179">
        <f t="shared" ca="1" si="69"/>
        <v>3230</v>
      </c>
      <c r="I318" s="182">
        <f t="shared" ca="1" si="70"/>
        <v>115</v>
      </c>
      <c r="J318" s="175" t="str">
        <f t="shared" ca="1" si="71"/>
        <v/>
      </c>
      <c r="K318" s="127" t="str">
        <f t="shared" ca="1" si="72"/>
        <v/>
      </c>
      <c r="L318" s="182" t="str">
        <f t="shared" ca="1" si="73"/>
        <v/>
      </c>
      <c r="M318" s="127" t="str">
        <f t="shared" ca="1" si="74"/>
        <v/>
      </c>
      <c r="N318" s="127" t="str">
        <f t="shared" ca="1" si="75"/>
        <v/>
      </c>
      <c r="O318" s="179" t="str">
        <f t="shared" ca="1" si="76"/>
        <v/>
      </c>
      <c r="P318" s="182" t="str">
        <f t="shared" ca="1" si="77"/>
        <v/>
      </c>
      <c r="Q318" s="120" t="str">
        <f t="shared" ca="1" si="79"/>
        <v/>
      </c>
      <c r="R318" s="77">
        <f ca="1">IFERROR(SUM($I$15:I318)/$N$5,"")</f>
        <v>0.17747048258233064</v>
      </c>
    </row>
    <row r="319" spans="1:18" x14ac:dyDescent="0.25">
      <c r="A319" s="168">
        <v>30</v>
      </c>
      <c r="B319" s="173">
        <f t="shared" si="78"/>
        <v>43571.958333332594</v>
      </c>
      <c r="C319" s="127" t="str">
        <f t="shared" ca="1" si="64"/>
        <v/>
      </c>
      <c r="D319" s="179">
        <f t="shared" ca="1" si="65"/>
        <v>985</v>
      </c>
      <c r="E319" s="179">
        <f t="shared" ca="1" si="66"/>
        <v>42</v>
      </c>
      <c r="F319" s="179">
        <f t="shared" ca="1" si="67"/>
        <v>45</v>
      </c>
      <c r="G319" s="179" t="str">
        <f t="shared" ca="1" si="68"/>
        <v/>
      </c>
      <c r="H319" s="179">
        <f t="shared" ca="1" si="69"/>
        <v>3219</v>
      </c>
      <c r="I319" s="182">
        <f t="shared" ca="1" si="70"/>
        <v>116</v>
      </c>
      <c r="J319" s="175" t="str">
        <f t="shared" ca="1" si="71"/>
        <v/>
      </c>
      <c r="K319" s="127" t="str">
        <f t="shared" ca="1" si="72"/>
        <v/>
      </c>
      <c r="L319" s="182" t="str">
        <f t="shared" ca="1" si="73"/>
        <v/>
      </c>
      <c r="M319" s="127" t="str">
        <f t="shared" ca="1" si="74"/>
        <v/>
      </c>
      <c r="N319" s="127" t="str">
        <f t="shared" ca="1" si="75"/>
        <v/>
      </c>
      <c r="O319" s="179" t="str">
        <f t="shared" ca="1" si="76"/>
        <v/>
      </c>
      <c r="P319" s="182" t="str">
        <f t="shared" ca="1" si="77"/>
        <v/>
      </c>
      <c r="Q319" s="120" t="str">
        <f t="shared" ca="1" si="79"/>
        <v/>
      </c>
      <c r="R319" s="77">
        <f ca="1">IFERROR(SUM($I$15:I319)/$N$5,"")</f>
        <v>0.17812360999284937</v>
      </c>
    </row>
    <row r="320" spans="1:18" x14ac:dyDescent="0.25">
      <c r="A320" s="168">
        <v>31</v>
      </c>
      <c r="B320" s="173">
        <f t="shared" si="78"/>
        <v>43571.999999999258</v>
      </c>
      <c r="C320" s="127" t="str">
        <f t="shared" ca="1" si="64"/>
        <v/>
      </c>
      <c r="D320" s="179">
        <f t="shared" ca="1" si="65"/>
        <v>980</v>
      </c>
      <c r="E320" s="179">
        <f t="shared" ca="1" si="66"/>
        <v>42</v>
      </c>
      <c r="F320" s="179">
        <f t="shared" ca="1" si="67"/>
        <v>48</v>
      </c>
      <c r="G320" s="179">
        <f t="shared" ca="1" si="68"/>
        <v>190.49</v>
      </c>
      <c r="H320" s="179">
        <f t="shared" ca="1" si="69"/>
        <v>3288</v>
      </c>
      <c r="I320" s="182">
        <f t="shared" ca="1" si="70"/>
        <v>121</v>
      </c>
      <c r="J320" s="175" t="str">
        <f t="shared" ca="1" si="71"/>
        <v/>
      </c>
      <c r="K320" s="127" t="str">
        <f t="shared" ca="1" si="72"/>
        <v/>
      </c>
      <c r="L320" s="182" t="str">
        <f t="shared" ca="1" si="73"/>
        <v/>
      </c>
      <c r="M320" s="127" t="str">
        <f t="shared" ca="1" si="74"/>
        <v/>
      </c>
      <c r="N320" s="127" t="str">
        <f t="shared" ca="1" si="75"/>
        <v/>
      </c>
      <c r="O320" s="179" t="str">
        <f t="shared" ca="1" si="76"/>
        <v/>
      </c>
      <c r="P320" s="182" t="str">
        <f t="shared" ca="1" si="77"/>
        <v/>
      </c>
      <c r="Q320" s="120" t="str">
        <f t="shared" ca="1" si="79"/>
        <v/>
      </c>
      <c r="R320" s="77">
        <f ca="1">IFERROR(SUM($I$15:I320)/$N$5,"")</f>
        <v>0.17880488944692496</v>
      </c>
    </row>
    <row r="321" spans="1:18" x14ac:dyDescent="0.25">
      <c r="A321" s="168">
        <v>32</v>
      </c>
      <c r="B321" s="173">
        <f t="shared" si="78"/>
        <v>43572.041666665922</v>
      </c>
      <c r="C321" s="127" t="str">
        <f t="shared" ca="1" si="64"/>
        <v/>
      </c>
      <c r="D321" s="179">
        <f t="shared" ca="1" si="65"/>
        <v>981</v>
      </c>
      <c r="E321" s="179">
        <f t="shared" ca="1" si="66"/>
        <v>42</v>
      </c>
      <c r="F321" s="179">
        <f t="shared" ca="1" si="67"/>
        <v>45</v>
      </c>
      <c r="G321" s="179" t="str">
        <f t="shared" ca="1" si="68"/>
        <v/>
      </c>
      <c r="H321" s="179">
        <f t="shared" ca="1" si="69"/>
        <v>3240</v>
      </c>
      <c r="I321" s="182">
        <f t="shared" ca="1" si="70"/>
        <v>121</v>
      </c>
      <c r="J321" s="175" t="str">
        <f t="shared" ca="1" si="71"/>
        <v/>
      </c>
      <c r="K321" s="127" t="str">
        <f t="shared" ca="1" si="72"/>
        <v/>
      </c>
      <c r="L321" s="182" t="str">
        <f t="shared" ca="1" si="73"/>
        <v/>
      </c>
      <c r="M321" s="127" t="str">
        <f t="shared" ca="1" si="74"/>
        <v/>
      </c>
      <c r="N321" s="127" t="str">
        <f t="shared" ca="1" si="75"/>
        <v/>
      </c>
      <c r="O321" s="179" t="str">
        <f t="shared" ca="1" si="76"/>
        <v/>
      </c>
      <c r="P321" s="182" t="str">
        <f t="shared" ca="1" si="77"/>
        <v/>
      </c>
      <c r="Q321" s="120" t="str">
        <f t="shared" ca="1" si="79"/>
        <v/>
      </c>
      <c r="R321" s="77">
        <f ca="1">IFERROR(SUM($I$15:I321)/$N$5,"")</f>
        <v>0.17948616890100053</v>
      </c>
    </row>
    <row r="322" spans="1:18" x14ac:dyDescent="0.25">
      <c r="A322" s="168">
        <v>33</v>
      </c>
      <c r="B322" s="173">
        <f t="shared" si="78"/>
        <v>43572.083333332586</v>
      </c>
      <c r="C322" s="127" t="str">
        <f t="shared" ca="1" si="64"/>
        <v/>
      </c>
      <c r="D322" s="179">
        <f t="shared" ca="1" si="65"/>
        <v>979</v>
      </c>
      <c r="E322" s="179">
        <f t="shared" ca="1" si="66"/>
        <v>42</v>
      </c>
      <c r="F322" s="179">
        <f t="shared" ca="1" si="67"/>
        <v>46</v>
      </c>
      <c r="G322" s="179" t="str">
        <f t="shared" ca="1" si="68"/>
        <v/>
      </c>
      <c r="H322" s="179">
        <f t="shared" ca="1" si="69"/>
        <v>3263</v>
      </c>
      <c r="I322" s="182">
        <f t="shared" ca="1" si="70"/>
        <v>118</v>
      </c>
      <c r="J322" s="175" t="str">
        <f t="shared" ca="1" si="71"/>
        <v/>
      </c>
      <c r="K322" s="127" t="str">
        <f t="shared" ca="1" si="72"/>
        <v/>
      </c>
      <c r="L322" s="182" t="str">
        <f t="shared" ca="1" si="73"/>
        <v/>
      </c>
      <c r="M322" s="127" t="str">
        <f t="shared" ca="1" si="74"/>
        <v/>
      </c>
      <c r="N322" s="127" t="str">
        <f t="shared" ca="1" si="75"/>
        <v/>
      </c>
      <c r="O322" s="179" t="str">
        <f t="shared" ca="1" si="76"/>
        <v/>
      </c>
      <c r="P322" s="182" t="str">
        <f t="shared" ca="1" si="77"/>
        <v/>
      </c>
      <c r="Q322" s="120" t="str">
        <f t="shared" ca="1" si="79"/>
        <v/>
      </c>
      <c r="R322" s="77">
        <f ca="1">IFERROR(SUM($I$15:I322)/$N$5,"")</f>
        <v>0.18015055712894198</v>
      </c>
    </row>
    <row r="323" spans="1:18" x14ac:dyDescent="0.25">
      <c r="A323" s="168">
        <v>34</v>
      </c>
      <c r="B323" s="173">
        <f t="shared" si="78"/>
        <v>43572.124999999251</v>
      </c>
      <c r="C323" s="127" t="str">
        <f t="shared" ca="1" si="64"/>
        <v/>
      </c>
      <c r="D323" s="179">
        <f t="shared" ca="1" si="65"/>
        <v>979</v>
      </c>
      <c r="E323" s="179">
        <f t="shared" ca="1" si="66"/>
        <v>42</v>
      </c>
      <c r="F323" s="179">
        <f t="shared" ca="1" si="67"/>
        <v>45</v>
      </c>
      <c r="G323" s="179" t="str">
        <f t="shared" ca="1" si="68"/>
        <v/>
      </c>
      <c r="H323" s="179">
        <f t="shared" ca="1" si="69"/>
        <v>3288</v>
      </c>
      <c r="I323" s="182">
        <f t="shared" ca="1" si="70"/>
        <v>117</v>
      </c>
      <c r="J323" s="175" t="str">
        <f t="shared" ca="1" si="71"/>
        <v/>
      </c>
      <c r="K323" s="127" t="str">
        <f t="shared" ca="1" si="72"/>
        <v/>
      </c>
      <c r="L323" s="182" t="str">
        <f t="shared" ca="1" si="73"/>
        <v/>
      </c>
      <c r="M323" s="127" t="str">
        <f t="shared" ca="1" si="74"/>
        <v/>
      </c>
      <c r="N323" s="127" t="str">
        <f t="shared" ca="1" si="75"/>
        <v/>
      </c>
      <c r="O323" s="179" t="str">
        <f t="shared" ca="1" si="76"/>
        <v/>
      </c>
      <c r="P323" s="182" t="str">
        <f t="shared" ca="1" si="77"/>
        <v/>
      </c>
      <c r="Q323" s="120" t="str">
        <f t="shared" ca="1" si="79"/>
        <v/>
      </c>
      <c r="R323" s="77">
        <f ca="1">IFERROR(SUM($I$15:I323)/$N$5,"")</f>
        <v>0.1808093149481721</v>
      </c>
    </row>
    <row r="324" spans="1:18" x14ac:dyDescent="0.25">
      <c r="A324" s="168">
        <v>35</v>
      </c>
      <c r="B324" s="173">
        <f t="shared" si="78"/>
        <v>43572.166666665915</v>
      </c>
      <c r="C324" s="127" t="str">
        <f t="shared" ca="1" si="64"/>
        <v/>
      </c>
      <c r="D324" s="179">
        <f t="shared" ca="1" si="65"/>
        <v>980</v>
      </c>
      <c r="E324" s="179">
        <f t="shared" ca="1" si="66"/>
        <v>42</v>
      </c>
      <c r="F324" s="179">
        <f t="shared" ca="1" si="67"/>
        <v>46</v>
      </c>
      <c r="G324" s="179">
        <f t="shared" ca="1" si="68"/>
        <v>190.34</v>
      </c>
      <c r="H324" s="179">
        <f t="shared" ca="1" si="69"/>
        <v>3344</v>
      </c>
      <c r="I324" s="182">
        <f t="shared" ca="1" si="70"/>
        <v>119</v>
      </c>
      <c r="J324" s="175" t="str">
        <f t="shared" ca="1" si="71"/>
        <v/>
      </c>
      <c r="K324" s="127" t="str">
        <f t="shared" ca="1" si="72"/>
        <v/>
      </c>
      <c r="L324" s="182" t="str">
        <f t="shared" ca="1" si="73"/>
        <v/>
      </c>
      <c r="M324" s="127" t="str">
        <f t="shared" ca="1" si="74"/>
        <v/>
      </c>
      <c r="N324" s="127" t="str">
        <f t="shared" ca="1" si="75"/>
        <v/>
      </c>
      <c r="O324" s="179" t="str">
        <f t="shared" ca="1" si="76"/>
        <v/>
      </c>
      <c r="P324" s="182" t="str">
        <f t="shared" ca="1" si="77"/>
        <v/>
      </c>
      <c r="Q324" s="120" t="str">
        <f t="shared" ca="1" si="79"/>
        <v/>
      </c>
      <c r="R324" s="77">
        <f ca="1">IFERROR(SUM($I$15:I324)/$N$5,"")</f>
        <v>0.18147933358482493</v>
      </c>
    </row>
    <row r="325" spans="1:18" x14ac:dyDescent="0.25">
      <c r="A325" s="168">
        <v>36</v>
      </c>
      <c r="B325" s="173">
        <f t="shared" si="78"/>
        <v>43572.208333332579</v>
      </c>
      <c r="C325" s="127" t="str">
        <f t="shared" ca="1" si="64"/>
        <v/>
      </c>
      <c r="D325" s="179">
        <f t="shared" ca="1" si="65"/>
        <v>980</v>
      </c>
      <c r="E325" s="179">
        <f t="shared" ca="1" si="66"/>
        <v>42</v>
      </c>
      <c r="F325" s="179">
        <f t="shared" ca="1" si="67"/>
        <v>44</v>
      </c>
      <c r="G325" s="179" t="str">
        <f t="shared" ca="1" si="68"/>
        <v/>
      </c>
      <c r="H325" s="179">
        <f t="shared" ca="1" si="69"/>
        <v>3239</v>
      </c>
      <c r="I325" s="182">
        <f t="shared" ca="1" si="70"/>
        <v>114</v>
      </c>
      <c r="J325" s="175" t="str">
        <f t="shared" ca="1" si="71"/>
        <v/>
      </c>
      <c r="K325" s="127" t="str">
        <f t="shared" ca="1" si="72"/>
        <v/>
      </c>
      <c r="L325" s="182" t="str">
        <f t="shared" ca="1" si="73"/>
        <v/>
      </c>
      <c r="M325" s="127" t="str">
        <f t="shared" ca="1" si="74"/>
        <v/>
      </c>
      <c r="N325" s="127" t="str">
        <f t="shared" ca="1" si="75"/>
        <v/>
      </c>
      <c r="O325" s="179" t="str">
        <f t="shared" ca="1" si="76"/>
        <v/>
      </c>
      <c r="P325" s="182" t="str">
        <f t="shared" ca="1" si="77"/>
        <v/>
      </c>
      <c r="Q325" s="120" t="str">
        <f t="shared" ca="1" si="79"/>
        <v/>
      </c>
      <c r="R325" s="77">
        <f ca="1">IFERROR(SUM($I$15:I325)/$N$5,"")</f>
        <v>0.18212120017792091</v>
      </c>
    </row>
    <row r="326" spans="1:18" x14ac:dyDescent="0.25">
      <c r="A326" s="168">
        <v>37</v>
      </c>
      <c r="B326" s="173">
        <f t="shared" si="78"/>
        <v>43572.249999999243</v>
      </c>
      <c r="C326" s="127" t="str">
        <f t="shared" ca="1" si="64"/>
        <v/>
      </c>
      <c r="D326" s="179">
        <f t="shared" ca="1" si="65"/>
        <v>977</v>
      </c>
      <c r="E326" s="179">
        <f t="shared" ca="1" si="66"/>
        <v>42</v>
      </c>
      <c r="F326" s="179">
        <f t="shared" ca="1" si="67"/>
        <v>23</v>
      </c>
      <c r="G326" s="179" t="str">
        <f t="shared" ca="1" si="68"/>
        <v/>
      </c>
      <c r="H326" s="179">
        <f t="shared" ca="1" si="69"/>
        <v>3198</v>
      </c>
      <c r="I326" s="182">
        <f t="shared" ca="1" si="70"/>
        <v>117</v>
      </c>
      <c r="J326" s="175" t="str">
        <f t="shared" ca="1" si="71"/>
        <v/>
      </c>
      <c r="K326" s="127" t="str">
        <f t="shared" ca="1" si="72"/>
        <v/>
      </c>
      <c r="L326" s="182" t="str">
        <f t="shared" ca="1" si="73"/>
        <v/>
      </c>
      <c r="M326" s="127" t="str">
        <f t="shared" ca="1" si="74"/>
        <v/>
      </c>
      <c r="N326" s="127" t="str">
        <f t="shared" ca="1" si="75"/>
        <v/>
      </c>
      <c r="O326" s="179" t="str">
        <f t="shared" ca="1" si="76"/>
        <v/>
      </c>
      <c r="P326" s="182" t="str">
        <f t="shared" ca="1" si="77"/>
        <v/>
      </c>
      <c r="Q326" s="120" t="str">
        <f t="shared" ca="1" si="79"/>
        <v/>
      </c>
      <c r="R326" s="77">
        <f ca="1">IFERROR(SUM($I$15:I326)/$N$5,"")</f>
        <v>0.18277995799715102</v>
      </c>
    </row>
    <row r="327" spans="1:18" x14ac:dyDescent="0.25">
      <c r="A327" s="168">
        <v>14</v>
      </c>
      <c r="B327" s="173">
        <f t="shared" si="78"/>
        <v>43572.291666665908</v>
      </c>
      <c r="C327" s="127" t="str">
        <f t="shared" ca="1" si="64"/>
        <v/>
      </c>
      <c r="D327" s="179">
        <f t="shared" ca="1" si="65"/>
        <v>977</v>
      </c>
      <c r="E327" s="179">
        <f t="shared" ca="1" si="66"/>
        <v>42</v>
      </c>
      <c r="F327" s="179">
        <f t="shared" ca="1" si="67"/>
        <v>46</v>
      </c>
      <c r="G327" s="179">
        <f t="shared" ca="1" si="68"/>
        <v>196.03</v>
      </c>
      <c r="H327" s="179">
        <f t="shared" ca="1" si="69"/>
        <v>3325</v>
      </c>
      <c r="I327" s="182">
        <f t="shared" ca="1" si="70"/>
        <v>117</v>
      </c>
      <c r="J327" s="175" t="str">
        <f t="shared" ca="1" si="71"/>
        <v/>
      </c>
      <c r="K327" s="127" t="str">
        <f t="shared" ca="1" si="72"/>
        <v/>
      </c>
      <c r="L327" s="182" t="str">
        <f t="shared" ca="1" si="73"/>
        <v/>
      </c>
      <c r="M327" s="127" t="str">
        <f t="shared" ca="1" si="74"/>
        <v/>
      </c>
      <c r="N327" s="127" t="str">
        <f t="shared" ca="1" si="75"/>
        <v/>
      </c>
      <c r="O327" s="179" t="str">
        <f t="shared" ca="1" si="76"/>
        <v/>
      </c>
      <c r="P327" s="182" t="str">
        <f t="shared" ca="1" si="77"/>
        <v/>
      </c>
      <c r="Q327" s="120" t="str">
        <f t="shared" ca="1" si="79"/>
        <v/>
      </c>
      <c r="R327" s="77">
        <f ca="1">IFERROR(SUM($I$15:I327)/$N$5,"")</f>
        <v>0.1834387158163811</v>
      </c>
    </row>
    <row r="328" spans="1:18" x14ac:dyDescent="0.25">
      <c r="A328" s="168">
        <v>15</v>
      </c>
      <c r="B328" s="173">
        <f t="shared" si="78"/>
        <v>43572.333333332572</v>
      </c>
      <c r="C328" s="127" t="str">
        <f t="shared" ca="1" si="64"/>
        <v/>
      </c>
      <c r="D328" s="179">
        <f t="shared" ca="1" si="65"/>
        <v>976</v>
      </c>
      <c r="E328" s="179">
        <f t="shared" ca="1" si="66"/>
        <v>42</v>
      </c>
      <c r="F328" s="179">
        <f t="shared" ca="1" si="67"/>
        <v>47</v>
      </c>
      <c r="G328" s="179" t="str">
        <f t="shared" ca="1" si="68"/>
        <v/>
      </c>
      <c r="H328" s="179">
        <f t="shared" ca="1" si="69"/>
        <v>3059</v>
      </c>
      <c r="I328" s="182">
        <f t="shared" ca="1" si="70"/>
        <v>118</v>
      </c>
      <c r="J328" s="175" t="str">
        <f t="shared" ca="1" si="71"/>
        <v/>
      </c>
      <c r="K328" s="127" t="str">
        <f t="shared" ca="1" si="72"/>
        <v/>
      </c>
      <c r="L328" s="182" t="str">
        <f t="shared" ca="1" si="73"/>
        <v/>
      </c>
      <c r="M328" s="127" t="str">
        <f t="shared" ca="1" si="74"/>
        <v/>
      </c>
      <c r="N328" s="127" t="str">
        <f t="shared" ca="1" si="75"/>
        <v/>
      </c>
      <c r="O328" s="179" t="str">
        <f t="shared" ca="1" si="76"/>
        <v/>
      </c>
      <c r="P328" s="182" t="str">
        <f t="shared" ca="1" si="77"/>
        <v/>
      </c>
      <c r="Q328" s="120" t="str">
        <f t="shared" ca="1" si="79"/>
        <v/>
      </c>
      <c r="R328" s="77">
        <f ca="1">IFERROR(SUM($I$15:I328)/$N$5,"")</f>
        <v>0.18410310404432259</v>
      </c>
    </row>
    <row r="329" spans="1:18" x14ac:dyDescent="0.25">
      <c r="A329" s="168">
        <v>16</v>
      </c>
      <c r="B329" s="173">
        <f t="shared" si="78"/>
        <v>43572.374999999236</v>
      </c>
      <c r="C329" s="127" t="str">
        <f t="shared" ca="1" si="64"/>
        <v/>
      </c>
      <c r="D329" s="179">
        <f t="shared" ca="1" si="65"/>
        <v>977</v>
      </c>
      <c r="E329" s="179">
        <f t="shared" ca="1" si="66"/>
        <v>42</v>
      </c>
      <c r="F329" s="179">
        <f t="shared" ca="1" si="67"/>
        <v>46</v>
      </c>
      <c r="G329" s="179" t="str">
        <f t="shared" ca="1" si="68"/>
        <v/>
      </c>
      <c r="H329" s="179">
        <f t="shared" ca="1" si="69"/>
        <v>3189</v>
      </c>
      <c r="I329" s="182">
        <f t="shared" ca="1" si="70"/>
        <v>117</v>
      </c>
      <c r="J329" s="175" t="str">
        <f t="shared" ca="1" si="71"/>
        <v/>
      </c>
      <c r="K329" s="127" t="str">
        <f t="shared" ca="1" si="72"/>
        <v/>
      </c>
      <c r="L329" s="182" t="str">
        <f t="shared" ca="1" si="73"/>
        <v/>
      </c>
      <c r="M329" s="127" t="str">
        <f t="shared" ca="1" si="74"/>
        <v/>
      </c>
      <c r="N329" s="127" t="str">
        <f t="shared" ca="1" si="75"/>
        <v/>
      </c>
      <c r="O329" s="179" t="str">
        <f t="shared" ca="1" si="76"/>
        <v/>
      </c>
      <c r="P329" s="182" t="str">
        <f t="shared" ca="1" si="77"/>
        <v/>
      </c>
      <c r="Q329" s="120" t="str">
        <f t="shared" ca="1" si="79"/>
        <v/>
      </c>
      <c r="R329" s="77">
        <f ca="1">IFERROR(SUM($I$15:I329)/$N$5,"")</f>
        <v>0.18476186186355267</v>
      </c>
    </row>
    <row r="330" spans="1:18" x14ac:dyDescent="0.25">
      <c r="A330" s="168">
        <v>17</v>
      </c>
      <c r="B330" s="173">
        <f t="shared" si="78"/>
        <v>43572.4166666659</v>
      </c>
      <c r="C330" s="127" t="str">
        <f t="shared" ca="1" si="64"/>
        <v/>
      </c>
      <c r="D330" s="179">
        <f t="shared" ca="1" si="65"/>
        <v>977</v>
      </c>
      <c r="E330" s="179">
        <f t="shared" ca="1" si="66"/>
        <v>42</v>
      </c>
      <c r="F330" s="179">
        <f t="shared" ca="1" si="67"/>
        <v>46</v>
      </c>
      <c r="G330" s="179" t="str">
        <f t="shared" ca="1" si="68"/>
        <v/>
      </c>
      <c r="H330" s="179">
        <f t="shared" ca="1" si="69"/>
        <v>3336</v>
      </c>
      <c r="I330" s="182">
        <f t="shared" ca="1" si="70"/>
        <v>119</v>
      </c>
      <c r="J330" s="175" t="str">
        <f t="shared" ca="1" si="71"/>
        <v/>
      </c>
      <c r="K330" s="127" t="str">
        <f t="shared" ca="1" si="72"/>
        <v/>
      </c>
      <c r="L330" s="182" t="str">
        <f t="shared" ca="1" si="73"/>
        <v/>
      </c>
      <c r="M330" s="127" t="str">
        <f t="shared" ca="1" si="74"/>
        <v/>
      </c>
      <c r="N330" s="127" t="str">
        <f t="shared" ca="1" si="75"/>
        <v/>
      </c>
      <c r="O330" s="179" t="str">
        <f t="shared" ca="1" si="76"/>
        <v/>
      </c>
      <c r="P330" s="182" t="str">
        <f t="shared" ca="1" si="77"/>
        <v/>
      </c>
      <c r="Q330" s="120" t="str">
        <f t="shared" ca="1" si="79"/>
        <v/>
      </c>
      <c r="R330" s="77">
        <f ca="1">IFERROR(SUM($I$15:I330)/$N$5,"")</f>
        <v>0.18543188050020551</v>
      </c>
    </row>
    <row r="331" spans="1:18" x14ac:dyDescent="0.25">
      <c r="A331" s="168">
        <v>18</v>
      </c>
      <c r="B331" s="173">
        <f t="shared" si="78"/>
        <v>43572.458333332565</v>
      </c>
      <c r="C331" s="127" t="str">
        <f t="shared" ca="1" si="64"/>
        <v/>
      </c>
      <c r="D331" s="179">
        <f t="shared" ca="1" si="65"/>
        <v>975</v>
      </c>
      <c r="E331" s="179">
        <f t="shared" ca="1" si="66"/>
        <v>42</v>
      </c>
      <c r="F331" s="179">
        <f t="shared" ca="1" si="67"/>
        <v>46</v>
      </c>
      <c r="G331" s="179">
        <f t="shared" ca="1" si="68"/>
        <v>191.19</v>
      </c>
      <c r="H331" s="179">
        <f t="shared" ca="1" si="69"/>
        <v>3355</v>
      </c>
      <c r="I331" s="182">
        <f t="shared" ca="1" si="70"/>
        <v>117</v>
      </c>
      <c r="J331" s="175" t="str">
        <f t="shared" ca="1" si="71"/>
        <v/>
      </c>
      <c r="K331" s="127" t="str">
        <f t="shared" ca="1" si="72"/>
        <v/>
      </c>
      <c r="L331" s="182" t="str">
        <f t="shared" ca="1" si="73"/>
        <v/>
      </c>
      <c r="M331" s="127" t="str">
        <f t="shared" ca="1" si="74"/>
        <v/>
      </c>
      <c r="N331" s="127" t="str">
        <f t="shared" ca="1" si="75"/>
        <v/>
      </c>
      <c r="O331" s="179" t="str">
        <f t="shared" ca="1" si="76"/>
        <v/>
      </c>
      <c r="P331" s="182" t="str">
        <f t="shared" ca="1" si="77"/>
        <v/>
      </c>
      <c r="Q331" s="120" t="str">
        <f t="shared" ca="1" si="79"/>
        <v/>
      </c>
      <c r="R331" s="77">
        <f ca="1">IFERROR(SUM($I$15:I331)/$N$5,"")</f>
        <v>0.18609063831943562</v>
      </c>
    </row>
    <row r="332" spans="1:18" x14ac:dyDescent="0.25">
      <c r="A332" s="168">
        <v>19</v>
      </c>
      <c r="B332" s="173">
        <f t="shared" si="78"/>
        <v>43572.499999999229</v>
      </c>
      <c r="C332" s="127" t="str">
        <f t="shared" ca="1" si="64"/>
        <v/>
      </c>
      <c r="D332" s="179">
        <f t="shared" ca="1" si="65"/>
        <v>976</v>
      </c>
      <c r="E332" s="179">
        <f t="shared" ca="1" si="66"/>
        <v>42</v>
      </c>
      <c r="F332" s="179">
        <f t="shared" ca="1" si="67"/>
        <v>46</v>
      </c>
      <c r="G332" s="179" t="str">
        <f t="shared" ca="1" si="68"/>
        <v/>
      </c>
      <c r="H332" s="179">
        <f t="shared" ca="1" si="69"/>
        <v>3468</v>
      </c>
      <c r="I332" s="182">
        <f t="shared" ca="1" si="70"/>
        <v>118</v>
      </c>
      <c r="J332" s="175" t="str">
        <f t="shared" ca="1" si="71"/>
        <v/>
      </c>
      <c r="K332" s="127" t="str">
        <f t="shared" ca="1" si="72"/>
        <v/>
      </c>
      <c r="L332" s="182" t="str">
        <f t="shared" ca="1" si="73"/>
        <v/>
      </c>
      <c r="M332" s="127" t="str">
        <f t="shared" ca="1" si="74"/>
        <v/>
      </c>
      <c r="N332" s="127" t="str">
        <f t="shared" ca="1" si="75"/>
        <v/>
      </c>
      <c r="O332" s="179" t="str">
        <f t="shared" ca="1" si="76"/>
        <v/>
      </c>
      <c r="P332" s="182" t="str">
        <f t="shared" ca="1" si="77"/>
        <v/>
      </c>
      <c r="Q332" s="120" t="str">
        <f t="shared" ca="1" si="79"/>
        <v/>
      </c>
      <c r="R332" s="77">
        <f ca="1">IFERROR(SUM($I$15:I332)/$N$5,"")</f>
        <v>0.18675502654737708</v>
      </c>
    </row>
    <row r="333" spans="1:18" x14ac:dyDescent="0.25">
      <c r="A333" s="168">
        <v>20</v>
      </c>
      <c r="B333" s="173">
        <f t="shared" si="78"/>
        <v>43572.541666665893</v>
      </c>
      <c r="C333" s="127" t="str">
        <f t="shared" ca="1" si="64"/>
        <v/>
      </c>
      <c r="D333" s="179">
        <f t="shared" ca="1" si="65"/>
        <v>975</v>
      </c>
      <c r="E333" s="179">
        <f t="shared" ca="1" si="66"/>
        <v>42</v>
      </c>
      <c r="F333" s="179">
        <f t="shared" ca="1" si="67"/>
        <v>46</v>
      </c>
      <c r="G333" s="179" t="str">
        <f t="shared" ca="1" si="68"/>
        <v/>
      </c>
      <c r="H333" s="179">
        <f t="shared" ca="1" si="69"/>
        <v>3381</v>
      </c>
      <c r="I333" s="182">
        <f t="shared" ca="1" si="70"/>
        <v>117</v>
      </c>
      <c r="J333" s="175" t="str">
        <f t="shared" ca="1" si="71"/>
        <v/>
      </c>
      <c r="K333" s="127" t="str">
        <f t="shared" ca="1" si="72"/>
        <v/>
      </c>
      <c r="L333" s="182" t="str">
        <f t="shared" ca="1" si="73"/>
        <v/>
      </c>
      <c r="M333" s="127" t="str">
        <f t="shared" ca="1" si="74"/>
        <v/>
      </c>
      <c r="N333" s="127" t="str">
        <f t="shared" ca="1" si="75"/>
        <v/>
      </c>
      <c r="O333" s="179" t="str">
        <f t="shared" ca="1" si="76"/>
        <v/>
      </c>
      <c r="P333" s="182" t="str">
        <f t="shared" ca="1" si="77"/>
        <v/>
      </c>
      <c r="Q333" s="120" t="str">
        <f t="shared" ca="1" si="79"/>
        <v/>
      </c>
      <c r="R333" s="77">
        <f ca="1">IFERROR(SUM($I$15:I333)/$N$5,"")</f>
        <v>0.18741378436660716</v>
      </c>
    </row>
    <row r="334" spans="1:18" x14ac:dyDescent="0.25">
      <c r="A334" s="168">
        <v>21</v>
      </c>
      <c r="B334" s="173">
        <f t="shared" si="78"/>
        <v>43572.583333332557</v>
      </c>
      <c r="C334" s="127" t="str">
        <f t="shared" ca="1" si="64"/>
        <v/>
      </c>
      <c r="D334" s="179">
        <f t="shared" ca="1" si="65"/>
        <v>972</v>
      </c>
      <c r="E334" s="179">
        <f t="shared" ca="1" si="66"/>
        <v>42</v>
      </c>
      <c r="F334" s="179">
        <f t="shared" ca="1" si="67"/>
        <v>48</v>
      </c>
      <c r="G334" s="179" t="str">
        <f t="shared" ca="1" si="68"/>
        <v/>
      </c>
      <c r="H334" s="179">
        <f t="shared" ca="1" si="69"/>
        <v>3458</v>
      </c>
      <c r="I334" s="182">
        <f t="shared" ca="1" si="70"/>
        <v>100</v>
      </c>
      <c r="J334" s="175" t="str">
        <f t="shared" ca="1" si="71"/>
        <v/>
      </c>
      <c r="K334" s="127" t="str">
        <f t="shared" ca="1" si="72"/>
        <v/>
      </c>
      <c r="L334" s="182" t="str">
        <f t="shared" ca="1" si="73"/>
        <v/>
      </c>
      <c r="M334" s="127" t="str">
        <f t="shared" ca="1" si="74"/>
        <v/>
      </c>
      <c r="N334" s="127" t="str">
        <f t="shared" ca="1" si="75"/>
        <v/>
      </c>
      <c r="O334" s="179" t="str">
        <f t="shared" ca="1" si="76"/>
        <v/>
      </c>
      <c r="P334" s="182" t="str">
        <f t="shared" ca="1" si="77"/>
        <v/>
      </c>
      <c r="Q334" s="120" t="str">
        <f t="shared" ca="1" si="79"/>
        <v/>
      </c>
      <c r="R334" s="77">
        <f ca="1">IFERROR(SUM($I$15:I334)/$N$5,"")</f>
        <v>0.18797682523774401</v>
      </c>
    </row>
    <row r="335" spans="1:18" x14ac:dyDescent="0.25">
      <c r="A335" s="168">
        <v>22</v>
      </c>
      <c r="B335" s="173">
        <f t="shared" si="78"/>
        <v>43572.624999999221</v>
      </c>
      <c r="C335" s="127" t="str">
        <f t="shared" ref="C335:C398" ca="1" si="80">IF($B335&gt;$B$10,"",IFERROR(AVERAGE(INDIRECT("'"&amp;TEXT($B335-TIME(6,1,0),"MM-DD-YY")&amp;"'!C"&amp;$A335)),""))</f>
        <v/>
      </c>
      <c r="D335" s="179">
        <f t="shared" ref="D335:D398" ca="1" si="81">IF($B335&gt;$B$10,"",IFERROR(AVERAGE(INDIRECT("'"&amp;TEXT($B335-TIME(6,1,0),"MM-DD-YY")&amp;"'!D"&amp;$A335)),""))</f>
        <v>971</v>
      </c>
      <c r="E335" s="179">
        <f t="shared" ref="E335:E398" ca="1" si="82">IF($B335&gt;$B$10,"",IFERROR(AVERAGE(INDIRECT("'"&amp;TEXT($B335-TIME(6,1,0),"MM-DD-YY")&amp;"'!E"&amp;$A335)),""))</f>
        <v>42</v>
      </c>
      <c r="F335" s="179">
        <f t="shared" ref="F335:F398" ca="1" si="83">IF($B335&gt;$B$10,"",IFERROR(AVERAGE(INDIRECT("'"&amp;TEXT($B335-TIME(6,1,0),"MM-DD-YY")&amp;"'!P"&amp;$A335)),""))</f>
        <v>49</v>
      </c>
      <c r="G335" s="179" t="str">
        <f t="shared" ref="G335:G398" ca="1" si="84">IF($B335&gt;$B$10,"",IFERROR(AVERAGE(INDIRECT("'"&amp;TEXT($B335-TIME(6,1,0),"MM-DD-YY")&amp;"'!AC"&amp;$A335)),""))</f>
        <v/>
      </c>
      <c r="H335" s="179">
        <f t="shared" ref="H335:H398" ca="1" si="85">IF($B335&gt;$B$10,"",IFERROR(AVERAGE(INDIRECT("'"&amp;TEXT($B335-TIME(6,1,0),"MM-DD-YY")&amp;"'!O"&amp;$A335)),""))</f>
        <v>3344</v>
      </c>
      <c r="I335" s="182">
        <f t="shared" ref="I335:I398" ca="1" si="86">IF($B335&gt;$B$10,"",IFERROR(AVERAGE(INDIRECT("'"&amp;TEXT($B335-TIME(6,1,0),"MM-DD-YY")&amp;"'!Q"&amp;$A335)),""))</f>
        <v>101</v>
      </c>
      <c r="J335" s="175" t="str">
        <f t="shared" ref="J335:J398" ca="1" si="87">IF($B335&gt;$B$10,"",IFERROR(AVERAGE(INDIRECT("'"&amp;TEXT($B335-TIME(6,1,0),"MM-DD-YY")&amp;"'!T"&amp;$A335)),""))</f>
        <v/>
      </c>
      <c r="K335" s="127" t="str">
        <f t="shared" ref="K335:K398" ca="1" si="88">IF($B335&gt;$B$10,"",IFERROR(AVERAGE(INDIRECT("'"&amp;TEXT($B335-TIME(6,1,0),"MM-DD-YY")&amp;"'!I"&amp;$A335)),""))</f>
        <v/>
      </c>
      <c r="L335" s="182" t="str">
        <f t="shared" ref="L335:L398" ca="1" si="89">IF($B335&gt;$B$10,"",IFERROR(AVERAGE(INDIRECT("'"&amp;TEXT($B335-TIME(6,1,0),"MM-DD-YY")&amp;"'!J"&amp;$A335)),""))</f>
        <v/>
      </c>
      <c r="M335" s="127" t="str">
        <f t="shared" ref="M335:M398" ca="1" si="90">IF($B335&gt;$B$10,"",IFERROR(AVERAGE(INDIRECT("'"&amp;TEXT($B335-TIME(6,1,0),"MM-DD-YY")&amp;"'!K"&amp;$A335)),""))</f>
        <v/>
      </c>
      <c r="N335" s="127" t="str">
        <f t="shared" ref="N335:N398" ca="1" si="91">IF($B335&gt;$B$10,"",IFERROR(AVERAGE(INDIRECT("'"&amp;TEXT($B335-TIME(6,1,0),"MM-DD-YY")&amp;"'!L"&amp;$A335)),""))</f>
        <v/>
      </c>
      <c r="O335" s="179" t="str">
        <f t="shared" ref="O335:O398" ca="1" si="92">IF($B335&gt;$B$10,"",IFERROR(AVERAGE(INDIRECT("'"&amp;TEXT($B335-TIME(6,1,0),"MM-DD-YY")&amp;"'!M"&amp;$A335)),""))</f>
        <v/>
      </c>
      <c r="P335" s="182" t="str">
        <f t="shared" ref="P335:P398" ca="1" si="93">IF($B335&gt;$B$10,"",IFERROR(AVERAGE(INDIRECT("'"&amp;TEXT($B335-TIME(6,1,0),"MM-DD-YY")&amp;"'!N"&amp;$A335)),""))</f>
        <v/>
      </c>
      <c r="Q335" s="120" t="str">
        <f t="shared" ca="1" si="79"/>
        <v/>
      </c>
      <c r="R335" s="77">
        <f ca="1">IFERROR(SUM($I$15:I335)/$N$5,"")</f>
        <v>0.1885454965175922</v>
      </c>
    </row>
    <row r="336" spans="1:18" x14ac:dyDescent="0.25">
      <c r="A336" s="168">
        <v>23</v>
      </c>
      <c r="B336" s="173">
        <f t="shared" ref="B336:B399" si="94">B335+TIME(1,0,0)</f>
        <v>43572.666666665886</v>
      </c>
      <c r="C336" s="127" t="str">
        <f t="shared" ca="1" si="80"/>
        <v/>
      </c>
      <c r="D336" s="179">
        <f t="shared" ca="1" si="81"/>
        <v>970</v>
      </c>
      <c r="E336" s="179">
        <f t="shared" ca="1" si="82"/>
        <v>42</v>
      </c>
      <c r="F336" s="179">
        <f t="shared" ca="1" si="83"/>
        <v>49</v>
      </c>
      <c r="G336" s="179" t="str">
        <f t="shared" ca="1" si="84"/>
        <v/>
      </c>
      <c r="H336" s="179">
        <f t="shared" ca="1" si="85"/>
        <v>3398</v>
      </c>
      <c r="I336" s="182">
        <f t="shared" ca="1" si="86"/>
        <v>102</v>
      </c>
      <c r="J336" s="175" t="str">
        <f t="shared" ca="1" si="87"/>
        <v/>
      </c>
      <c r="K336" s="127" t="str">
        <f t="shared" ca="1" si="88"/>
        <v/>
      </c>
      <c r="L336" s="182" t="str">
        <f t="shared" ca="1" si="89"/>
        <v/>
      </c>
      <c r="M336" s="127" t="str">
        <f t="shared" ca="1" si="90"/>
        <v/>
      </c>
      <c r="N336" s="127" t="str">
        <f t="shared" ca="1" si="91"/>
        <v/>
      </c>
      <c r="O336" s="179" t="str">
        <f t="shared" ca="1" si="92"/>
        <v/>
      </c>
      <c r="P336" s="182" t="str">
        <f t="shared" ca="1" si="93"/>
        <v/>
      </c>
      <c r="Q336" s="120" t="str">
        <f t="shared" ref="Q336:Q399" ca="1" si="95">IFERROR(Q335-I336,"")</f>
        <v/>
      </c>
      <c r="R336" s="77">
        <f ca="1">IFERROR(SUM($I$15:I336)/$N$5,"")</f>
        <v>0.1891197982061518</v>
      </c>
    </row>
    <row r="337" spans="1:18" x14ac:dyDescent="0.25">
      <c r="A337" s="168">
        <v>24</v>
      </c>
      <c r="B337" s="173">
        <f t="shared" si="94"/>
        <v>43572.70833333255</v>
      </c>
      <c r="C337" s="127" t="str">
        <f t="shared" ca="1" si="80"/>
        <v/>
      </c>
      <c r="D337" s="179">
        <f t="shared" ca="1" si="81"/>
        <v>975</v>
      </c>
      <c r="E337" s="179">
        <f t="shared" ca="1" si="82"/>
        <v>42</v>
      </c>
      <c r="F337" s="179">
        <f t="shared" ca="1" si="83"/>
        <v>48</v>
      </c>
      <c r="G337" s="179">
        <f t="shared" ca="1" si="84"/>
        <v>178.5</v>
      </c>
      <c r="H337" s="179">
        <f t="shared" ca="1" si="85"/>
        <v>3433</v>
      </c>
      <c r="I337" s="182">
        <f t="shared" ca="1" si="86"/>
        <v>99</v>
      </c>
      <c r="J337" s="175" t="str">
        <f t="shared" ca="1" si="87"/>
        <v/>
      </c>
      <c r="K337" s="127" t="str">
        <f t="shared" ca="1" si="88"/>
        <v/>
      </c>
      <c r="L337" s="182" t="str">
        <f t="shared" ca="1" si="89"/>
        <v/>
      </c>
      <c r="M337" s="127" t="str">
        <f t="shared" ca="1" si="90"/>
        <v/>
      </c>
      <c r="N337" s="127" t="str">
        <f t="shared" ca="1" si="91"/>
        <v/>
      </c>
      <c r="O337" s="179" t="str">
        <f t="shared" ca="1" si="92"/>
        <v/>
      </c>
      <c r="P337" s="182" t="str">
        <f t="shared" ca="1" si="93"/>
        <v/>
      </c>
      <c r="Q337" s="120" t="str">
        <f t="shared" ca="1" si="95"/>
        <v/>
      </c>
      <c r="R337" s="77">
        <f ca="1">IFERROR(SUM($I$15:I337)/$N$5,"")</f>
        <v>0.18967720866857726</v>
      </c>
    </row>
    <row r="338" spans="1:18" x14ac:dyDescent="0.25">
      <c r="A338" s="168">
        <v>25</v>
      </c>
      <c r="B338" s="173">
        <f t="shared" si="94"/>
        <v>43572.749999999214</v>
      </c>
      <c r="C338" s="127" t="str">
        <f t="shared" ca="1" si="80"/>
        <v/>
      </c>
      <c r="D338" s="179">
        <f t="shared" ca="1" si="81"/>
        <v>972</v>
      </c>
      <c r="E338" s="179">
        <f t="shared" ca="1" si="82"/>
        <v>42</v>
      </c>
      <c r="F338" s="179">
        <f t="shared" ca="1" si="83"/>
        <v>48</v>
      </c>
      <c r="G338" s="179" t="str">
        <f t="shared" ca="1" si="84"/>
        <v/>
      </c>
      <c r="H338" s="179">
        <f t="shared" ca="1" si="85"/>
        <v>3502</v>
      </c>
      <c r="I338" s="182">
        <f t="shared" ca="1" si="86"/>
        <v>95</v>
      </c>
      <c r="J338" s="175" t="str">
        <f t="shared" ca="1" si="87"/>
        <v/>
      </c>
      <c r="K338" s="127" t="str">
        <f t="shared" ca="1" si="88"/>
        <v/>
      </c>
      <c r="L338" s="182" t="str">
        <f t="shared" ca="1" si="89"/>
        <v/>
      </c>
      <c r="M338" s="127" t="str">
        <f t="shared" ca="1" si="90"/>
        <v/>
      </c>
      <c r="N338" s="127" t="str">
        <f t="shared" ca="1" si="91"/>
        <v/>
      </c>
      <c r="O338" s="179" t="str">
        <f t="shared" ca="1" si="92"/>
        <v/>
      </c>
      <c r="P338" s="182" t="str">
        <f t="shared" ca="1" si="93"/>
        <v/>
      </c>
      <c r="Q338" s="120" t="str">
        <f t="shared" ca="1" si="95"/>
        <v/>
      </c>
      <c r="R338" s="77">
        <f ca="1">IFERROR(SUM($I$15:I338)/$N$5,"")</f>
        <v>0.19021209749615725</v>
      </c>
    </row>
    <row r="339" spans="1:18" x14ac:dyDescent="0.25">
      <c r="A339" s="168">
        <v>26</v>
      </c>
      <c r="B339" s="173">
        <f t="shared" si="94"/>
        <v>43572.791666665878</v>
      </c>
      <c r="C339" s="127" t="str">
        <f t="shared" ca="1" si="80"/>
        <v/>
      </c>
      <c r="D339" s="179">
        <f t="shared" ca="1" si="81"/>
        <v>967</v>
      </c>
      <c r="E339" s="179">
        <f t="shared" ca="1" si="82"/>
        <v>42</v>
      </c>
      <c r="F339" s="179">
        <f t="shared" ca="1" si="83"/>
        <v>47</v>
      </c>
      <c r="G339" s="179" t="str">
        <f t="shared" ca="1" si="84"/>
        <v/>
      </c>
      <c r="H339" s="179">
        <f t="shared" ca="1" si="85"/>
        <v>3456</v>
      </c>
      <c r="I339" s="182">
        <f t="shared" ca="1" si="86"/>
        <v>100</v>
      </c>
      <c r="J339" s="175" t="str">
        <f t="shared" ca="1" si="87"/>
        <v/>
      </c>
      <c r="K339" s="127" t="str">
        <f t="shared" ca="1" si="88"/>
        <v/>
      </c>
      <c r="L339" s="182" t="str">
        <f t="shared" ca="1" si="89"/>
        <v/>
      </c>
      <c r="M339" s="127" t="str">
        <f t="shared" ca="1" si="90"/>
        <v/>
      </c>
      <c r="N339" s="127" t="str">
        <f t="shared" ca="1" si="91"/>
        <v/>
      </c>
      <c r="O339" s="179" t="str">
        <f t="shared" ca="1" si="92"/>
        <v/>
      </c>
      <c r="P339" s="182" t="str">
        <f t="shared" ca="1" si="93"/>
        <v/>
      </c>
      <c r="Q339" s="120" t="str">
        <f t="shared" ca="1" si="95"/>
        <v/>
      </c>
      <c r="R339" s="77">
        <f ca="1">IFERROR(SUM($I$15:I339)/$N$5,"")</f>
        <v>0.19077513836729409</v>
      </c>
    </row>
    <row r="340" spans="1:18" x14ac:dyDescent="0.25">
      <c r="A340" s="168">
        <v>27</v>
      </c>
      <c r="B340" s="173">
        <f t="shared" si="94"/>
        <v>43572.833333332543</v>
      </c>
      <c r="C340" s="127" t="str">
        <f t="shared" ca="1" si="80"/>
        <v/>
      </c>
      <c r="D340" s="179">
        <f t="shared" ca="1" si="81"/>
        <v>968</v>
      </c>
      <c r="E340" s="179">
        <f t="shared" ca="1" si="82"/>
        <v>42</v>
      </c>
      <c r="F340" s="179">
        <f t="shared" ca="1" si="83"/>
        <v>46</v>
      </c>
      <c r="G340" s="179" t="str">
        <f t="shared" ca="1" si="84"/>
        <v/>
      </c>
      <c r="H340" s="179">
        <f t="shared" ca="1" si="85"/>
        <v>3402</v>
      </c>
      <c r="I340" s="182">
        <f t="shared" ca="1" si="86"/>
        <v>112</v>
      </c>
      <c r="J340" s="175" t="str">
        <f t="shared" ca="1" si="87"/>
        <v/>
      </c>
      <c r="K340" s="127" t="str">
        <f t="shared" ca="1" si="88"/>
        <v/>
      </c>
      <c r="L340" s="182" t="str">
        <f t="shared" ca="1" si="89"/>
        <v/>
      </c>
      <c r="M340" s="127" t="str">
        <f t="shared" ca="1" si="90"/>
        <v/>
      </c>
      <c r="N340" s="127" t="str">
        <f t="shared" ca="1" si="91"/>
        <v/>
      </c>
      <c r="O340" s="179" t="str">
        <f t="shared" ca="1" si="92"/>
        <v/>
      </c>
      <c r="P340" s="182" t="str">
        <f t="shared" ca="1" si="93"/>
        <v/>
      </c>
      <c r="Q340" s="120" t="str">
        <f t="shared" ca="1" si="95"/>
        <v/>
      </c>
      <c r="R340" s="77">
        <f ca="1">IFERROR(SUM($I$15:I340)/$N$5,"")</f>
        <v>0.19140574414296735</v>
      </c>
    </row>
    <row r="341" spans="1:18" x14ac:dyDescent="0.25">
      <c r="A341" s="168">
        <v>28</v>
      </c>
      <c r="B341" s="173">
        <f t="shared" si="94"/>
        <v>43572.874999999207</v>
      </c>
      <c r="C341" s="127" t="str">
        <f t="shared" ca="1" si="80"/>
        <v/>
      </c>
      <c r="D341" s="179">
        <f t="shared" ca="1" si="81"/>
        <v>969</v>
      </c>
      <c r="E341" s="179">
        <f t="shared" ca="1" si="82"/>
        <v>42</v>
      </c>
      <c r="F341" s="179">
        <f t="shared" ca="1" si="83"/>
        <v>45</v>
      </c>
      <c r="G341" s="179">
        <f t="shared" ca="1" si="84"/>
        <v>189.65</v>
      </c>
      <c r="H341" s="179">
        <f t="shared" ca="1" si="85"/>
        <v>3373</v>
      </c>
      <c r="I341" s="182">
        <f t="shared" ca="1" si="86"/>
        <v>114</v>
      </c>
      <c r="J341" s="175" t="str">
        <f t="shared" ca="1" si="87"/>
        <v/>
      </c>
      <c r="K341" s="127" t="str">
        <f t="shared" ca="1" si="88"/>
        <v/>
      </c>
      <c r="L341" s="182" t="str">
        <f t="shared" ca="1" si="89"/>
        <v/>
      </c>
      <c r="M341" s="127" t="str">
        <f t="shared" ca="1" si="90"/>
        <v/>
      </c>
      <c r="N341" s="127" t="str">
        <f t="shared" ca="1" si="91"/>
        <v/>
      </c>
      <c r="O341" s="179" t="str">
        <f t="shared" ca="1" si="92"/>
        <v/>
      </c>
      <c r="P341" s="182" t="str">
        <f t="shared" ca="1" si="93"/>
        <v/>
      </c>
      <c r="Q341" s="120" t="str">
        <f t="shared" ca="1" si="95"/>
        <v/>
      </c>
      <c r="R341" s="77">
        <f ca="1">IFERROR(SUM($I$15:I341)/$N$5,"")</f>
        <v>0.19204761073606333</v>
      </c>
    </row>
    <row r="342" spans="1:18" x14ac:dyDescent="0.25">
      <c r="A342" s="168">
        <v>29</v>
      </c>
      <c r="B342" s="173">
        <f t="shared" si="94"/>
        <v>43572.916666665871</v>
      </c>
      <c r="C342" s="127" t="str">
        <f t="shared" ca="1" si="80"/>
        <v/>
      </c>
      <c r="D342" s="179">
        <f t="shared" ca="1" si="81"/>
        <v>970</v>
      </c>
      <c r="E342" s="179">
        <f t="shared" ca="1" si="82"/>
        <v>42</v>
      </c>
      <c r="F342" s="179">
        <f t="shared" ca="1" si="83"/>
        <v>45</v>
      </c>
      <c r="G342" s="179" t="str">
        <f t="shared" ca="1" si="84"/>
        <v/>
      </c>
      <c r="H342" s="179">
        <f t="shared" ca="1" si="85"/>
        <v>3449</v>
      </c>
      <c r="I342" s="182">
        <f t="shared" ca="1" si="86"/>
        <v>110</v>
      </c>
      <c r="J342" s="175" t="str">
        <f t="shared" ca="1" si="87"/>
        <v/>
      </c>
      <c r="K342" s="127" t="str">
        <f t="shared" ca="1" si="88"/>
        <v/>
      </c>
      <c r="L342" s="182" t="str">
        <f t="shared" ca="1" si="89"/>
        <v/>
      </c>
      <c r="M342" s="127" t="str">
        <f t="shared" ca="1" si="90"/>
        <v/>
      </c>
      <c r="N342" s="127" t="str">
        <f t="shared" ca="1" si="91"/>
        <v/>
      </c>
      <c r="O342" s="179" t="str">
        <f t="shared" ca="1" si="92"/>
        <v/>
      </c>
      <c r="P342" s="182" t="str">
        <f t="shared" ca="1" si="93"/>
        <v/>
      </c>
      <c r="Q342" s="120" t="str">
        <f t="shared" ca="1" si="95"/>
        <v/>
      </c>
      <c r="R342" s="77">
        <f ca="1">IFERROR(SUM($I$15:I342)/$N$5,"")</f>
        <v>0.19266695569431386</v>
      </c>
    </row>
    <row r="343" spans="1:18" x14ac:dyDescent="0.25">
      <c r="A343" s="168">
        <v>30</v>
      </c>
      <c r="B343" s="173">
        <f t="shared" si="94"/>
        <v>43572.958333332535</v>
      </c>
      <c r="C343" s="127" t="str">
        <f t="shared" ca="1" si="80"/>
        <v/>
      </c>
      <c r="D343" s="179">
        <f t="shared" ca="1" si="81"/>
        <v>969</v>
      </c>
      <c r="E343" s="179">
        <f t="shared" ca="1" si="82"/>
        <v>42</v>
      </c>
      <c r="F343" s="179">
        <f t="shared" ca="1" si="83"/>
        <v>42</v>
      </c>
      <c r="G343" s="179" t="str">
        <f t="shared" ca="1" si="84"/>
        <v/>
      </c>
      <c r="H343" s="179">
        <f t="shared" ca="1" si="85"/>
        <v>3337</v>
      </c>
      <c r="I343" s="182">
        <f t="shared" ca="1" si="86"/>
        <v>105</v>
      </c>
      <c r="J343" s="175" t="str">
        <f t="shared" ca="1" si="87"/>
        <v/>
      </c>
      <c r="K343" s="127" t="str">
        <f t="shared" ca="1" si="88"/>
        <v/>
      </c>
      <c r="L343" s="182" t="str">
        <f t="shared" ca="1" si="89"/>
        <v/>
      </c>
      <c r="M343" s="127" t="str">
        <f t="shared" ca="1" si="90"/>
        <v/>
      </c>
      <c r="N343" s="127" t="str">
        <f t="shared" ca="1" si="91"/>
        <v/>
      </c>
      <c r="O343" s="179" t="str">
        <f t="shared" ca="1" si="92"/>
        <v/>
      </c>
      <c r="P343" s="182" t="str">
        <f t="shared" ca="1" si="93"/>
        <v/>
      </c>
      <c r="Q343" s="120" t="str">
        <f t="shared" ca="1" si="95"/>
        <v/>
      </c>
      <c r="R343" s="77">
        <f ca="1">IFERROR(SUM($I$15:I343)/$N$5,"")</f>
        <v>0.19325814860900753</v>
      </c>
    </row>
    <row r="344" spans="1:18" x14ac:dyDescent="0.25">
      <c r="A344" s="168">
        <v>31</v>
      </c>
      <c r="B344" s="173">
        <f t="shared" si="94"/>
        <v>43572.9999999992</v>
      </c>
      <c r="C344" s="127" t="str">
        <f t="shared" ca="1" si="80"/>
        <v/>
      </c>
      <c r="D344" s="179">
        <f t="shared" ca="1" si="81"/>
        <v>969</v>
      </c>
      <c r="E344" s="179">
        <f t="shared" ca="1" si="82"/>
        <v>42</v>
      </c>
      <c r="F344" s="179">
        <f t="shared" ca="1" si="83"/>
        <v>42</v>
      </c>
      <c r="G344" s="179" t="str">
        <f t="shared" ca="1" si="84"/>
        <v/>
      </c>
      <c r="H344" s="179">
        <f t="shared" ca="1" si="85"/>
        <v>3411</v>
      </c>
      <c r="I344" s="182">
        <f t="shared" ca="1" si="86"/>
        <v>114</v>
      </c>
      <c r="J344" s="175" t="str">
        <f t="shared" ca="1" si="87"/>
        <v/>
      </c>
      <c r="K344" s="127" t="str">
        <f t="shared" ca="1" si="88"/>
        <v/>
      </c>
      <c r="L344" s="182" t="str">
        <f t="shared" ca="1" si="89"/>
        <v/>
      </c>
      <c r="M344" s="127" t="str">
        <f t="shared" ca="1" si="90"/>
        <v/>
      </c>
      <c r="N344" s="127" t="str">
        <f t="shared" ca="1" si="91"/>
        <v/>
      </c>
      <c r="O344" s="179" t="str">
        <f t="shared" ca="1" si="92"/>
        <v/>
      </c>
      <c r="P344" s="182" t="str">
        <f t="shared" ca="1" si="93"/>
        <v/>
      </c>
      <c r="Q344" s="120" t="str">
        <f t="shared" ca="1" si="95"/>
        <v/>
      </c>
      <c r="R344" s="77">
        <f ca="1">IFERROR(SUM($I$15:I344)/$N$5,"")</f>
        <v>0.19390001520210351</v>
      </c>
    </row>
    <row r="345" spans="1:18" x14ac:dyDescent="0.25">
      <c r="A345" s="168">
        <v>32</v>
      </c>
      <c r="B345" s="173">
        <f t="shared" si="94"/>
        <v>43573.041666665864</v>
      </c>
      <c r="C345" s="127" t="str">
        <f t="shared" ca="1" si="80"/>
        <v/>
      </c>
      <c r="D345" s="179">
        <f t="shared" ca="1" si="81"/>
        <v>968</v>
      </c>
      <c r="E345" s="179">
        <f t="shared" ca="1" si="82"/>
        <v>42</v>
      </c>
      <c r="F345" s="179">
        <f t="shared" ca="1" si="83"/>
        <v>46</v>
      </c>
      <c r="G345" s="179" t="str">
        <f t="shared" ca="1" si="84"/>
        <v/>
      </c>
      <c r="H345" s="179">
        <f t="shared" ca="1" si="85"/>
        <v>3479</v>
      </c>
      <c r="I345" s="182">
        <f t="shared" ca="1" si="86"/>
        <v>110</v>
      </c>
      <c r="J345" s="175" t="str">
        <f t="shared" ca="1" si="87"/>
        <v/>
      </c>
      <c r="K345" s="127" t="str">
        <f t="shared" ca="1" si="88"/>
        <v/>
      </c>
      <c r="L345" s="182" t="str">
        <f t="shared" ca="1" si="89"/>
        <v/>
      </c>
      <c r="M345" s="127" t="str">
        <f t="shared" ca="1" si="90"/>
        <v/>
      </c>
      <c r="N345" s="127" t="str">
        <f t="shared" ca="1" si="91"/>
        <v/>
      </c>
      <c r="O345" s="179" t="str">
        <f t="shared" ca="1" si="92"/>
        <v/>
      </c>
      <c r="P345" s="182" t="str">
        <f t="shared" ca="1" si="93"/>
        <v/>
      </c>
      <c r="Q345" s="120" t="str">
        <f t="shared" ca="1" si="95"/>
        <v/>
      </c>
      <c r="R345" s="77">
        <f ca="1">IFERROR(SUM($I$15:I345)/$N$5,"")</f>
        <v>0.19451936016035404</v>
      </c>
    </row>
    <row r="346" spans="1:18" x14ac:dyDescent="0.25">
      <c r="A346" s="168">
        <v>33</v>
      </c>
      <c r="B346" s="173">
        <f t="shared" si="94"/>
        <v>43573.083333332528</v>
      </c>
      <c r="C346" s="127" t="str">
        <f t="shared" ca="1" si="80"/>
        <v/>
      </c>
      <c r="D346" s="179">
        <f t="shared" ca="1" si="81"/>
        <v>966</v>
      </c>
      <c r="E346" s="179">
        <f t="shared" ca="1" si="82"/>
        <v>42</v>
      </c>
      <c r="F346" s="179">
        <f t="shared" ca="1" si="83"/>
        <v>48</v>
      </c>
      <c r="G346" s="179" t="str">
        <f t="shared" ca="1" si="84"/>
        <v/>
      </c>
      <c r="H346" s="179">
        <f t="shared" ca="1" si="85"/>
        <v>3488</v>
      </c>
      <c r="I346" s="182">
        <f t="shared" ca="1" si="86"/>
        <v>109</v>
      </c>
      <c r="J346" s="175" t="str">
        <f t="shared" ca="1" si="87"/>
        <v/>
      </c>
      <c r="K346" s="127" t="str">
        <f t="shared" ca="1" si="88"/>
        <v/>
      </c>
      <c r="L346" s="182" t="str">
        <f t="shared" ca="1" si="89"/>
        <v/>
      </c>
      <c r="M346" s="127" t="str">
        <f t="shared" ca="1" si="90"/>
        <v/>
      </c>
      <c r="N346" s="127" t="str">
        <f t="shared" ca="1" si="91"/>
        <v/>
      </c>
      <c r="O346" s="179" t="str">
        <f t="shared" ca="1" si="92"/>
        <v/>
      </c>
      <c r="P346" s="182" t="str">
        <f t="shared" ca="1" si="93"/>
        <v/>
      </c>
      <c r="Q346" s="120" t="str">
        <f t="shared" ca="1" si="95"/>
        <v/>
      </c>
      <c r="R346" s="77">
        <f ca="1">IFERROR(SUM($I$15:I346)/$N$5,"")</f>
        <v>0.19513307470989319</v>
      </c>
    </row>
    <row r="347" spans="1:18" x14ac:dyDescent="0.25">
      <c r="A347" s="168">
        <v>34</v>
      </c>
      <c r="B347" s="173">
        <f t="shared" si="94"/>
        <v>43573.124999999192</v>
      </c>
      <c r="C347" s="127" t="str">
        <f t="shared" ca="1" si="80"/>
        <v/>
      </c>
      <c r="D347" s="179">
        <f t="shared" ca="1" si="81"/>
        <v>968</v>
      </c>
      <c r="E347" s="179">
        <f t="shared" ca="1" si="82"/>
        <v>42</v>
      </c>
      <c r="F347" s="179">
        <f t="shared" ca="1" si="83"/>
        <v>45</v>
      </c>
      <c r="G347" s="179" t="str">
        <f t="shared" ca="1" si="84"/>
        <v/>
      </c>
      <c r="H347" s="179">
        <f t="shared" ca="1" si="85"/>
        <v>3509</v>
      </c>
      <c r="I347" s="182">
        <f t="shared" ca="1" si="86"/>
        <v>115</v>
      </c>
      <c r="J347" s="175" t="str">
        <f t="shared" ca="1" si="87"/>
        <v/>
      </c>
      <c r="K347" s="127" t="str">
        <f t="shared" ca="1" si="88"/>
        <v/>
      </c>
      <c r="L347" s="182" t="str">
        <f t="shared" ca="1" si="89"/>
        <v/>
      </c>
      <c r="M347" s="127" t="str">
        <f t="shared" ca="1" si="90"/>
        <v/>
      </c>
      <c r="N347" s="127" t="str">
        <f t="shared" ca="1" si="91"/>
        <v/>
      </c>
      <c r="O347" s="179" t="str">
        <f t="shared" ca="1" si="92"/>
        <v/>
      </c>
      <c r="P347" s="182" t="str">
        <f t="shared" ca="1" si="93"/>
        <v/>
      </c>
      <c r="Q347" s="120" t="str">
        <f t="shared" ca="1" si="95"/>
        <v/>
      </c>
      <c r="R347" s="77">
        <f ca="1">IFERROR(SUM($I$15:I347)/$N$5,"")</f>
        <v>0.19578057171170055</v>
      </c>
    </row>
    <row r="348" spans="1:18" x14ac:dyDescent="0.25">
      <c r="A348" s="168">
        <v>35</v>
      </c>
      <c r="B348" s="173">
        <f t="shared" si="94"/>
        <v>43573.166666665857</v>
      </c>
      <c r="C348" s="127" t="str">
        <f t="shared" ca="1" si="80"/>
        <v/>
      </c>
      <c r="D348" s="179">
        <f t="shared" ca="1" si="81"/>
        <v>966</v>
      </c>
      <c r="E348" s="179">
        <f t="shared" ca="1" si="82"/>
        <v>42</v>
      </c>
      <c r="F348" s="179">
        <f t="shared" ca="1" si="83"/>
        <v>42</v>
      </c>
      <c r="G348" s="179" t="str">
        <f t="shared" ca="1" si="84"/>
        <v/>
      </c>
      <c r="H348" s="179">
        <f t="shared" ca="1" si="85"/>
        <v>3458</v>
      </c>
      <c r="I348" s="182">
        <f t="shared" ca="1" si="86"/>
        <v>100</v>
      </c>
      <c r="J348" s="175" t="str">
        <f t="shared" ca="1" si="87"/>
        <v/>
      </c>
      <c r="K348" s="127" t="str">
        <f t="shared" ca="1" si="88"/>
        <v/>
      </c>
      <c r="L348" s="182" t="str">
        <f t="shared" ca="1" si="89"/>
        <v/>
      </c>
      <c r="M348" s="127" t="str">
        <f t="shared" ca="1" si="90"/>
        <v/>
      </c>
      <c r="N348" s="127" t="str">
        <f t="shared" ca="1" si="91"/>
        <v/>
      </c>
      <c r="O348" s="179" t="str">
        <f t="shared" ca="1" si="92"/>
        <v/>
      </c>
      <c r="P348" s="182" t="str">
        <f t="shared" ca="1" si="93"/>
        <v/>
      </c>
      <c r="Q348" s="120" t="str">
        <f t="shared" ca="1" si="95"/>
        <v/>
      </c>
      <c r="R348" s="77">
        <f ca="1">IFERROR(SUM($I$15:I348)/$N$5,"")</f>
        <v>0.19634361258283739</v>
      </c>
    </row>
    <row r="349" spans="1:18" x14ac:dyDescent="0.25">
      <c r="A349" s="168">
        <v>36</v>
      </c>
      <c r="B349" s="173">
        <f t="shared" si="94"/>
        <v>43573.208333332521</v>
      </c>
      <c r="C349" s="127" t="str">
        <f t="shared" ca="1" si="80"/>
        <v/>
      </c>
      <c r="D349" s="179">
        <f t="shared" ca="1" si="81"/>
        <v>965</v>
      </c>
      <c r="E349" s="179">
        <f t="shared" ca="1" si="82"/>
        <v>42</v>
      </c>
      <c r="F349" s="179">
        <f t="shared" ca="1" si="83"/>
        <v>42</v>
      </c>
      <c r="G349" s="179" t="str">
        <f t="shared" ca="1" si="84"/>
        <v/>
      </c>
      <c r="H349" s="179">
        <f t="shared" ca="1" si="85"/>
        <v>3433</v>
      </c>
      <c r="I349" s="182">
        <f t="shared" ca="1" si="86"/>
        <v>113</v>
      </c>
      <c r="J349" s="175" t="str">
        <f t="shared" ca="1" si="87"/>
        <v/>
      </c>
      <c r="K349" s="127" t="str">
        <f t="shared" ca="1" si="88"/>
        <v/>
      </c>
      <c r="L349" s="182" t="str">
        <f t="shared" ca="1" si="89"/>
        <v/>
      </c>
      <c r="M349" s="127" t="str">
        <f t="shared" ca="1" si="90"/>
        <v/>
      </c>
      <c r="N349" s="127" t="str">
        <f t="shared" ca="1" si="91"/>
        <v/>
      </c>
      <c r="O349" s="179" t="str">
        <f t="shared" ca="1" si="92"/>
        <v/>
      </c>
      <c r="P349" s="182" t="str">
        <f t="shared" ca="1" si="93"/>
        <v/>
      </c>
      <c r="Q349" s="120" t="str">
        <f t="shared" ca="1" si="95"/>
        <v/>
      </c>
      <c r="R349" s="77">
        <f ca="1">IFERROR(SUM($I$15:I349)/$N$5,"")</f>
        <v>0.19697984876722202</v>
      </c>
    </row>
    <row r="350" spans="1:18" x14ac:dyDescent="0.25">
      <c r="A350" s="168">
        <v>37</v>
      </c>
      <c r="B350" s="173">
        <f t="shared" si="94"/>
        <v>43573.249999999185</v>
      </c>
      <c r="C350" s="127" t="str">
        <f t="shared" ca="1" si="80"/>
        <v/>
      </c>
      <c r="D350" s="179">
        <f t="shared" ca="1" si="81"/>
        <v>966</v>
      </c>
      <c r="E350" s="179">
        <f t="shared" ca="1" si="82"/>
        <v>42</v>
      </c>
      <c r="F350" s="179">
        <f t="shared" ca="1" si="83"/>
        <v>44</v>
      </c>
      <c r="G350" s="179" t="str">
        <f t="shared" ca="1" si="84"/>
        <v/>
      </c>
      <c r="H350" s="179">
        <f t="shared" ca="1" si="85"/>
        <v>3458</v>
      </c>
      <c r="I350" s="182">
        <f t="shared" ca="1" si="86"/>
        <v>108</v>
      </c>
      <c r="J350" s="175" t="str">
        <f t="shared" ca="1" si="87"/>
        <v/>
      </c>
      <c r="K350" s="127" t="str">
        <f t="shared" ca="1" si="88"/>
        <v/>
      </c>
      <c r="L350" s="182" t="str">
        <f t="shared" ca="1" si="89"/>
        <v/>
      </c>
      <c r="M350" s="127" t="str">
        <f t="shared" ca="1" si="90"/>
        <v/>
      </c>
      <c r="N350" s="127" t="str">
        <f t="shared" ca="1" si="91"/>
        <v/>
      </c>
      <c r="O350" s="179" t="str">
        <f t="shared" ca="1" si="92"/>
        <v/>
      </c>
      <c r="P350" s="182" t="str">
        <f t="shared" ca="1" si="93"/>
        <v/>
      </c>
      <c r="Q350" s="120" t="str">
        <f t="shared" ca="1" si="95"/>
        <v/>
      </c>
      <c r="R350" s="77">
        <f ca="1">IFERROR(SUM($I$15:I350)/$N$5,"")</f>
        <v>0.1975879329080498</v>
      </c>
    </row>
    <row r="351" spans="1:18" x14ac:dyDescent="0.25">
      <c r="A351" s="168">
        <v>14</v>
      </c>
      <c r="B351" s="173">
        <f t="shared" si="94"/>
        <v>43573.291666665849</v>
      </c>
      <c r="C351" s="127" t="str">
        <f t="shared" ca="1" si="80"/>
        <v/>
      </c>
      <c r="D351" s="179">
        <f t="shared" ca="1" si="81"/>
        <v>966</v>
      </c>
      <c r="E351" s="179">
        <f t="shared" ca="1" si="82"/>
        <v>42</v>
      </c>
      <c r="F351" s="179">
        <f t="shared" ca="1" si="83"/>
        <v>51</v>
      </c>
      <c r="G351" s="179" t="str">
        <f t="shared" ca="1" si="84"/>
        <v/>
      </c>
      <c r="H351" s="179">
        <f t="shared" ca="1" si="85"/>
        <v>3438</v>
      </c>
      <c r="I351" s="182">
        <f t="shared" ca="1" si="86"/>
        <v>100</v>
      </c>
      <c r="J351" s="175" t="str">
        <f t="shared" ca="1" si="87"/>
        <v/>
      </c>
      <c r="K351" s="127" t="str">
        <f t="shared" ca="1" si="88"/>
        <v/>
      </c>
      <c r="L351" s="182" t="str">
        <f t="shared" ca="1" si="89"/>
        <v/>
      </c>
      <c r="M351" s="127" t="str">
        <f t="shared" ca="1" si="90"/>
        <v/>
      </c>
      <c r="N351" s="127" t="str">
        <f t="shared" ca="1" si="91"/>
        <v/>
      </c>
      <c r="O351" s="179" t="str">
        <f t="shared" ca="1" si="92"/>
        <v/>
      </c>
      <c r="P351" s="182" t="str">
        <f t="shared" ca="1" si="93"/>
        <v/>
      </c>
      <c r="Q351" s="120" t="str">
        <f t="shared" ca="1" si="95"/>
        <v/>
      </c>
      <c r="R351" s="77">
        <f ca="1">IFERROR(SUM($I$15:I351)/$N$5,"")</f>
        <v>0.19815097377918664</v>
      </c>
    </row>
    <row r="352" spans="1:18" x14ac:dyDescent="0.25">
      <c r="A352" s="168">
        <v>15</v>
      </c>
      <c r="B352" s="173">
        <f t="shared" si="94"/>
        <v>43573.333333332514</v>
      </c>
      <c r="C352" s="127" t="str">
        <f t="shared" ca="1" si="80"/>
        <v/>
      </c>
      <c r="D352" s="179">
        <f t="shared" ca="1" si="81"/>
        <v>966</v>
      </c>
      <c r="E352" s="179">
        <f t="shared" ca="1" si="82"/>
        <v>42</v>
      </c>
      <c r="F352" s="179">
        <f t="shared" ca="1" si="83"/>
        <v>51</v>
      </c>
      <c r="G352" s="179" t="str">
        <f t="shared" ca="1" si="84"/>
        <v/>
      </c>
      <c r="H352" s="179">
        <f t="shared" ca="1" si="85"/>
        <v>3495</v>
      </c>
      <c r="I352" s="182">
        <f t="shared" ca="1" si="86"/>
        <v>102</v>
      </c>
      <c r="J352" s="175" t="str">
        <f t="shared" ca="1" si="87"/>
        <v/>
      </c>
      <c r="K352" s="127" t="str">
        <f t="shared" ca="1" si="88"/>
        <v/>
      </c>
      <c r="L352" s="182" t="str">
        <f t="shared" ca="1" si="89"/>
        <v/>
      </c>
      <c r="M352" s="127" t="str">
        <f t="shared" ca="1" si="90"/>
        <v/>
      </c>
      <c r="N352" s="127" t="str">
        <f t="shared" ca="1" si="91"/>
        <v/>
      </c>
      <c r="O352" s="179" t="str">
        <f t="shared" ca="1" si="92"/>
        <v/>
      </c>
      <c r="P352" s="182" t="str">
        <f t="shared" ca="1" si="93"/>
        <v/>
      </c>
      <c r="Q352" s="120" t="str">
        <f t="shared" ca="1" si="95"/>
        <v/>
      </c>
      <c r="R352" s="77">
        <f ca="1">IFERROR(SUM($I$15:I352)/$N$5,"")</f>
        <v>0.19872527546774621</v>
      </c>
    </row>
    <row r="353" spans="1:18" x14ac:dyDescent="0.25">
      <c r="A353" s="168">
        <v>16</v>
      </c>
      <c r="B353" s="173">
        <f t="shared" si="94"/>
        <v>43573.374999999178</v>
      </c>
      <c r="C353" s="127" t="str">
        <f t="shared" ca="1" si="80"/>
        <v/>
      </c>
      <c r="D353" s="179">
        <f t="shared" ca="1" si="81"/>
        <v>964</v>
      </c>
      <c r="E353" s="179">
        <f t="shared" ca="1" si="82"/>
        <v>42</v>
      </c>
      <c r="F353" s="179">
        <f t="shared" ca="1" si="83"/>
        <v>52</v>
      </c>
      <c r="G353" s="179" t="str">
        <f t="shared" ca="1" si="84"/>
        <v/>
      </c>
      <c r="H353" s="179">
        <f t="shared" ca="1" si="85"/>
        <v>3518</v>
      </c>
      <c r="I353" s="182">
        <f t="shared" ca="1" si="86"/>
        <v>101</v>
      </c>
      <c r="J353" s="175" t="str">
        <f t="shared" ca="1" si="87"/>
        <v/>
      </c>
      <c r="K353" s="127" t="str">
        <f t="shared" ca="1" si="88"/>
        <v/>
      </c>
      <c r="L353" s="182" t="str">
        <f t="shared" ca="1" si="89"/>
        <v/>
      </c>
      <c r="M353" s="127" t="str">
        <f t="shared" ca="1" si="90"/>
        <v/>
      </c>
      <c r="N353" s="127" t="str">
        <f t="shared" ca="1" si="91"/>
        <v/>
      </c>
      <c r="O353" s="179" t="str">
        <f t="shared" ca="1" si="92"/>
        <v/>
      </c>
      <c r="P353" s="182" t="str">
        <f t="shared" ca="1" si="93"/>
        <v/>
      </c>
      <c r="Q353" s="120" t="str">
        <f t="shared" ca="1" si="95"/>
        <v/>
      </c>
      <c r="R353" s="77">
        <f ca="1">IFERROR(SUM($I$15:I353)/$N$5,"")</f>
        <v>0.1992939467475944</v>
      </c>
    </row>
    <row r="354" spans="1:18" x14ac:dyDescent="0.25">
      <c r="A354" s="168">
        <v>17</v>
      </c>
      <c r="B354" s="173">
        <f t="shared" si="94"/>
        <v>43573.416666665842</v>
      </c>
      <c r="C354" s="127" t="str">
        <f t="shared" ca="1" si="80"/>
        <v/>
      </c>
      <c r="D354" s="179">
        <f t="shared" ca="1" si="81"/>
        <v>966</v>
      </c>
      <c r="E354" s="179">
        <f t="shared" ca="1" si="82"/>
        <v>42</v>
      </c>
      <c r="F354" s="179">
        <f t="shared" ca="1" si="83"/>
        <v>50</v>
      </c>
      <c r="G354" s="179">
        <f t="shared" ca="1" si="84"/>
        <v>191.19</v>
      </c>
      <c r="H354" s="179">
        <f t="shared" ca="1" si="85"/>
        <v>3502</v>
      </c>
      <c r="I354" s="182">
        <f t="shared" ca="1" si="86"/>
        <v>103</v>
      </c>
      <c r="J354" s="175" t="str">
        <f t="shared" ca="1" si="87"/>
        <v/>
      </c>
      <c r="K354" s="127" t="str">
        <f t="shared" ca="1" si="88"/>
        <v/>
      </c>
      <c r="L354" s="182" t="str">
        <f t="shared" ca="1" si="89"/>
        <v/>
      </c>
      <c r="M354" s="127" t="str">
        <f t="shared" ca="1" si="90"/>
        <v/>
      </c>
      <c r="N354" s="127" t="str">
        <f t="shared" ca="1" si="91"/>
        <v/>
      </c>
      <c r="O354" s="179" t="str">
        <f t="shared" ca="1" si="92"/>
        <v/>
      </c>
      <c r="P354" s="182" t="str">
        <f t="shared" ca="1" si="93"/>
        <v/>
      </c>
      <c r="Q354" s="120" t="str">
        <f t="shared" ca="1" si="95"/>
        <v/>
      </c>
      <c r="R354" s="77">
        <f ca="1">IFERROR(SUM($I$15:I354)/$N$5,"")</f>
        <v>0.19987387884486535</v>
      </c>
    </row>
    <row r="355" spans="1:18" x14ac:dyDescent="0.25">
      <c r="A355" s="168">
        <v>18</v>
      </c>
      <c r="B355" s="173">
        <f t="shared" si="94"/>
        <v>43573.458333332506</v>
      </c>
      <c r="C355" s="127" t="str">
        <f t="shared" ca="1" si="80"/>
        <v/>
      </c>
      <c r="D355" s="179">
        <f t="shared" ca="1" si="81"/>
        <v>964</v>
      </c>
      <c r="E355" s="179">
        <f t="shared" ca="1" si="82"/>
        <v>42</v>
      </c>
      <c r="F355" s="179">
        <f t="shared" ca="1" si="83"/>
        <v>53</v>
      </c>
      <c r="G355" s="179" t="str">
        <f t="shared" ca="1" si="84"/>
        <v/>
      </c>
      <c r="H355" s="179">
        <f t="shared" ca="1" si="85"/>
        <v>3443</v>
      </c>
      <c r="I355" s="182">
        <f t="shared" ca="1" si="86"/>
        <v>102</v>
      </c>
      <c r="J355" s="175" t="str">
        <f t="shared" ca="1" si="87"/>
        <v/>
      </c>
      <c r="K355" s="127" t="str">
        <f t="shared" ca="1" si="88"/>
        <v/>
      </c>
      <c r="L355" s="182" t="str">
        <f t="shared" ca="1" si="89"/>
        <v/>
      </c>
      <c r="M355" s="127" t="str">
        <f t="shared" ca="1" si="90"/>
        <v/>
      </c>
      <c r="N355" s="127" t="str">
        <f t="shared" ca="1" si="91"/>
        <v/>
      </c>
      <c r="O355" s="179" t="str">
        <f t="shared" ca="1" si="92"/>
        <v/>
      </c>
      <c r="P355" s="182" t="str">
        <f t="shared" ca="1" si="93"/>
        <v/>
      </c>
      <c r="Q355" s="120" t="str">
        <f t="shared" ca="1" si="95"/>
        <v/>
      </c>
      <c r="R355" s="77">
        <f ca="1">IFERROR(SUM($I$15:I355)/$N$5,"")</f>
        <v>0.20044818053342492</v>
      </c>
    </row>
    <row r="356" spans="1:18" x14ac:dyDescent="0.25">
      <c r="A356" s="168">
        <v>19</v>
      </c>
      <c r="B356" s="173">
        <f t="shared" si="94"/>
        <v>43573.499999999171</v>
      </c>
      <c r="C356" s="127" t="str">
        <f t="shared" ca="1" si="80"/>
        <v/>
      </c>
      <c r="D356" s="179">
        <f t="shared" ca="1" si="81"/>
        <v>964</v>
      </c>
      <c r="E356" s="179">
        <f t="shared" ca="1" si="82"/>
        <v>42</v>
      </c>
      <c r="F356" s="179">
        <f t="shared" ca="1" si="83"/>
        <v>51</v>
      </c>
      <c r="G356" s="179">
        <f t="shared" ca="1" si="84"/>
        <v>180.1</v>
      </c>
      <c r="H356" s="179">
        <f t="shared" ca="1" si="85"/>
        <v>3421</v>
      </c>
      <c r="I356" s="182">
        <f t="shared" ca="1" si="86"/>
        <v>100</v>
      </c>
      <c r="J356" s="175" t="str">
        <f t="shared" ca="1" si="87"/>
        <v/>
      </c>
      <c r="K356" s="127" t="str">
        <f t="shared" ca="1" si="88"/>
        <v/>
      </c>
      <c r="L356" s="182" t="str">
        <f t="shared" ca="1" si="89"/>
        <v/>
      </c>
      <c r="M356" s="127" t="str">
        <f t="shared" ca="1" si="90"/>
        <v/>
      </c>
      <c r="N356" s="127" t="str">
        <f t="shared" ca="1" si="91"/>
        <v/>
      </c>
      <c r="O356" s="179" t="str">
        <f t="shared" ca="1" si="92"/>
        <v/>
      </c>
      <c r="P356" s="182" t="str">
        <f t="shared" ca="1" si="93"/>
        <v/>
      </c>
      <c r="Q356" s="120" t="str">
        <f t="shared" ca="1" si="95"/>
        <v/>
      </c>
      <c r="R356" s="77">
        <f ca="1">IFERROR(SUM($I$15:I356)/$N$5,"")</f>
        <v>0.20101122140456176</v>
      </c>
    </row>
    <row r="357" spans="1:18" x14ac:dyDescent="0.25">
      <c r="A357" s="168">
        <v>20</v>
      </c>
      <c r="B357" s="173">
        <f t="shared" si="94"/>
        <v>43573.541666665835</v>
      </c>
      <c r="C357" s="127" t="str">
        <f t="shared" ca="1" si="80"/>
        <v/>
      </c>
      <c r="D357" s="179">
        <f t="shared" ca="1" si="81"/>
        <v>966</v>
      </c>
      <c r="E357" s="179">
        <f t="shared" ca="1" si="82"/>
        <v>42</v>
      </c>
      <c r="F357" s="179">
        <f t="shared" ca="1" si="83"/>
        <v>47</v>
      </c>
      <c r="G357" s="179" t="str">
        <f t="shared" ca="1" si="84"/>
        <v/>
      </c>
      <c r="H357" s="179">
        <f t="shared" ca="1" si="85"/>
        <v>3123</v>
      </c>
      <c r="I357" s="182">
        <f t="shared" ca="1" si="86"/>
        <v>90</v>
      </c>
      <c r="J357" s="175" t="str">
        <f t="shared" ca="1" si="87"/>
        <v/>
      </c>
      <c r="K357" s="127" t="str">
        <f t="shared" ca="1" si="88"/>
        <v/>
      </c>
      <c r="L357" s="182" t="str">
        <f t="shared" ca="1" si="89"/>
        <v/>
      </c>
      <c r="M357" s="127" t="str">
        <f t="shared" ca="1" si="90"/>
        <v/>
      </c>
      <c r="N357" s="127" t="str">
        <f t="shared" ca="1" si="91"/>
        <v/>
      </c>
      <c r="O357" s="179" t="str">
        <f t="shared" ca="1" si="92"/>
        <v/>
      </c>
      <c r="P357" s="182" t="str">
        <f t="shared" ca="1" si="93"/>
        <v/>
      </c>
      <c r="Q357" s="120" t="str">
        <f t="shared" ca="1" si="95"/>
        <v/>
      </c>
      <c r="R357" s="77">
        <f ca="1">IFERROR(SUM($I$15:I357)/$N$5,"")</f>
        <v>0.20151795818858492</v>
      </c>
    </row>
    <row r="358" spans="1:18" x14ac:dyDescent="0.25">
      <c r="A358" s="168">
        <v>21</v>
      </c>
      <c r="B358" s="173">
        <f t="shared" si="94"/>
        <v>43573.583333332499</v>
      </c>
      <c r="C358" s="127" t="str">
        <f t="shared" ca="1" si="80"/>
        <v/>
      </c>
      <c r="D358" s="179">
        <f t="shared" ca="1" si="81"/>
        <v>972</v>
      </c>
      <c r="E358" s="179">
        <f t="shared" ca="1" si="82"/>
        <v>42</v>
      </c>
      <c r="F358" s="179">
        <f t="shared" ca="1" si="83"/>
        <v>44</v>
      </c>
      <c r="G358" s="179">
        <f t="shared" ca="1" si="84"/>
        <v>191.19</v>
      </c>
      <c r="H358" s="179">
        <f t="shared" ca="1" si="85"/>
        <v>3037</v>
      </c>
      <c r="I358" s="182">
        <f t="shared" ca="1" si="86"/>
        <v>91</v>
      </c>
      <c r="J358" s="175" t="str">
        <f t="shared" ca="1" si="87"/>
        <v/>
      </c>
      <c r="K358" s="127" t="str">
        <f t="shared" ca="1" si="88"/>
        <v/>
      </c>
      <c r="L358" s="182" t="str">
        <f t="shared" ca="1" si="89"/>
        <v/>
      </c>
      <c r="M358" s="127" t="str">
        <f t="shared" ca="1" si="90"/>
        <v/>
      </c>
      <c r="N358" s="127" t="str">
        <f t="shared" ca="1" si="91"/>
        <v/>
      </c>
      <c r="O358" s="179" t="str">
        <f t="shared" ca="1" si="92"/>
        <v/>
      </c>
      <c r="P358" s="182" t="str">
        <f t="shared" ca="1" si="93"/>
        <v/>
      </c>
      <c r="Q358" s="120" t="str">
        <f t="shared" ca="1" si="95"/>
        <v/>
      </c>
      <c r="R358" s="77">
        <f ca="1">IFERROR(SUM($I$15:I358)/$N$5,"")</f>
        <v>0.20203032538131943</v>
      </c>
    </row>
    <row r="359" spans="1:18" x14ac:dyDescent="0.25">
      <c r="A359" s="168">
        <v>22</v>
      </c>
      <c r="B359" s="173">
        <f t="shared" si="94"/>
        <v>43573.624999999163</v>
      </c>
      <c r="C359" s="127" t="str">
        <f t="shared" ca="1" si="80"/>
        <v/>
      </c>
      <c r="D359" s="179">
        <f t="shared" ca="1" si="81"/>
        <v>964</v>
      </c>
      <c r="E359" s="179">
        <f t="shared" ca="1" si="82"/>
        <v>42</v>
      </c>
      <c r="F359" s="179">
        <f t="shared" ca="1" si="83"/>
        <v>46</v>
      </c>
      <c r="G359" s="179">
        <f t="shared" ca="1" si="84"/>
        <v>193.96</v>
      </c>
      <c r="H359" s="179">
        <f t="shared" ca="1" si="85"/>
        <v>3140</v>
      </c>
      <c r="I359" s="182">
        <f t="shared" ca="1" si="86"/>
        <v>99</v>
      </c>
      <c r="J359" s="175" t="str">
        <f t="shared" ca="1" si="87"/>
        <v/>
      </c>
      <c r="K359" s="127" t="str">
        <f t="shared" ca="1" si="88"/>
        <v/>
      </c>
      <c r="L359" s="182" t="str">
        <f t="shared" ca="1" si="89"/>
        <v/>
      </c>
      <c r="M359" s="127" t="str">
        <f t="shared" ca="1" si="90"/>
        <v/>
      </c>
      <c r="N359" s="127" t="str">
        <f t="shared" ca="1" si="91"/>
        <v/>
      </c>
      <c r="O359" s="179" t="str">
        <f t="shared" ca="1" si="92"/>
        <v/>
      </c>
      <c r="P359" s="182" t="str">
        <f t="shared" ca="1" si="93"/>
        <v/>
      </c>
      <c r="Q359" s="120" t="str">
        <f t="shared" ca="1" si="95"/>
        <v/>
      </c>
      <c r="R359" s="77">
        <f ca="1">IFERROR(SUM($I$15:I359)/$N$5,"")</f>
        <v>0.2025877358437449</v>
      </c>
    </row>
    <row r="360" spans="1:18" x14ac:dyDescent="0.25">
      <c r="A360" s="168">
        <v>23</v>
      </c>
      <c r="B360" s="173">
        <f t="shared" si="94"/>
        <v>43573.666666665828</v>
      </c>
      <c r="C360" s="127" t="str">
        <f t="shared" ca="1" si="80"/>
        <v/>
      </c>
      <c r="D360" s="179">
        <f t="shared" ca="1" si="81"/>
        <v>964</v>
      </c>
      <c r="E360" s="179">
        <f t="shared" ca="1" si="82"/>
        <v>42</v>
      </c>
      <c r="F360" s="179">
        <f t="shared" ca="1" si="83"/>
        <v>45</v>
      </c>
      <c r="G360" s="179" t="str">
        <f t="shared" ca="1" si="84"/>
        <v/>
      </c>
      <c r="H360" s="179">
        <f t="shared" ca="1" si="85"/>
        <v>3164</v>
      </c>
      <c r="I360" s="182">
        <f t="shared" ca="1" si="86"/>
        <v>88</v>
      </c>
      <c r="J360" s="175" t="str">
        <f t="shared" ca="1" si="87"/>
        <v/>
      </c>
      <c r="K360" s="127" t="str">
        <f t="shared" ca="1" si="88"/>
        <v/>
      </c>
      <c r="L360" s="182" t="str">
        <f t="shared" ca="1" si="89"/>
        <v/>
      </c>
      <c r="M360" s="127" t="str">
        <f t="shared" ca="1" si="90"/>
        <v/>
      </c>
      <c r="N360" s="127" t="str">
        <f t="shared" ca="1" si="91"/>
        <v/>
      </c>
      <c r="O360" s="179" t="str">
        <f t="shared" ca="1" si="92"/>
        <v/>
      </c>
      <c r="P360" s="182" t="str">
        <f t="shared" ca="1" si="93"/>
        <v/>
      </c>
      <c r="Q360" s="120" t="str">
        <f t="shared" ca="1" si="95"/>
        <v/>
      </c>
      <c r="R360" s="77">
        <f ca="1">IFERROR(SUM($I$15:I360)/$N$5,"")</f>
        <v>0.2030832118103453</v>
      </c>
    </row>
    <row r="361" spans="1:18" x14ac:dyDescent="0.25">
      <c r="A361" s="168">
        <v>24</v>
      </c>
      <c r="B361" s="173">
        <f t="shared" si="94"/>
        <v>43573.708333332492</v>
      </c>
      <c r="C361" s="127" t="str">
        <f t="shared" ca="1" si="80"/>
        <v/>
      </c>
      <c r="D361" s="179">
        <f t="shared" ca="1" si="81"/>
        <v>972</v>
      </c>
      <c r="E361" s="179">
        <f t="shared" ca="1" si="82"/>
        <v>42</v>
      </c>
      <c r="F361" s="179">
        <f t="shared" ca="1" si="83"/>
        <v>39</v>
      </c>
      <c r="G361" s="179" t="str">
        <f t="shared" ca="1" si="84"/>
        <v/>
      </c>
      <c r="H361" s="179">
        <f t="shared" ca="1" si="85"/>
        <v>3142</v>
      </c>
      <c r="I361" s="182">
        <f t="shared" ca="1" si="86"/>
        <v>94</v>
      </c>
      <c r="J361" s="175" t="str">
        <f t="shared" ca="1" si="87"/>
        <v/>
      </c>
      <c r="K361" s="127" t="str">
        <f t="shared" ca="1" si="88"/>
        <v/>
      </c>
      <c r="L361" s="182" t="str">
        <f t="shared" ca="1" si="89"/>
        <v/>
      </c>
      <c r="M361" s="127" t="str">
        <f t="shared" ca="1" si="90"/>
        <v/>
      </c>
      <c r="N361" s="127" t="str">
        <f t="shared" ca="1" si="91"/>
        <v/>
      </c>
      <c r="O361" s="179" t="str">
        <f t="shared" ca="1" si="92"/>
        <v/>
      </c>
      <c r="P361" s="182" t="str">
        <f t="shared" ca="1" si="93"/>
        <v/>
      </c>
      <c r="Q361" s="120" t="str">
        <f t="shared" ca="1" si="95"/>
        <v/>
      </c>
      <c r="R361" s="77">
        <f ca="1">IFERROR(SUM($I$15:I361)/$N$5,"")</f>
        <v>0.20361247022921394</v>
      </c>
    </row>
    <row r="362" spans="1:18" x14ac:dyDescent="0.25">
      <c r="A362" s="168">
        <v>25</v>
      </c>
      <c r="B362" s="173">
        <f t="shared" si="94"/>
        <v>43573.749999999156</v>
      </c>
      <c r="C362" s="127" t="str">
        <f t="shared" ca="1" si="80"/>
        <v/>
      </c>
      <c r="D362" s="179">
        <f t="shared" ca="1" si="81"/>
        <v>972</v>
      </c>
      <c r="E362" s="179">
        <f t="shared" ca="1" si="82"/>
        <v>42</v>
      </c>
      <c r="F362" s="179">
        <f t="shared" ca="1" si="83"/>
        <v>36</v>
      </c>
      <c r="G362" s="179" t="str">
        <f t="shared" ca="1" si="84"/>
        <v/>
      </c>
      <c r="H362" s="179">
        <f t="shared" ca="1" si="85"/>
        <v>3145</v>
      </c>
      <c r="I362" s="182">
        <f t="shared" ca="1" si="86"/>
        <v>97</v>
      </c>
      <c r="J362" s="175" t="str">
        <f t="shared" ca="1" si="87"/>
        <v/>
      </c>
      <c r="K362" s="127" t="str">
        <f t="shared" ca="1" si="88"/>
        <v/>
      </c>
      <c r="L362" s="182" t="str">
        <f t="shared" ca="1" si="89"/>
        <v/>
      </c>
      <c r="M362" s="127" t="str">
        <f t="shared" ca="1" si="90"/>
        <v/>
      </c>
      <c r="N362" s="127" t="str">
        <f t="shared" ca="1" si="91"/>
        <v/>
      </c>
      <c r="O362" s="179" t="str">
        <f t="shared" ca="1" si="92"/>
        <v/>
      </c>
      <c r="P362" s="182" t="str">
        <f t="shared" ca="1" si="93"/>
        <v/>
      </c>
      <c r="Q362" s="120" t="str">
        <f t="shared" ca="1" si="95"/>
        <v/>
      </c>
      <c r="R362" s="77">
        <f ca="1">IFERROR(SUM($I$15:I362)/$N$5,"")</f>
        <v>0.20415861987421666</v>
      </c>
    </row>
    <row r="363" spans="1:18" x14ac:dyDescent="0.25">
      <c r="A363" s="168">
        <v>26</v>
      </c>
      <c r="B363" s="173">
        <f t="shared" si="94"/>
        <v>43573.79166666582</v>
      </c>
      <c r="C363" s="127" t="str">
        <f t="shared" ca="1" si="80"/>
        <v/>
      </c>
      <c r="D363" s="179">
        <f t="shared" ca="1" si="81"/>
        <v>966</v>
      </c>
      <c r="E363" s="179">
        <f t="shared" ca="1" si="82"/>
        <v>42</v>
      </c>
      <c r="F363" s="179">
        <f t="shared" ca="1" si="83"/>
        <v>36</v>
      </c>
      <c r="G363" s="179" t="str">
        <f t="shared" ca="1" si="84"/>
        <v/>
      </c>
      <c r="H363" s="179">
        <f t="shared" ca="1" si="85"/>
        <v>3155</v>
      </c>
      <c r="I363" s="182">
        <f t="shared" ca="1" si="86"/>
        <v>102</v>
      </c>
      <c r="J363" s="175" t="str">
        <f t="shared" ca="1" si="87"/>
        <v/>
      </c>
      <c r="K363" s="127" t="str">
        <f t="shared" ca="1" si="88"/>
        <v/>
      </c>
      <c r="L363" s="182" t="str">
        <f t="shared" ca="1" si="89"/>
        <v/>
      </c>
      <c r="M363" s="127" t="str">
        <f t="shared" ca="1" si="90"/>
        <v/>
      </c>
      <c r="N363" s="127" t="str">
        <f t="shared" ca="1" si="91"/>
        <v/>
      </c>
      <c r="O363" s="179" t="str">
        <f t="shared" ca="1" si="92"/>
        <v/>
      </c>
      <c r="P363" s="182" t="str">
        <f t="shared" ca="1" si="93"/>
        <v/>
      </c>
      <c r="Q363" s="120" t="str">
        <f t="shared" ca="1" si="95"/>
        <v/>
      </c>
      <c r="R363" s="77">
        <f ca="1">IFERROR(SUM($I$15:I363)/$N$5,"")</f>
        <v>0.20473292156277625</v>
      </c>
    </row>
    <row r="364" spans="1:18" x14ac:dyDescent="0.25">
      <c r="A364" s="168">
        <v>27</v>
      </c>
      <c r="B364" s="173">
        <f t="shared" si="94"/>
        <v>43573.833333332484</v>
      </c>
      <c r="C364" s="127" t="str">
        <f t="shared" ca="1" si="80"/>
        <v/>
      </c>
      <c r="D364" s="179">
        <f t="shared" ca="1" si="81"/>
        <v>963</v>
      </c>
      <c r="E364" s="179">
        <f t="shared" ca="1" si="82"/>
        <v>42</v>
      </c>
      <c r="F364" s="179">
        <f t="shared" ca="1" si="83"/>
        <v>38</v>
      </c>
      <c r="G364" s="179" t="str">
        <f t="shared" ca="1" si="84"/>
        <v/>
      </c>
      <c r="H364" s="179">
        <f t="shared" ca="1" si="85"/>
        <v>3147</v>
      </c>
      <c r="I364" s="182">
        <f t="shared" ca="1" si="86"/>
        <v>101</v>
      </c>
      <c r="J364" s="175" t="str">
        <f t="shared" ca="1" si="87"/>
        <v/>
      </c>
      <c r="K364" s="127" t="str">
        <f t="shared" ca="1" si="88"/>
        <v/>
      </c>
      <c r="L364" s="182" t="str">
        <f t="shared" ca="1" si="89"/>
        <v/>
      </c>
      <c r="M364" s="127" t="str">
        <f t="shared" ca="1" si="90"/>
        <v/>
      </c>
      <c r="N364" s="127" t="str">
        <f t="shared" ca="1" si="91"/>
        <v/>
      </c>
      <c r="O364" s="179" t="str">
        <f t="shared" ca="1" si="92"/>
        <v/>
      </c>
      <c r="P364" s="182" t="str">
        <f t="shared" ca="1" si="93"/>
        <v/>
      </c>
      <c r="Q364" s="120" t="str">
        <f t="shared" ca="1" si="95"/>
        <v/>
      </c>
      <c r="R364" s="77">
        <f ca="1">IFERROR(SUM($I$15:I364)/$N$5,"")</f>
        <v>0.20530159284262445</v>
      </c>
    </row>
    <row r="365" spans="1:18" x14ac:dyDescent="0.25">
      <c r="A365" s="168">
        <v>28</v>
      </c>
      <c r="B365" s="173">
        <f t="shared" si="94"/>
        <v>43573.874999999149</v>
      </c>
      <c r="C365" s="127" t="str">
        <f t="shared" ca="1" si="80"/>
        <v/>
      </c>
      <c r="D365" s="179">
        <f t="shared" ca="1" si="81"/>
        <v>964</v>
      </c>
      <c r="E365" s="179">
        <f t="shared" ca="1" si="82"/>
        <v>42</v>
      </c>
      <c r="F365" s="179">
        <f t="shared" ca="1" si="83"/>
        <v>36</v>
      </c>
      <c r="G365" s="179" t="str">
        <f t="shared" ca="1" si="84"/>
        <v/>
      </c>
      <c r="H365" s="179">
        <f t="shared" ca="1" si="85"/>
        <v>3090</v>
      </c>
      <c r="I365" s="182">
        <f t="shared" ca="1" si="86"/>
        <v>87</v>
      </c>
      <c r="J365" s="175" t="str">
        <f t="shared" ca="1" si="87"/>
        <v/>
      </c>
      <c r="K365" s="127" t="str">
        <f t="shared" ca="1" si="88"/>
        <v/>
      </c>
      <c r="L365" s="182" t="str">
        <f t="shared" ca="1" si="89"/>
        <v/>
      </c>
      <c r="M365" s="127" t="str">
        <f t="shared" ca="1" si="90"/>
        <v/>
      </c>
      <c r="N365" s="127" t="str">
        <f t="shared" ca="1" si="91"/>
        <v/>
      </c>
      <c r="O365" s="179" t="str">
        <f t="shared" ca="1" si="92"/>
        <v/>
      </c>
      <c r="P365" s="182" t="str">
        <f t="shared" ca="1" si="93"/>
        <v/>
      </c>
      <c r="Q365" s="120" t="str">
        <f t="shared" ca="1" si="95"/>
        <v/>
      </c>
      <c r="R365" s="77">
        <f ca="1">IFERROR(SUM($I$15:I365)/$N$5,"")</f>
        <v>0.2057914384005135</v>
      </c>
    </row>
    <row r="366" spans="1:18" x14ac:dyDescent="0.25">
      <c r="A366" s="168">
        <v>29</v>
      </c>
      <c r="B366" s="173">
        <f t="shared" si="94"/>
        <v>43573.916666665813</v>
      </c>
      <c r="C366" s="127" t="str">
        <f t="shared" ca="1" si="80"/>
        <v/>
      </c>
      <c r="D366" s="179">
        <f t="shared" ca="1" si="81"/>
        <v>965</v>
      </c>
      <c r="E366" s="179">
        <f t="shared" ca="1" si="82"/>
        <v>42</v>
      </c>
      <c r="F366" s="179">
        <f t="shared" ca="1" si="83"/>
        <v>36</v>
      </c>
      <c r="G366" s="179">
        <f t="shared" ca="1" si="84"/>
        <v>193.96</v>
      </c>
      <c r="H366" s="179">
        <f t="shared" ca="1" si="85"/>
        <v>3125</v>
      </c>
      <c r="I366" s="182">
        <f t="shared" ca="1" si="86"/>
        <v>102</v>
      </c>
      <c r="J366" s="175" t="str">
        <f t="shared" ca="1" si="87"/>
        <v/>
      </c>
      <c r="K366" s="127" t="str">
        <f t="shared" ca="1" si="88"/>
        <v/>
      </c>
      <c r="L366" s="182" t="str">
        <f t="shared" ca="1" si="89"/>
        <v/>
      </c>
      <c r="M366" s="127" t="str">
        <f t="shared" ca="1" si="90"/>
        <v/>
      </c>
      <c r="N366" s="127" t="str">
        <f t="shared" ca="1" si="91"/>
        <v/>
      </c>
      <c r="O366" s="179" t="str">
        <f t="shared" ca="1" si="92"/>
        <v/>
      </c>
      <c r="P366" s="182" t="str">
        <f t="shared" ca="1" si="93"/>
        <v/>
      </c>
      <c r="Q366" s="120" t="str">
        <f t="shared" ca="1" si="95"/>
        <v/>
      </c>
      <c r="R366" s="77">
        <f ca="1">IFERROR(SUM($I$15:I366)/$N$5,"")</f>
        <v>0.20636574008907307</v>
      </c>
    </row>
    <row r="367" spans="1:18" x14ac:dyDescent="0.25">
      <c r="A367" s="168">
        <v>30</v>
      </c>
      <c r="B367" s="173">
        <f t="shared" si="94"/>
        <v>43573.958333332477</v>
      </c>
      <c r="C367" s="127" t="str">
        <f t="shared" ca="1" si="80"/>
        <v/>
      </c>
      <c r="D367" s="179">
        <f t="shared" ca="1" si="81"/>
        <v>964</v>
      </c>
      <c r="E367" s="179">
        <f t="shared" ca="1" si="82"/>
        <v>42</v>
      </c>
      <c r="F367" s="179">
        <f t="shared" ca="1" si="83"/>
        <v>37</v>
      </c>
      <c r="G367" s="179" t="str">
        <f t="shared" ca="1" si="84"/>
        <v/>
      </c>
      <c r="H367" s="179">
        <f t="shared" ca="1" si="85"/>
        <v>3103</v>
      </c>
      <c r="I367" s="182">
        <f t="shared" ca="1" si="86"/>
        <v>91</v>
      </c>
      <c r="J367" s="175" t="str">
        <f t="shared" ca="1" si="87"/>
        <v/>
      </c>
      <c r="K367" s="127" t="str">
        <f t="shared" ca="1" si="88"/>
        <v/>
      </c>
      <c r="L367" s="182" t="str">
        <f t="shared" ca="1" si="89"/>
        <v/>
      </c>
      <c r="M367" s="127" t="str">
        <f t="shared" ca="1" si="90"/>
        <v/>
      </c>
      <c r="N367" s="127" t="str">
        <f t="shared" ca="1" si="91"/>
        <v/>
      </c>
      <c r="O367" s="179" t="str">
        <f t="shared" ca="1" si="92"/>
        <v/>
      </c>
      <c r="P367" s="182" t="str">
        <f t="shared" ca="1" si="93"/>
        <v/>
      </c>
      <c r="Q367" s="120" t="str">
        <f t="shared" ca="1" si="95"/>
        <v/>
      </c>
      <c r="R367" s="77">
        <f ca="1">IFERROR(SUM($I$15:I367)/$N$5,"")</f>
        <v>0.20687810728180758</v>
      </c>
    </row>
    <row r="368" spans="1:18" x14ac:dyDescent="0.25">
      <c r="A368" s="168">
        <v>31</v>
      </c>
      <c r="B368" s="173">
        <f t="shared" si="94"/>
        <v>43573.999999999141</v>
      </c>
      <c r="C368" s="127" t="str">
        <f t="shared" ca="1" si="80"/>
        <v/>
      </c>
      <c r="D368" s="179">
        <f t="shared" ca="1" si="81"/>
        <v>964</v>
      </c>
      <c r="E368" s="179">
        <f t="shared" ca="1" si="82"/>
        <v>42</v>
      </c>
      <c r="F368" s="179">
        <f t="shared" ca="1" si="83"/>
        <v>37</v>
      </c>
      <c r="G368" s="179" t="str">
        <f t="shared" ca="1" si="84"/>
        <v/>
      </c>
      <c r="H368" s="179">
        <f t="shared" ca="1" si="85"/>
        <v>3288</v>
      </c>
      <c r="I368" s="182">
        <f t="shared" ca="1" si="86"/>
        <v>101</v>
      </c>
      <c r="J368" s="175" t="str">
        <f t="shared" ca="1" si="87"/>
        <v/>
      </c>
      <c r="K368" s="127" t="str">
        <f t="shared" ca="1" si="88"/>
        <v/>
      </c>
      <c r="L368" s="182" t="str">
        <f t="shared" ca="1" si="89"/>
        <v/>
      </c>
      <c r="M368" s="127" t="str">
        <f t="shared" ca="1" si="90"/>
        <v/>
      </c>
      <c r="N368" s="127" t="str">
        <f t="shared" ca="1" si="91"/>
        <v/>
      </c>
      <c r="O368" s="179" t="str">
        <f t="shared" ca="1" si="92"/>
        <v/>
      </c>
      <c r="P368" s="182" t="str">
        <f t="shared" ca="1" si="93"/>
        <v/>
      </c>
      <c r="Q368" s="120" t="str">
        <f t="shared" ca="1" si="95"/>
        <v/>
      </c>
      <c r="R368" s="77">
        <f ca="1">IFERROR(SUM($I$15:I368)/$N$5,"")</f>
        <v>0.2074467785616558</v>
      </c>
    </row>
    <row r="369" spans="1:18" x14ac:dyDescent="0.25">
      <c r="A369" s="168">
        <v>32</v>
      </c>
      <c r="B369" s="173">
        <f t="shared" si="94"/>
        <v>43574.041666665806</v>
      </c>
      <c r="C369" s="127" t="str">
        <f t="shared" ca="1" si="80"/>
        <v/>
      </c>
      <c r="D369" s="179">
        <f t="shared" ca="1" si="81"/>
        <v>963</v>
      </c>
      <c r="E369" s="179">
        <f t="shared" ca="1" si="82"/>
        <v>42</v>
      </c>
      <c r="F369" s="179">
        <f t="shared" ca="1" si="83"/>
        <v>38</v>
      </c>
      <c r="G369" s="179" t="str">
        <f t="shared" ca="1" si="84"/>
        <v/>
      </c>
      <c r="H369" s="179">
        <f t="shared" ca="1" si="85"/>
        <v>3307</v>
      </c>
      <c r="I369" s="182">
        <f t="shared" ca="1" si="86"/>
        <v>88</v>
      </c>
      <c r="J369" s="175" t="str">
        <f t="shared" ca="1" si="87"/>
        <v/>
      </c>
      <c r="K369" s="127" t="str">
        <f t="shared" ca="1" si="88"/>
        <v/>
      </c>
      <c r="L369" s="182" t="str">
        <f t="shared" ca="1" si="89"/>
        <v/>
      </c>
      <c r="M369" s="127" t="str">
        <f t="shared" ca="1" si="90"/>
        <v/>
      </c>
      <c r="N369" s="127" t="str">
        <f t="shared" ca="1" si="91"/>
        <v/>
      </c>
      <c r="O369" s="179" t="str">
        <f t="shared" ca="1" si="92"/>
        <v/>
      </c>
      <c r="P369" s="182" t="str">
        <f t="shared" ca="1" si="93"/>
        <v/>
      </c>
      <c r="Q369" s="120" t="str">
        <f t="shared" ca="1" si="95"/>
        <v/>
      </c>
      <c r="R369" s="77">
        <f ca="1">IFERROR(SUM($I$15:I369)/$N$5,"")</f>
        <v>0.20794225452825621</v>
      </c>
    </row>
    <row r="370" spans="1:18" x14ac:dyDescent="0.25">
      <c r="A370" s="168">
        <v>33</v>
      </c>
      <c r="B370" s="173">
        <f t="shared" si="94"/>
        <v>43574.08333333247</v>
      </c>
      <c r="C370" s="127" t="str">
        <f t="shared" ca="1" si="80"/>
        <v/>
      </c>
      <c r="D370" s="179">
        <f t="shared" ca="1" si="81"/>
        <v>966</v>
      </c>
      <c r="E370" s="179">
        <f t="shared" ca="1" si="82"/>
        <v>42</v>
      </c>
      <c r="F370" s="179">
        <f t="shared" ca="1" si="83"/>
        <v>37</v>
      </c>
      <c r="G370" s="179">
        <f t="shared" ca="1" si="84"/>
        <v>190.49</v>
      </c>
      <c r="H370" s="179">
        <f t="shared" ca="1" si="85"/>
        <v>3220</v>
      </c>
      <c r="I370" s="182">
        <f t="shared" ca="1" si="86"/>
        <v>82</v>
      </c>
      <c r="J370" s="175" t="str">
        <f t="shared" ca="1" si="87"/>
        <v/>
      </c>
      <c r="K370" s="127" t="str">
        <f t="shared" ca="1" si="88"/>
        <v/>
      </c>
      <c r="L370" s="182" t="str">
        <f t="shared" ca="1" si="89"/>
        <v/>
      </c>
      <c r="M370" s="127" t="str">
        <f t="shared" ca="1" si="90"/>
        <v/>
      </c>
      <c r="N370" s="127" t="str">
        <f t="shared" ca="1" si="91"/>
        <v/>
      </c>
      <c r="O370" s="179" t="str">
        <f t="shared" ca="1" si="92"/>
        <v/>
      </c>
      <c r="P370" s="182" t="str">
        <f t="shared" ca="1" si="93"/>
        <v/>
      </c>
      <c r="Q370" s="120" t="str">
        <f t="shared" ca="1" si="95"/>
        <v/>
      </c>
      <c r="R370" s="77">
        <f ca="1">IFERROR(SUM($I$15:I370)/$N$5,"")</f>
        <v>0.20840394804258841</v>
      </c>
    </row>
    <row r="371" spans="1:18" x14ac:dyDescent="0.25">
      <c r="A371" s="168">
        <v>34</v>
      </c>
      <c r="B371" s="173">
        <f t="shared" si="94"/>
        <v>43574.124999999134</v>
      </c>
      <c r="C371" s="127" t="str">
        <f t="shared" ca="1" si="80"/>
        <v/>
      </c>
      <c r="D371" s="179">
        <f t="shared" ca="1" si="81"/>
        <v>967</v>
      </c>
      <c r="E371" s="179">
        <f t="shared" ca="1" si="82"/>
        <v>42</v>
      </c>
      <c r="F371" s="179">
        <f t="shared" ca="1" si="83"/>
        <v>38</v>
      </c>
      <c r="G371" s="179" t="str">
        <f t="shared" ca="1" si="84"/>
        <v/>
      </c>
      <c r="H371" s="179">
        <f t="shared" ca="1" si="85"/>
        <v>3104</v>
      </c>
      <c r="I371" s="182">
        <f t="shared" ca="1" si="86"/>
        <v>86</v>
      </c>
      <c r="J371" s="175" t="str">
        <f t="shared" ca="1" si="87"/>
        <v/>
      </c>
      <c r="K371" s="127" t="str">
        <f t="shared" ca="1" si="88"/>
        <v/>
      </c>
      <c r="L371" s="182" t="str">
        <f t="shared" ca="1" si="89"/>
        <v/>
      </c>
      <c r="M371" s="127" t="str">
        <f t="shared" ca="1" si="90"/>
        <v/>
      </c>
      <c r="N371" s="127" t="str">
        <f t="shared" ca="1" si="91"/>
        <v/>
      </c>
      <c r="O371" s="179" t="str">
        <f t="shared" ca="1" si="92"/>
        <v/>
      </c>
      <c r="P371" s="182" t="str">
        <f t="shared" ca="1" si="93"/>
        <v/>
      </c>
      <c r="Q371" s="120" t="str">
        <f t="shared" ca="1" si="95"/>
        <v/>
      </c>
      <c r="R371" s="77">
        <f ca="1">IFERROR(SUM($I$15:I371)/$N$5,"")</f>
        <v>0.20888816319176609</v>
      </c>
    </row>
    <row r="372" spans="1:18" x14ac:dyDescent="0.25">
      <c r="A372" s="168">
        <v>35</v>
      </c>
      <c r="B372" s="173">
        <f t="shared" si="94"/>
        <v>43574.166666665798</v>
      </c>
      <c r="C372" s="127" t="str">
        <f t="shared" ca="1" si="80"/>
        <v/>
      </c>
      <c r="D372" s="179">
        <f t="shared" ca="1" si="81"/>
        <v>965</v>
      </c>
      <c r="E372" s="179">
        <f t="shared" ca="1" si="82"/>
        <v>42</v>
      </c>
      <c r="F372" s="179">
        <f t="shared" ca="1" si="83"/>
        <v>39</v>
      </c>
      <c r="G372" s="179" t="str">
        <f t="shared" ca="1" si="84"/>
        <v/>
      </c>
      <c r="H372" s="179">
        <f t="shared" ca="1" si="85"/>
        <v>3188</v>
      </c>
      <c r="I372" s="182">
        <f t="shared" ca="1" si="86"/>
        <v>89</v>
      </c>
      <c r="J372" s="175" t="str">
        <f t="shared" ca="1" si="87"/>
        <v/>
      </c>
      <c r="K372" s="127" t="str">
        <f t="shared" ca="1" si="88"/>
        <v/>
      </c>
      <c r="L372" s="182" t="str">
        <f t="shared" ca="1" si="89"/>
        <v/>
      </c>
      <c r="M372" s="127" t="str">
        <f t="shared" ca="1" si="90"/>
        <v/>
      </c>
      <c r="N372" s="127" t="str">
        <f t="shared" ca="1" si="91"/>
        <v/>
      </c>
      <c r="O372" s="179" t="str">
        <f t="shared" ca="1" si="92"/>
        <v/>
      </c>
      <c r="P372" s="182" t="str">
        <f t="shared" ca="1" si="93"/>
        <v/>
      </c>
      <c r="Q372" s="120" t="str">
        <f t="shared" ca="1" si="95"/>
        <v/>
      </c>
      <c r="R372" s="77">
        <f ca="1">IFERROR(SUM($I$15:I372)/$N$5,"")</f>
        <v>0.20938926956707787</v>
      </c>
    </row>
    <row r="373" spans="1:18" x14ac:dyDescent="0.25">
      <c r="A373" s="168">
        <v>36</v>
      </c>
      <c r="B373" s="173">
        <f t="shared" si="94"/>
        <v>43574.208333332463</v>
      </c>
      <c r="C373" s="127" t="str">
        <f t="shared" ca="1" si="80"/>
        <v/>
      </c>
      <c r="D373" s="179">
        <f t="shared" ca="1" si="81"/>
        <v>966</v>
      </c>
      <c r="E373" s="179">
        <f t="shared" ca="1" si="82"/>
        <v>42</v>
      </c>
      <c r="F373" s="179">
        <f t="shared" ca="1" si="83"/>
        <v>38</v>
      </c>
      <c r="G373" s="179">
        <f t="shared" ca="1" si="84"/>
        <v>190.49</v>
      </c>
      <c r="H373" s="179">
        <f t="shared" ca="1" si="85"/>
        <v>3251</v>
      </c>
      <c r="I373" s="182">
        <f t="shared" ca="1" si="86"/>
        <v>95</v>
      </c>
      <c r="J373" s="175" t="str">
        <f t="shared" ca="1" si="87"/>
        <v/>
      </c>
      <c r="K373" s="127" t="str">
        <f t="shared" ca="1" si="88"/>
        <v/>
      </c>
      <c r="L373" s="182" t="str">
        <f t="shared" ca="1" si="89"/>
        <v/>
      </c>
      <c r="M373" s="127" t="str">
        <f t="shared" ca="1" si="90"/>
        <v/>
      </c>
      <c r="N373" s="127" t="str">
        <f t="shared" ca="1" si="91"/>
        <v/>
      </c>
      <c r="O373" s="179" t="str">
        <f t="shared" ca="1" si="92"/>
        <v/>
      </c>
      <c r="P373" s="182" t="str">
        <f t="shared" ca="1" si="93"/>
        <v/>
      </c>
      <c r="Q373" s="120" t="str">
        <f t="shared" ca="1" si="95"/>
        <v/>
      </c>
      <c r="R373" s="77">
        <f ca="1">IFERROR(SUM($I$15:I373)/$N$5,"")</f>
        <v>0.20992415839465786</v>
      </c>
    </row>
    <row r="374" spans="1:18" x14ac:dyDescent="0.25">
      <c r="A374" s="168">
        <v>37</v>
      </c>
      <c r="B374" s="173">
        <f t="shared" si="94"/>
        <v>43574.249999999127</v>
      </c>
      <c r="C374" s="127" t="str">
        <f t="shared" ca="1" si="80"/>
        <v/>
      </c>
      <c r="D374" s="179">
        <f t="shared" ca="1" si="81"/>
        <v>965</v>
      </c>
      <c r="E374" s="179">
        <f t="shared" ca="1" si="82"/>
        <v>42</v>
      </c>
      <c r="F374" s="179">
        <f t="shared" ca="1" si="83"/>
        <v>38</v>
      </c>
      <c r="G374" s="179" t="str">
        <f t="shared" ca="1" si="84"/>
        <v/>
      </c>
      <c r="H374" s="179">
        <f t="shared" ca="1" si="85"/>
        <v>3131</v>
      </c>
      <c r="I374" s="182">
        <f t="shared" ca="1" si="86"/>
        <v>92</v>
      </c>
      <c r="J374" s="175" t="str">
        <f t="shared" ca="1" si="87"/>
        <v/>
      </c>
      <c r="K374" s="127" t="str">
        <f t="shared" ca="1" si="88"/>
        <v/>
      </c>
      <c r="L374" s="182" t="str">
        <f t="shared" ca="1" si="89"/>
        <v/>
      </c>
      <c r="M374" s="127" t="str">
        <f t="shared" ca="1" si="90"/>
        <v/>
      </c>
      <c r="N374" s="127" t="str">
        <f t="shared" ca="1" si="91"/>
        <v/>
      </c>
      <c r="O374" s="179" t="str">
        <f t="shared" ca="1" si="92"/>
        <v/>
      </c>
      <c r="P374" s="182" t="str">
        <f t="shared" ca="1" si="93"/>
        <v/>
      </c>
      <c r="Q374" s="120" t="str">
        <f t="shared" ca="1" si="95"/>
        <v/>
      </c>
      <c r="R374" s="77">
        <f ca="1">IFERROR(SUM($I$15:I374)/$N$5,"")</f>
        <v>0.21044215599610375</v>
      </c>
    </row>
    <row r="375" spans="1:18" x14ac:dyDescent="0.25">
      <c r="A375" s="168">
        <v>14</v>
      </c>
      <c r="B375" s="173">
        <f t="shared" si="94"/>
        <v>43574.291666665791</v>
      </c>
      <c r="C375" s="127" t="str">
        <f t="shared" ca="1" si="80"/>
        <v/>
      </c>
      <c r="D375" s="179">
        <f t="shared" ca="1" si="81"/>
        <v>964</v>
      </c>
      <c r="E375" s="179">
        <f t="shared" ca="1" si="82"/>
        <v>42</v>
      </c>
      <c r="F375" s="179">
        <f t="shared" ca="1" si="83"/>
        <v>43</v>
      </c>
      <c r="G375" s="179" t="str">
        <f t="shared" ca="1" si="84"/>
        <v/>
      </c>
      <c r="H375" s="179">
        <f t="shared" ca="1" si="85"/>
        <v>3161</v>
      </c>
      <c r="I375" s="182">
        <f t="shared" ca="1" si="86"/>
        <v>90</v>
      </c>
      <c r="J375" s="175" t="str">
        <f t="shared" ca="1" si="87"/>
        <v/>
      </c>
      <c r="K375" s="127" t="str">
        <f t="shared" ca="1" si="88"/>
        <v/>
      </c>
      <c r="L375" s="182" t="str">
        <f t="shared" ca="1" si="89"/>
        <v/>
      </c>
      <c r="M375" s="127" t="str">
        <f t="shared" ca="1" si="90"/>
        <v/>
      </c>
      <c r="N375" s="127" t="str">
        <f t="shared" ca="1" si="91"/>
        <v/>
      </c>
      <c r="O375" s="179" t="str">
        <f t="shared" ca="1" si="92"/>
        <v/>
      </c>
      <c r="P375" s="182" t="str">
        <f t="shared" ca="1" si="93"/>
        <v/>
      </c>
      <c r="Q375" s="120" t="str">
        <f t="shared" ca="1" si="95"/>
        <v/>
      </c>
      <c r="R375" s="77">
        <f ca="1">IFERROR(SUM($I$15:I375)/$N$5,"")</f>
        <v>0.21094889278012691</v>
      </c>
    </row>
    <row r="376" spans="1:18" x14ac:dyDescent="0.25">
      <c r="A376" s="168">
        <v>15</v>
      </c>
      <c r="B376" s="173">
        <f t="shared" si="94"/>
        <v>43574.333333332455</v>
      </c>
      <c r="C376" s="127" t="str">
        <f t="shared" ca="1" si="80"/>
        <v/>
      </c>
      <c r="D376" s="179">
        <f t="shared" ca="1" si="81"/>
        <v>966</v>
      </c>
      <c r="E376" s="179">
        <f t="shared" ca="1" si="82"/>
        <v>42</v>
      </c>
      <c r="F376" s="179">
        <f t="shared" ca="1" si="83"/>
        <v>43</v>
      </c>
      <c r="G376" s="179" t="str">
        <f t="shared" ca="1" si="84"/>
        <v/>
      </c>
      <c r="H376" s="179">
        <f t="shared" ca="1" si="85"/>
        <v>3155</v>
      </c>
      <c r="I376" s="182">
        <f t="shared" ca="1" si="86"/>
        <v>85</v>
      </c>
      <c r="J376" s="175" t="str">
        <f t="shared" ca="1" si="87"/>
        <v/>
      </c>
      <c r="K376" s="127" t="str">
        <f t="shared" ca="1" si="88"/>
        <v/>
      </c>
      <c r="L376" s="182" t="str">
        <f t="shared" ca="1" si="89"/>
        <v/>
      </c>
      <c r="M376" s="127" t="str">
        <f t="shared" ca="1" si="90"/>
        <v/>
      </c>
      <c r="N376" s="127" t="str">
        <f t="shared" ca="1" si="91"/>
        <v/>
      </c>
      <c r="O376" s="179" t="str">
        <f t="shared" ca="1" si="92"/>
        <v/>
      </c>
      <c r="P376" s="182" t="str">
        <f t="shared" ca="1" si="93"/>
        <v/>
      </c>
      <c r="Q376" s="120" t="str">
        <f t="shared" ca="1" si="95"/>
        <v/>
      </c>
      <c r="R376" s="77">
        <f ca="1">IFERROR(SUM($I$15:I376)/$N$5,"")</f>
        <v>0.21142747752059321</v>
      </c>
    </row>
    <row r="377" spans="1:18" x14ac:dyDescent="0.25">
      <c r="A377" s="168">
        <v>16</v>
      </c>
      <c r="B377" s="173">
        <f t="shared" si="94"/>
        <v>43574.37499999912</v>
      </c>
      <c r="C377" s="127" t="str">
        <f t="shared" ca="1" si="80"/>
        <v/>
      </c>
      <c r="D377" s="179">
        <f t="shared" ca="1" si="81"/>
        <v>967</v>
      </c>
      <c r="E377" s="179">
        <f t="shared" ca="1" si="82"/>
        <v>42</v>
      </c>
      <c r="F377" s="179">
        <f t="shared" ca="1" si="83"/>
        <v>43</v>
      </c>
      <c r="G377" s="179">
        <f t="shared" ca="1" si="84"/>
        <v>196.73</v>
      </c>
      <c r="H377" s="179">
        <f t="shared" ca="1" si="85"/>
        <v>3164</v>
      </c>
      <c r="I377" s="182">
        <f t="shared" ca="1" si="86"/>
        <v>83</v>
      </c>
      <c r="J377" s="175" t="str">
        <f t="shared" ca="1" si="87"/>
        <v/>
      </c>
      <c r="K377" s="127" t="str">
        <f t="shared" ca="1" si="88"/>
        <v/>
      </c>
      <c r="L377" s="182" t="str">
        <f t="shared" ca="1" si="89"/>
        <v/>
      </c>
      <c r="M377" s="127" t="str">
        <f t="shared" ca="1" si="90"/>
        <v/>
      </c>
      <c r="N377" s="127" t="str">
        <f t="shared" ca="1" si="91"/>
        <v/>
      </c>
      <c r="O377" s="179" t="str">
        <f t="shared" ca="1" si="92"/>
        <v/>
      </c>
      <c r="P377" s="182" t="str">
        <f t="shared" ca="1" si="93"/>
        <v/>
      </c>
      <c r="Q377" s="120" t="str">
        <f t="shared" ca="1" si="95"/>
        <v/>
      </c>
      <c r="R377" s="77">
        <f ca="1">IFERROR(SUM($I$15:I377)/$N$5,"")</f>
        <v>0.21189480144363679</v>
      </c>
    </row>
    <row r="378" spans="1:18" x14ac:dyDescent="0.25">
      <c r="A378" s="168">
        <v>17</v>
      </c>
      <c r="B378" s="173">
        <f t="shared" si="94"/>
        <v>43574.416666665784</v>
      </c>
      <c r="C378" s="127" t="str">
        <f t="shared" ca="1" si="80"/>
        <v/>
      </c>
      <c r="D378" s="179">
        <f t="shared" ca="1" si="81"/>
        <v>968</v>
      </c>
      <c r="E378" s="179">
        <f t="shared" ca="1" si="82"/>
        <v>42</v>
      </c>
      <c r="F378" s="179">
        <f t="shared" ca="1" si="83"/>
        <v>44</v>
      </c>
      <c r="G378" s="179" t="str">
        <f t="shared" ca="1" si="84"/>
        <v/>
      </c>
      <c r="H378" s="179">
        <f t="shared" ca="1" si="85"/>
        <v>3125</v>
      </c>
      <c r="I378" s="182">
        <f t="shared" ca="1" si="86"/>
        <v>82</v>
      </c>
      <c r="J378" s="175" t="str">
        <f t="shared" ca="1" si="87"/>
        <v/>
      </c>
      <c r="K378" s="127" t="str">
        <f t="shared" ca="1" si="88"/>
        <v/>
      </c>
      <c r="L378" s="182" t="str">
        <f t="shared" ca="1" si="89"/>
        <v/>
      </c>
      <c r="M378" s="127" t="str">
        <f t="shared" ca="1" si="90"/>
        <v/>
      </c>
      <c r="N378" s="127" t="str">
        <f t="shared" ca="1" si="91"/>
        <v/>
      </c>
      <c r="O378" s="179" t="str">
        <f t="shared" ca="1" si="92"/>
        <v/>
      </c>
      <c r="P378" s="182" t="str">
        <f t="shared" ca="1" si="93"/>
        <v/>
      </c>
      <c r="Q378" s="120" t="str">
        <f t="shared" ca="1" si="95"/>
        <v/>
      </c>
      <c r="R378" s="77">
        <f ca="1">IFERROR(SUM($I$15:I378)/$N$5,"")</f>
        <v>0.21235649495796899</v>
      </c>
    </row>
    <row r="379" spans="1:18" x14ac:dyDescent="0.25">
      <c r="A379" s="168">
        <v>18</v>
      </c>
      <c r="B379" s="173">
        <f t="shared" si="94"/>
        <v>43574.458333332448</v>
      </c>
      <c r="C379" s="127" t="str">
        <f t="shared" ca="1" si="80"/>
        <v/>
      </c>
      <c r="D379" s="179">
        <f t="shared" ca="1" si="81"/>
        <v>964</v>
      </c>
      <c r="E379" s="179">
        <f t="shared" ca="1" si="82"/>
        <v>42</v>
      </c>
      <c r="F379" s="179">
        <f t="shared" ca="1" si="83"/>
        <v>43</v>
      </c>
      <c r="G379" s="179" t="str">
        <f t="shared" ca="1" si="84"/>
        <v/>
      </c>
      <c r="H379" s="179">
        <f t="shared" ca="1" si="85"/>
        <v>3159</v>
      </c>
      <c r="I379" s="182">
        <f t="shared" ca="1" si="86"/>
        <v>81</v>
      </c>
      <c r="J379" s="175" t="str">
        <f t="shared" ca="1" si="87"/>
        <v/>
      </c>
      <c r="K379" s="127" t="str">
        <f t="shared" ca="1" si="88"/>
        <v/>
      </c>
      <c r="L379" s="182" t="str">
        <f t="shared" ca="1" si="89"/>
        <v/>
      </c>
      <c r="M379" s="127" t="str">
        <f t="shared" ca="1" si="90"/>
        <v/>
      </c>
      <c r="N379" s="127" t="str">
        <f t="shared" ca="1" si="91"/>
        <v/>
      </c>
      <c r="O379" s="179" t="str">
        <f t="shared" ca="1" si="92"/>
        <v/>
      </c>
      <c r="P379" s="182" t="str">
        <f t="shared" ca="1" si="93"/>
        <v/>
      </c>
      <c r="Q379" s="120" t="str">
        <f t="shared" ca="1" si="95"/>
        <v/>
      </c>
      <c r="R379" s="77">
        <f ca="1">IFERROR(SUM($I$15:I379)/$N$5,"")</f>
        <v>0.21281255806358984</v>
      </c>
    </row>
    <row r="380" spans="1:18" x14ac:dyDescent="0.25">
      <c r="A380" s="168">
        <v>19</v>
      </c>
      <c r="B380" s="173">
        <f t="shared" si="94"/>
        <v>43574.499999999112</v>
      </c>
      <c r="C380" s="127" t="str">
        <f t="shared" ca="1" si="80"/>
        <v/>
      </c>
      <c r="D380" s="179">
        <f t="shared" ca="1" si="81"/>
        <v>967</v>
      </c>
      <c r="E380" s="179">
        <f t="shared" ca="1" si="82"/>
        <v>42</v>
      </c>
      <c r="F380" s="179">
        <f t="shared" ca="1" si="83"/>
        <v>43</v>
      </c>
      <c r="G380" s="179" t="str">
        <f t="shared" ca="1" si="84"/>
        <v/>
      </c>
      <c r="H380" s="179">
        <f t="shared" ca="1" si="85"/>
        <v>3153</v>
      </c>
      <c r="I380" s="182">
        <f t="shared" ca="1" si="86"/>
        <v>83</v>
      </c>
      <c r="J380" s="175" t="str">
        <f t="shared" ca="1" si="87"/>
        <v/>
      </c>
      <c r="K380" s="127" t="str">
        <f t="shared" ca="1" si="88"/>
        <v/>
      </c>
      <c r="L380" s="182" t="str">
        <f t="shared" ca="1" si="89"/>
        <v/>
      </c>
      <c r="M380" s="127" t="str">
        <f t="shared" ca="1" si="90"/>
        <v/>
      </c>
      <c r="N380" s="127" t="str">
        <f t="shared" ca="1" si="91"/>
        <v/>
      </c>
      <c r="O380" s="179" t="str">
        <f t="shared" ca="1" si="92"/>
        <v/>
      </c>
      <c r="P380" s="182" t="str">
        <f t="shared" ca="1" si="93"/>
        <v/>
      </c>
      <c r="Q380" s="120" t="str">
        <f t="shared" ca="1" si="95"/>
        <v/>
      </c>
      <c r="R380" s="77">
        <f ca="1">IFERROR(SUM($I$15:I380)/$N$5,"")</f>
        <v>0.21327988198663342</v>
      </c>
    </row>
    <row r="381" spans="1:18" x14ac:dyDescent="0.25">
      <c r="A381" s="168">
        <v>20</v>
      </c>
      <c r="B381" s="173">
        <f t="shared" si="94"/>
        <v>43574.541666665777</v>
      </c>
      <c r="C381" s="127" t="str">
        <f t="shared" ca="1" si="80"/>
        <v/>
      </c>
      <c r="D381" s="179">
        <f t="shared" ca="1" si="81"/>
        <v>966</v>
      </c>
      <c r="E381" s="179">
        <f t="shared" ca="1" si="82"/>
        <v>42</v>
      </c>
      <c r="F381" s="179">
        <f t="shared" ca="1" si="83"/>
        <v>42</v>
      </c>
      <c r="G381" s="179" t="str">
        <f t="shared" ca="1" si="84"/>
        <v/>
      </c>
      <c r="H381" s="179">
        <f t="shared" ca="1" si="85"/>
        <v>3216</v>
      </c>
      <c r="I381" s="182">
        <f t="shared" ca="1" si="86"/>
        <v>90</v>
      </c>
      <c r="J381" s="175" t="str">
        <f t="shared" ca="1" si="87"/>
        <v/>
      </c>
      <c r="K381" s="127" t="str">
        <f t="shared" ca="1" si="88"/>
        <v/>
      </c>
      <c r="L381" s="182" t="str">
        <f t="shared" ca="1" si="89"/>
        <v/>
      </c>
      <c r="M381" s="127" t="str">
        <f t="shared" ca="1" si="90"/>
        <v/>
      </c>
      <c r="N381" s="127" t="str">
        <f t="shared" ca="1" si="91"/>
        <v/>
      </c>
      <c r="O381" s="179" t="str">
        <f t="shared" ca="1" si="92"/>
        <v/>
      </c>
      <c r="P381" s="182" t="str">
        <f t="shared" ca="1" si="93"/>
        <v/>
      </c>
      <c r="Q381" s="120" t="str">
        <f t="shared" ca="1" si="95"/>
        <v/>
      </c>
      <c r="R381" s="77">
        <f ca="1">IFERROR(SUM($I$15:I381)/$N$5,"")</f>
        <v>0.21378661877065655</v>
      </c>
    </row>
    <row r="382" spans="1:18" x14ac:dyDescent="0.25">
      <c r="A382" s="168">
        <v>21</v>
      </c>
      <c r="B382" s="173">
        <f t="shared" si="94"/>
        <v>43574.583333332441</v>
      </c>
      <c r="C382" s="127" t="str">
        <f t="shared" ca="1" si="80"/>
        <v/>
      </c>
      <c r="D382" s="179">
        <f t="shared" ca="1" si="81"/>
        <v>967</v>
      </c>
      <c r="E382" s="179">
        <f t="shared" ca="1" si="82"/>
        <v>42</v>
      </c>
      <c r="F382" s="179">
        <f t="shared" ca="1" si="83"/>
        <v>40</v>
      </c>
      <c r="G382" s="179">
        <f t="shared" ca="1" si="84"/>
        <v>190.34</v>
      </c>
      <c r="H382" s="179">
        <f t="shared" ca="1" si="85"/>
        <v>3229</v>
      </c>
      <c r="I382" s="182">
        <f t="shared" ca="1" si="86"/>
        <v>100</v>
      </c>
      <c r="J382" s="175" t="str">
        <f t="shared" ca="1" si="87"/>
        <v/>
      </c>
      <c r="K382" s="127" t="str">
        <f t="shared" ca="1" si="88"/>
        <v/>
      </c>
      <c r="L382" s="182" t="str">
        <f t="shared" ca="1" si="89"/>
        <v/>
      </c>
      <c r="M382" s="127" t="str">
        <f t="shared" ca="1" si="90"/>
        <v/>
      </c>
      <c r="N382" s="127" t="str">
        <f t="shared" ca="1" si="91"/>
        <v/>
      </c>
      <c r="O382" s="179" t="str">
        <f t="shared" ca="1" si="92"/>
        <v/>
      </c>
      <c r="P382" s="182" t="str">
        <f t="shared" ca="1" si="93"/>
        <v/>
      </c>
      <c r="Q382" s="120" t="str">
        <f t="shared" ca="1" si="95"/>
        <v/>
      </c>
      <c r="R382" s="77">
        <f ca="1">IFERROR(SUM($I$15:I382)/$N$5,"")</f>
        <v>0.21434965964179339</v>
      </c>
    </row>
    <row r="383" spans="1:18" x14ac:dyDescent="0.25">
      <c r="A383" s="168">
        <v>22</v>
      </c>
      <c r="B383" s="173">
        <f t="shared" si="94"/>
        <v>43574.624999999105</v>
      </c>
      <c r="C383" s="127" t="str">
        <f t="shared" ca="1" si="80"/>
        <v/>
      </c>
      <c r="D383" s="179">
        <f t="shared" ca="1" si="81"/>
        <v>965</v>
      </c>
      <c r="E383" s="179">
        <f t="shared" ca="1" si="82"/>
        <v>42</v>
      </c>
      <c r="F383" s="179">
        <f t="shared" ca="1" si="83"/>
        <v>41</v>
      </c>
      <c r="G383" s="179" t="str">
        <f t="shared" ca="1" si="84"/>
        <v/>
      </c>
      <c r="H383" s="179">
        <f t="shared" ca="1" si="85"/>
        <v>3267</v>
      </c>
      <c r="I383" s="182">
        <f t="shared" ca="1" si="86"/>
        <v>112</v>
      </c>
      <c r="J383" s="175" t="str">
        <f t="shared" ca="1" si="87"/>
        <v/>
      </c>
      <c r="K383" s="127" t="str">
        <f t="shared" ca="1" si="88"/>
        <v/>
      </c>
      <c r="L383" s="182" t="str">
        <f t="shared" ca="1" si="89"/>
        <v/>
      </c>
      <c r="M383" s="127" t="str">
        <f t="shared" ca="1" si="90"/>
        <v/>
      </c>
      <c r="N383" s="127" t="str">
        <f t="shared" ca="1" si="91"/>
        <v/>
      </c>
      <c r="O383" s="179" t="str">
        <f t="shared" ca="1" si="92"/>
        <v/>
      </c>
      <c r="P383" s="182" t="str">
        <f t="shared" ca="1" si="93"/>
        <v/>
      </c>
      <c r="Q383" s="120" t="str">
        <f t="shared" ca="1" si="95"/>
        <v/>
      </c>
      <c r="R383" s="77">
        <f ca="1">IFERROR(SUM($I$15:I383)/$N$5,"")</f>
        <v>0.21498026541746665</v>
      </c>
    </row>
    <row r="384" spans="1:18" x14ac:dyDescent="0.25">
      <c r="A384" s="168">
        <v>23</v>
      </c>
      <c r="B384" s="173">
        <f t="shared" si="94"/>
        <v>43574.666666665769</v>
      </c>
      <c r="C384" s="127" t="str">
        <f t="shared" ca="1" si="80"/>
        <v/>
      </c>
      <c r="D384" s="179">
        <f t="shared" ca="1" si="81"/>
        <v>964</v>
      </c>
      <c r="E384" s="179">
        <f t="shared" ca="1" si="82"/>
        <v>42</v>
      </c>
      <c r="F384" s="179">
        <f t="shared" ca="1" si="83"/>
        <v>42</v>
      </c>
      <c r="G384" s="179" t="str">
        <f t="shared" ca="1" si="84"/>
        <v/>
      </c>
      <c r="H384" s="179">
        <f t="shared" ca="1" si="85"/>
        <v>3256</v>
      </c>
      <c r="I384" s="182">
        <f t="shared" ca="1" si="86"/>
        <v>103</v>
      </c>
      <c r="J384" s="175" t="str">
        <f t="shared" ca="1" si="87"/>
        <v/>
      </c>
      <c r="K384" s="127" t="str">
        <f t="shared" ca="1" si="88"/>
        <v/>
      </c>
      <c r="L384" s="182" t="str">
        <f t="shared" ca="1" si="89"/>
        <v/>
      </c>
      <c r="M384" s="127" t="str">
        <f t="shared" ca="1" si="90"/>
        <v/>
      </c>
      <c r="N384" s="127" t="str">
        <f t="shared" ca="1" si="91"/>
        <v/>
      </c>
      <c r="O384" s="179" t="str">
        <f t="shared" ca="1" si="92"/>
        <v/>
      </c>
      <c r="P384" s="182" t="str">
        <f t="shared" ca="1" si="93"/>
        <v/>
      </c>
      <c r="Q384" s="120" t="str">
        <f t="shared" ca="1" si="95"/>
        <v/>
      </c>
      <c r="R384" s="77">
        <f ca="1">IFERROR(SUM($I$15:I384)/$N$5,"")</f>
        <v>0.21556019751473759</v>
      </c>
    </row>
    <row r="385" spans="1:18" x14ac:dyDescent="0.25">
      <c r="A385" s="168">
        <v>24</v>
      </c>
      <c r="B385" s="173">
        <f t="shared" si="94"/>
        <v>43574.708333332434</v>
      </c>
      <c r="C385" s="127" t="str">
        <f t="shared" ca="1" si="80"/>
        <v/>
      </c>
      <c r="D385" s="179">
        <f t="shared" ca="1" si="81"/>
        <v>964</v>
      </c>
      <c r="E385" s="179">
        <f t="shared" ca="1" si="82"/>
        <v>42</v>
      </c>
      <c r="F385" s="179">
        <f t="shared" ca="1" si="83"/>
        <v>40</v>
      </c>
      <c r="G385" s="179" t="str">
        <f t="shared" ca="1" si="84"/>
        <v/>
      </c>
      <c r="H385" s="179">
        <f t="shared" ca="1" si="85"/>
        <v>3288</v>
      </c>
      <c r="I385" s="182">
        <f t="shared" ca="1" si="86"/>
        <v>112</v>
      </c>
      <c r="J385" s="175" t="str">
        <f t="shared" ca="1" si="87"/>
        <v/>
      </c>
      <c r="K385" s="127" t="str">
        <f t="shared" ca="1" si="88"/>
        <v/>
      </c>
      <c r="L385" s="182" t="str">
        <f t="shared" ca="1" si="89"/>
        <v/>
      </c>
      <c r="M385" s="127" t="str">
        <f t="shared" ca="1" si="90"/>
        <v/>
      </c>
      <c r="N385" s="127" t="str">
        <f t="shared" ca="1" si="91"/>
        <v/>
      </c>
      <c r="O385" s="179" t="str">
        <f t="shared" ca="1" si="92"/>
        <v/>
      </c>
      <c r="P385" s="182" t="str">
        <f t="shared" ca="1" si="93"/>
        <v/>
      </c>
      <c r="Q385" s="120" t="str">
        <f t="shared" ca="1" si="95"/>
        <v/>
      </c>
      <c r="R385" s="77">
        <f ca="1">IFERROR(SUM($I$15:I385)/$N$5,"")</f>
        <v>0.21619080329041085</v>
      </c>
    </row>
    <row r="386" spans="1:18" x14ac:dyDescent="0.25">
      <c r="A386" s="168">
        <v>25</v>
      </c>
      <c r="B386" s="173">
        <f t="shared" si="94"/>
        <v>43574.749999999098</v>
      </c>
      <c r="C386" s="127" t="str">
        <f t="shared" ca="1" si="80"/>
        <v/>
      </c>
      <c r="D386" s="179">
        <f t="shared" ca="1" si="81"/>
        <v>963</v>
      </c>
      <c r="E386" s="179">
        <f t="shared" ca="1" si="82"/>
        <v>42</v>
      </c>
      <c r="F386" s="179">
        <f t="shared" ca="1" si="83"/>
        <v>42</v>
      </c>
      <c r="G386" s="179" t="str">
        <f t="shared" ca="1" si="84"/>
        <v/>
      </c>
      <c r="H386" s="179">
        <f t="shared" ca="1" si="85"/>
        <v>3205</v>
      </c>
      <c r="I386" s="182">
        <f t="shared" ca="1" si="86"/>
        <v>101</v>
      </c>
      <c r="J386" s="175" t="str">
        <f t="shared" ca="1" si="87"/>
        <v/>
      </c>
      <c r="K386" s="127" t="str">
        <f t="shared" ca="1" si="88"/>
        <v/>
      </c>
      <c r="L386" s="182" t="str">
        <f t="shared" ca="1" si="89"/>
        <v/>
      </c>
      <c r="M386" s="127" t="str">
        <f t="shared" ca="1" si="90"/>
        <v/>
      </c>
      <c r="N386" s="127" t="str">
        <f t="shared" ca="1" si="91"/>
        <v/>
      </c>
      <c r="O386" s="179" t="str">
        <f t="shared" ca="1" si="92"/>
        <v/>
      </c>
      <c r="P386" s="182" t="str">
        <f t="shared" ca="1" si="93"/>
        <v/>
      </c>
      <c r="Q386" s="120" t="str">
        <f t="shared" ca="1" si="95"/>
        <v/>
      </c>
      <c r="R386" s="77">
        <f ca="1">IFERROR(SUM($I$15:I386)/$N$5,"")</f>
        <v>0.21675947457025904</v>
      </c>
    </row>
    <row r="387" spans="1:18" x14ac:dyDescent="0.25">
      <c r="A387" s="168">
        <v>26</v>
      </c>
      <c r="B387" s="173">
        <f t="shared" si="94"/>
        <v>43574.791666665762</v>
      </c>
      <c r="C387" s="127" t="str">
        <f t="shared" ca="1" si="80"/>
        <v/>
      </c>
      <c r="D387" s="179">
        <f t="shared" ca="1" si="81"/>
        <v>964</v>
      </c>
      <c r="E387" s="179">
        <f t="shared" ca="1" si="82"/>
        <v>42</v>
      </c>
      <c r="F387" s="179">
        <f t="shared" ca="1" si="83"/>
        <v>40</v>
      </c>
      <c r="G387" s="179" t="str">
        <f t="shared" ca="1" si="84"/>
        <v/>
      </c>
      <c r="H387" s="179">
        <f t="shared" ca="1" si="85"/>
        <v>3243</v>
      </c>
      <c r="I387" s="182">
        <f t="shared" ca="1" si="86"/>
        <v>107</v>
      </c>
      <c r="J387" s="175" t="str">
        <f t="shared" ca="1" si="87"/>
        <v/>
      </c>
      <c r="K387" s="127" t="str">
        <f t="shared" ca="1" si="88"/>
        <v/>
      </c>
      <c r="L387" s="182" t="str">
        <f t="shared" ca="1" si="89"/>
        <v/>
      </c>
      <c r="M387" s="127" t="str">
        <f t="shared" ca="1" si="90"/>
        <v/>
      </c>
      <c r="N387" s="127" t="str">
        <f t="shared" ca="1" si="91"/>
        <v/>
      </c>
      <c r="O387" s="179" t="str">
        <f t="shared" ca="1" si="92"/>
        <v/>
      </c>
      <c r="P387" s="182" t="str">
        <f t="shared" ca="1" si="93"/>
        <v/>
      </c>
      <c r="Q387" s="120" t="str">
        <f t="shared" ca="1" si="95"/>
        <v/>
      </c>
      <c r="R387" s="77">
        <f ca="1">IFERROR(SUM($I$15:I387)/$N$5,"")</f>
        <v>0.21736192830237547</v>
      </c>
    </row>
    <row r="388" spans="1:18" x14ac:dyDescent="0.25">
      <c r="A388" s="168">
        <v>27</v>
      </c>
      <c r="B388" s="173">
        <f t="shared" si="94"/>
        <v>43574.833333332426</v>
      </c>
      <c r="C388" s="127" t="str">
        <f t="shared" ca="1" si="80"/>
        <v/>
      </c>
      <c r="D388" s="179">
        <f t="shared" ca="1" si="81"/>
        <v>965</v>
      </c>
      <c r="E388" s="179">
        <f t="shared" ca="1" si="82"/>
        <v>42</v>
      </c>
      <c r="F388" s="179">
        <f t="shared" ca="1" si="83"/>
        <v>41</v>
      </c>
      <c r="G388" s="179" t="str">
        <f t="shared" ca="1" si="84"/>
        <v/>
      </c>
      <c r="H388" s="179">
        <f t="shared" ca="1" si="85"/>
        <v>3289</v>
      </c>
      <c r="I388" s="182">
        <f t="shared" ca="1" si="86"/>
        <v>115</v>
      </c>
      <c r="J388" s="175" t="str">
        <f t="shared" ca="1" si="87"/>
        <v/>
      </c>
      <c r="K388" s="127" t="str">
        <f t="shared" ca="1" si="88"/>
        <v/>
      </c>
      <c r="L388" s="182" t="str">
        <f t="shared" ca="1" si="89"/>
        <v/>
      </c>
      <c r="M388" s="127" t="str">
        <f t="shared" ca="1" si="90"/>
        <v/>
      </c>
      <c r="N388" s="127" t="str">
        <f t="shared" ca="1" si="91"/>
        <v/>
      </c>
      <c r="O388" s="179" t="str">
        <f t="shared" ca="1" si="92"/>
        <v/>
      </c>
      <c r="P388" s="182" t="str">
        <f t="shared" ca="1" si="93"/>
        <v/>
      </c>
      <c r="Q388" s="120" t="str">
        <f t="shared" ca="1" si="95"/>
        <v/>
      </c>
      <c r="R388" s="77">
        <f ca="1">IFERROR(SUM($I$15:I388)/$N$5,"")</f>
        <v>0.21800942530418282</v>
      </c>
    </row>
    <row r="389" spans="1:18" x14ac:dyDescent="0.25">
      <c r="A389" s="168">
        <v>28</v>
      </c>
      <c r="B389" s="173">
        <f t="shared" si="94"/>
        <v>43574.874999999091</v>
      </c>
      <c r="C389" s="127" t="str">
        <f t="shared" ca="1" si="80"/>
        <v/>
      </c>
      <c r="D389" s="179">
        <f t="shared" ca="1" si="81"/>
        <v>963</v>
      </c>
      <c r="E389" s="179">
        <f t="shared" ca="1" si="82"/>
        <v>42</v>
      </c>
      <c r="F389" s="179">
        <f t="shared" ca="1" si="83"/>
        <v>43</v>
      </c>
      <c r="G389" s="179" t="str">
        <f t="shared" ca="1" si="84"/>
        <v/>
      </c>
      <c r="H389" s="179">
        <f t="shared" ca="1" si="85"/>
        <v>3357</v>
      </c>
      <c r="I389" s="182">
        <f t="shared" ca="1" si="86"/>
        <v>99</v>
      </c>
      <c r="J389" s="175" t="str">
        <f t="shared" ca="1" si="87"/>
        <v/>
      </c>
      <c r="K389" s="127" t="str">
        <f t="shared" ca="1" si="88"/>
        <v/>
      </c>
      <c r="L389" s="182" t="str">
        <f t="shared" ca="1" si="89"/>
        <v/>
      </c>
      <c r="M389" s="127" t="str">
        <f t="shared" ca="1" si="90"/>
        <v/>
      </c>
      <c r="N389" s="127" t="str">
        <f t="shared" ca="1" si="91"/>
        <v/>
      </c>
      <c r="O389" s="179" t="str">
        <f t="shared" ca="1" si="92"/>
        <v/>
      </c>
      <c r="P389" s="182" t="str">
        <f t="shared" ca="1" si="93"/>
        <v/>
      </c>
      <c r="Q389" s="120" t="str">
        <f t="shared" ca="1" si="95"/>
        <v/>
      </c>
      <c r="R389" s="77">
        <f ca="1">IFERROR(SUM($I$15:I389)/$N$5,"")</f>
        <v>0.21856683576660829</v>
      </c>
    </row>
    <row r="390" spans="1:18" x14ac:dyDescent="0.25">
      <c r="A390" s="168">
        <v>29</v>
      </c>
      <c r="B390" s="173">
        <f t="shared" si="94"/>
        <v>43574.916666665755</v>
      </c>
      <c r="C390" s="127" t="str">
        <f t="shared" ca="1" si="80"/>
        <v/>
      </c>
      <c r="D390" s="179">
        <f t="shared" ca="1" si="81"/>
        <v>965</v>
      </c>
      <c r="E390" s="179">
        <f t="shared" ca="1" si="82"/>
        <v>42</v>
      </c>
      <c r="F390" s="179">
        <f t="shared" ca="1" si="83"/>
        <v>42</v>
      </c>
      <c r="G390" s="179">
        <f t="shared" ca="1" si="84"/>
        <v>193.96</v>
      </c>
      <c r="H390" s="179">
        <f t="shared" ca="1" si="85"/>
        <v>3310</v>
      </c>
      <c r="I390" s="182">
        <f t="shared" ca="1" si="86"/>
        <v>109</v>
      </c>
      <c r="J390" s="175" t="str">
        <f t="shared" ca="1" si="87"/>
        <v/>
      </c>
      <c r="K390" s="127" t="str">
        <f t="shared" ca="1" si="88"/>
        <v/>
      </c>
      <c r="L390" s="182" t="str">
        <f t="shared" ca="1" si="89"/>
        <v/>
      </c>
      <c r="M390" s="127" t="str">
        <f t="shared" ca="1" si="90"/>
        <v/>
      </c>
      <c r="N390" s="127" t="str">
        <f t="shared" ca="1" si="91"/>
        <v/>
      </c>
      <c r="O390" s="179" t="str">
        <f t="shared" ca="1" si="92"/>
        <v/>
      </c>
      <c r="P390" s="182" t="str">
        <f t="shared" ca="1" si="93"/>
        <v/>
      </c>
      <c r="Q390" s="120" t="str">
        <f t="shared" ca="1" si="95"/>
        <v/>
      </c>
      <c r="R390" s="77">
        <f ca="1">IFERROR(SUM($I$15:I390)/$N$5,"")</f>
        <v>0.21918055031614744</v>
      </c>
    </row>
    <row r="391" spans="1:18" x14ac:dyDescent="0.25">
      <c r="A391" s="168">
        <v>30</v>
      </c>
      <c r="B391" s="173">
        <f t="shared" si="94"/>
        <v>43574.958333332419</v>
      </c>
      <c r="C391" s="127" t="str">
        <f t="shared" ca="1" si="80"/>
        <v/>
      </c>
      <c r="D391" s="179">
        <f t="shared" ca="1" si="81"/>
        <v>960</v>
      </c>
      <c r="E391" s="179">
        <f t="shared" ca="1" si="82"/>
        <v>42</v>
      </c>
      <c r="F391" s="179">
        <f t="shared" ca="1" si="83"/>
        <v>40</v>
      </c>
      <c r="G391" s="179">
        <f t="shared" ca="1" si="84"/>
        <v>191.19</v>
      </c>
      <c r="H391" s="179">
        <f t="shared" ca="1" si="85"/>
        <v>3035</v>
      </c>
      <c r="I391" s="182">
        <f t="shared" ca="1" si="86"/>
        <v>108</v>
      </c>
      <c r="J391" s="175" t="str">
        <f t="shared" ca="1" si="87"/>
        <v/>
      </c>
      <c r="K391" s="127" t="str">
        <f t="shared" ca="1" si="88"/>
        <v/>
      </c>
      <c r="L391" s="182" t="str">
        <f t="shared" ca="1" si="89"/>
        <v/>
      </c>
      <c r="M391" s="127" t="str">
        <f t="shared" ca="1" si="90"/>
        <v/>
      </c>
      <c r="N391" s="127" t="str">
        <f t="shared" ca="1" si="91"/>
        <v/>
      </c>
      <c r="O391" s="179" t="str">
        <f t="shared" ca="1" si="92"/>
        <v/>
      </c>
      <c r="P391" s="182" t="str">
        <f t="shared" ca="1" si="93"/>
        <v/>
      </c>
      <c r="Q391" s="120" t="str">
        <f t="shared" ca="1" si="95"/>
        <v/>
      </c>
      <c r="R391" s="77">
        <f ca="1">IFERROR(SUM($I$15:I391)/$N$5,"")</f>
        <v>0.21978863445697522</v>
      </c>
    </row>
    <row r="392" spans="1:18" x14ac:dyDescent="0.25">
      <c r="A392" s="168">
        <v>31</v>
      </c>
      <c r="B392" s="173">
        <f t="shared" si="94"/>
        <v>43574.999999999083</v>
      </c>
      <c r="C392" s="127" t="str">
        <f t="shared" ca="1" si="80"/>
        <v/>
      </c>
      <c r="D392" s="179">
        <f t="shared" ca="1" si="81"/>
        <v>954</v>
      </c>
      <c r="E392" s="179">
        <f t="shared" ca="1" si="82"/>
        <v>42</v>
      </c>
      <c r="F392" s="179">
        <f t="shared" ca="1" si="83"/>
        <v>42</v>
      </c>
      <c r="G392" s="179" t="str">
        <f t="shared" ca="1" si="84"/>
        <v/>
      </c>
      <c r="H392" s="179">
        <f t="shared" ca="1" si="85"/>
        <v>3218</v>
      </c>
      <c r="I392" s="182">
        <f t="shared" ca="1" si="86"/>
        <v>107</v>
      </c>
      <c r="J392" s="175" t="str">
        <f t="shared" ca="1" si="87"/>
        <v/>
      </c>
      <c r="K392" s="127" t="str">
        <f t="shared" ca="1" si="88"/>
        <v/>
      </c>
      <c r="L392" s="182" t="str">
        <f t="shared" ca="1" si="89"/>
        <v/>
      </c>
      <c r="M392" s="127" t="str">
        <f t="shared" ca="1" si="90"/>
        <v/>
      </c>
      <c r="N392" s="127" t="str">
        <f t="shared" ca="1" si="91"/>
        <v/>
      </c>
      <c r="O392" s="179" t="str">
        <f t="shared" ca="1" si="92"/>
        <v/>
      </c>
      <c r="P392" s="182" t="str">
        <f t="shared" ca="1" si="93"/>
        <v/>
      </c>
      <c r="Q392" s="120" t="str">
        <f t="shared" ca="1" si="95"/>
        <v/>
      </c>
      <c r="R392" s="77">
        <f ca="1">IFERROR(SUM($I$15:I392)/$N$5,"")</f>
        <v>0.22039108818909164</v>
      </c>
    </row>
    <row r="393" spans="1:18" x14ac:dyDescent="0.25">
      <c r="A393" s="168">
        <v>32</v>
      </c>
      <c r="B393" s="173">
        <f t="shared" si="94"/>
        <v>43575.041666665747</v>
      </c>
      <c r="C393" s="127" t="str">
        <f t="shared" ca="1" si="80"/>
        <v/>
      </c>
      <c r="D393" s="179">
        <f t="shared" ca="1" si="81"/>
        <v>956</v>
      </c>
      <c r="E393" s="179">
        <f t="shared" ca="1" si="82"/>
        <v>42</v>
      </c>
      <c r="F393" s="179">
        <f t="shared" ca="1" si="83"/>
        <v>41</v>
      </c>
      <c r="G393" s="179" t="str">
        <f t="shared" ca="1" si="84"/>
        <v/>
      </c>
      <c r="H393" s="179">
        <f t="shared" ca="1" si="85"/>
        <v>3302</v>
      </c>
      <c r="I393" s="182">
        <f t="shared" ca="1" si="86"/>
        <v>102</v>
      </c>
      <c r="J393" s="175" t="str">
        <f t="shared" ca="1" si="87"/>
        <v/>
      </c>
      <c r="K393" s="127" t="str">
        <f t="shared" ca="1" si="88"/>
        <v/>
      </c>
      <c r="L393" s="182" t="str">
        <f t="shared" ca="1" si="89"/>
        <v/>
      </c>
      <c r="M393" s="127" t="str">
        <f t="shared" ca="1" si="90"/>
        <v/>
      </c>
      <c r="N393" s="127" t="str">
        <f t="shared" ca="1" si="91"/>
        <v/>
      </c>
      <c r="O393" s="179" t="str">
        <f t="shared" ca="1" si="92"/>
        <v/>
      </c>
      <c r="P393" s="182" t="str">
        <f t="shared" ca="1" si="93"/>
        <v/>
      </c>
      <c r="Q393" s="120" t="str">
        <f t="shared" ca="1" si="95"/>
        <v/>
      </c>
      <c r="R393" s="77">
        <f ca="1">IFERROR(SUM($I$15:I393)/$N$5,"")</f>
        <v>0.22096538987765121</v>
      </c>
    </row>
    <row r="394" spans="1:18" x14ac:dyDescent="0.25">
      <c r="A394" s="168">
        <v>33</v>
      </c>
      <c r="B394" s="173">
        <f t="shared" si="94"/>
        <v>43575.083333332412</v>
      </c>
      <c r="C394" s="127" t="str">
        <f t="shared" ca="1" si="80"/>
        <v/>
      </c>
      <c r="D394" s="179">
        <f t="shared" ca="1" si="81"/>
        <v>959</v>
      </c>
      <c r="E394" s="179">
        <f t="shared" ca="1" si="82"/>
        <v>42</v>
      </c>
      <c r="F394" s="179">
        <f t="shared" ca="1" si="83"/>
        <v>42</v>
      </c>
      <c r="G394" s="179" t="str">
        <f t="shared" ca="1" si="84"/>
        <v/>
      </c>
      <c r="H394" s="179">
        <f t="shared" ca="1" si="85"/>
        <v>3288</v>
      </c>
      <c r="I394" s="182">
        <f t="shared" ca="1" si="86"/>
        <v>104</v>
      </c>
      <c r="J394" s="175" t="str">
        <f t="shared" ca="1" si="87"/>
        <v/>
      </c>
      <c r="K394" s="127" t="str">
        <f t="shared" ca="1" si="88"/>
        <v/>
      </c>
      <c r="L394" s="182" t="str">
        <f t="shared" ca="1" si="89"/>
        <v/>
      </c>
      <c r="M394" s="127" t="str">
        <f t="shared" ca="1" si="90"/>
        <v/>
      </c>
      <c r="N394" s="127" t="str">
        <f t="shared" ca="1" si="91"/>
        <v/>
      </c>
      <c r="O394" s="179" t="str">
        <f t="shared" ca="1" si="92"/>
        <v/>
      </c>
      <c r="P394" s="182" t="str">
        <f t="shared" ca="1" si="93"/>
        <v/>
      </c>
      <c r="Q394" s="120" t="str">
        <f t="shared" ca="1" si="95"/>
        <v/>
      </c>
      <c r="R394" s="77">
        <f ca="1">IFERROR(SUM($I$15:I394)/$N$5,"")</f>
        <v>0.22155095238363354</v>
      </c>
    </row>
    <row r="395" spans="1:18" x14ac:dyDescent="0.25">
      <c r="A395" s="168">
        <v>34</v>
      </c>
      <c r="B395" s="173">
        <f t="shared" si="94"/>
        <v>43575.124999999076</v>
      </c>
      <c r="C395" s="127" t="str">
        <f t="shared" ca="1" si="80"/>
        <v/>
      </c>
      <c r="D395" s="179">
        <f t="shared" ca="1" si="81"/>
        <v>957</v>
      </c>
      <c r="E395" s="179">
        <f t="shared" ca="1" si="82"/>
        <v>42</v>
      </c>
      <c r="F395" s="179">
        <f t="shared" ca="1" si="83"/>
        <v>42</v>
      </c>
      <c r="G395" s="179" t="str">
        <f t="shared" ca="1" si="84"/>
        <v/>
      </c>
      <c r="H395" s="179">
        <f t="shared" ca="1" si="85"/>
        <v>3220</v>
      </c>
      <c r="I395" s="182">
        <f t="shared" ca="1" si="86"/>
        <v>104</v>
      </c>
      <c r="J395" s="175" t="str">
        <f t="shared" ca="1" si="87"/>
        <v/>
      </c>
      <c r="K395" s="127" t="str">
        <f t="shared" ca="1" si="88"/>
        <v/>
      </c>
      <c r="L395" s="182" t="str">
        <f t="shared" ca="1" si="89"/>
        <v/>
      </c>
      <c r="M395" s="127" t="str">
        <f t="shared" ca="1" si="90"/>
        <v/>
      </c>
      <c r="N395" s="127" t="str">
        <f t="shared" ca="1" si="91"/>
        <v/>
      </c>
      <c r="O395" s="179" t="str">
        <f t="shared" ca="1" si="92"/>
        <v/>
      </c>
      <c r="P395" s="182" t="str">
        <f t="shared" ca="1" si="93"/>
        <v/>
      </c>
      <c r="Q395" s="120" t="str">
        <f t="shared" ca="1" si="95"/>
        <v/>
      </c>
      <c r="R395" s="77">
        <f ca="1">IFERROR(SUM($I$15:I395)/$N$5,"")</f>
        <v>0.22213651488961583</v>
      </c>
    </row>
    <row r="396" spans="1:18" x14ac:dyDescent="0.25">
      <c r="A396" s="168">
        <v>35</v>
      </c>
      <c r="B396" s="173">
        <f t="shared" si="94"/>
        <v>43575.16666666574</v>
      </c>
      <c r="C396" s="127" t="str">
        <f t="shared" ca="1" si="80"/>
        <v/>
      </c>
      <c r="D396" s="179">
        <f t="shared" ca="1" si="81"/>
        <v>958</v>
      </c>
      <c r="E396" s="179">
        <f t="shared" ca="1" si="82"/>
        <v>42</v>
      </c>
      <c r="F396" s="179">
        <f t="shared" ca="1" si="83"/>
        <v>41</v>
      </c>
      <c r="G396" s="179" t="str">
        <f t="shared" ca="1" si="84"/>
        <v/>
      </c>
      <c r="H396" s="179">
        <f t="shared" ca="1" si="85"/>
        <v>3107</v>
      </c>
      <c r="I396" s="182">
        <f t="shared" ca="1" si="86"/>
        <v>105</v>
      </c>
      <c r="J396" s="175" t="str">
        <f t="shared" ca="1" si="87"/>
        <v/>
      </c>
      <c r="K396" s="127" t="str">
        <f t="shared" ca="1" si="88"/>
        <v/>
      </c>
      <c r="L396" s="182" t="str">
        <f t="shared" ca="1" si="89"/>
        <v/>
      </c>
      <c r="M396" s="127" t="str">
        <f t="shared" ca="1" si="90"/>
        <v/>
      </c>
      <c r="N396" s="127" t="str">
        <f t="shared" ca="1" si="91"/>
        <v/>
      </c>
      <c r="O396" s="179" t="str">
        <f t="shared" ca="1" si="92"/>
        <v/>
      </c>
      <c r="P396" s="182" t="str">
        <f t="shared" ca="1" si="93"/>
        <v/>
      </c>
      <c r="Q396" s="120" t="str">
        <f t="shared" ca="1" si="95"/>
        <v/>
      </c>
      <c r="R396" s="77">
        <f ca="1">IFERROR(SUM($I$15:I396)/$N$5,"")</f>
        <v>0.2227277078043095</v>
      </c>
    </row>
    <row r="397" spans="1:18" x14ac:dyDescent="0.25">
      <c r="A397" s="168">
        <v>36</v>
      </c>
      <c r="B397" s="173">
        <f t="shared" si="94"/>
        <v>43575.208333332404</v>
      </c>
      <c r="C397" s="127" t="str">
        <f t="shared" ca="1" si="80"/>
        <v/>
      </c>
      <c r="D397" s="179">
        <f t="shared" ca="1" si="81"/>
        <v>954</v>
      </c>
      <c r="E397" s="179">
        <f t="shared" ca="1" si="82"/>
        <v>42</v>
      </c>
      <c r="F397" s="179">
        <f t="shared" ca="1" si="83"/>
        <v>40</v>
      </c>
      <c r="G397" s="179" t="str">
        <f t="shared" ca="1" si="84"/>
        <v/>
      </c>
      <c r="H397" s="179">
        <f t="shared" ca="1" si="85"/>
        <v>3363</v>
      </c>
      <c r="I397" s="182">
        <f t="shared" ca="1" si="86"/>
        <v>111</v>
      </c>
      <c r="J397" s="175" t="str">
        <f t="shared" ca="1" si="87"/>
        <v/>
      </c>
      <c r="K397" s="127" t="str">
        <f t="shared" ca="1" si="88"/>
        <v/>
      </c>
      <c r="L397" s="182" t="str">
        <f t="shared" ca="1" si="89"/>
        <v/>
      </c>
      <c r="M397" s="127" t="str">
        <f t="shared" ca="1" si="90"/>
        <v/>
      </c>
      <c r="N397" s="127" t="str">
        <f t="shared" ca="1" si="91"/>
        <v/>
      </c>
      <c r="O397" s="179" t="str">
        <f t="shared" ca="1" si="92"/>
        <v/>
      </c>
      <c r="P397" s="182" t="str">
        <f t="shared" ca="1" si="93"/>
        <v/>
      </c>
      <c r="Q397" s="120" t="str">
        <f t="shared" ca="1" si="95"/>
        <v/>
      </c>
      <c r="R397" s="77">
        <f ca="1">IFERROR(SUM($I$15:I397)/$N$5,"")</f>
        <v>0.22335268317127141</v>
      </c>
    </row>
    <row r="398" spans="1:18" x14ac:dyDescent="0.25">
      <c r="A398" s="168">
        <v>37</v>
      </c>
      <c r="B398" s="173">
        <f t="shared" si="94"/>
        <v>43575.249999999069</v>
      </c>
      <c r="C398" s="127" t="str">
        <f t="shared" ca="1" si="80"/>
        <v/>
      </c>
      <c r="D398" s="179">
        <f t="shared" ca="1" si="81"/>
        <v>963</v>
      </c>
      <c r="E398" s="179">
        <f t="shared" ca="1" si="82"/>
        <v>42</v>
      </c>
      <c r="F398" s="179">
        <f t="shared" ca="1" si="83"/>
        <v>41</v>
      </c>
      <c r="G398" s="179" t="str">
        <f t="shared" ca="1" si="84"/>
        <v/>
      </c>
      <c r="H398" s="179">
        <f t="shared" ca="1" si="85"/>
        <v>3287</v>
      </c>
      <c r="I398" s="182">
        <f t="shared" ca="1" si="86"/>
        <v>103</v>
      </c>
      <c r="J398" s="175" t="str">
        <f t="shared" ca="1" si="87"/>
        <v/>
      </c>
      <c r="K398" s="127" t="str">
        <f t="shared" ca="1" si="88"/>
        <v/>
      </c>
      <c r="L398" s="182" t="str">
        <f t="shared" ca="1" si="89"/>
        <v/>
      </c>
      <c r="M398" s="127" t="str">
        <f t="shared" ca="1" si="90"/>
        <v/>
      </c>
      <c r="N398" s="127" t="str">
        <f t="shared" ca="1" si="91"/>
        <v/>
      </c>
      <c r="O398" s="179" t="str">
        <f t="shared" ca="1" si="92"/>
        <v/>
      </c>
      <c r="P398" s="182" t="str">
        <f t="shared" ca="1" si="93"/>
        <v/>
      </c>
      <c r="Q398" s="120" t="str">
        <f t="shared" ca="1" si="95"/>
        <v/>
      </c>
      <c r="R398" s="77">
        <f ca="1">IFERROR(SUM($I$15:I398)/$N$5,"")</f>
        <v>0.22393261526854236</v>
      </c>
    </row>
    <row r="399" spans="1:18" x14ac:dyDescent="0.25">
      <c r="A399" s="168">
        <v>14</v>
      </c>
      <c r="B399" s="173">
        <f t="shared" si="94"/>
        <v>43575.291666665733</v>
      </c>
      <c r="C399" s="127" t="str">
        <f t="shared" ref="C399:C462" ca="1" si="96">IF($B399&gt;$B$10,"",IFERROR(AVERAGE(INDIRECT("'"&amp;TEXT($B399-TIME(6,1,0),"MM-DD-YY")&amp;"'!C"&amp;$A399)),""))</f>
        <v/>
      </c>
      <c r="D399" s="179">
        <f t="shared" ref="D399:D462" ca="1" si="97">IF($B399&gt;$B$10,"",IFERROR(AVERAGE(INDIRECT("'"&amp;TEXT($B399-TIME(6,1,0),"MM-DD-YY")&amp;"'!D"&amp;$A399)),""))</f>
        <v>961</v>
      </c>
      <c r="E399" s="179">
        <f t="shared" ref="E399:E462" ca="1" si="98">IF($B399&gt;$B$10,"",IFERROR(AVERAGE(INDIRECT("'"&amp;TEXT($B399-TIME(6,1,0),"MM-DD-YY")&amp;"'!E"&amp;$A399)),""))</f>
        <v>42</v>
      </c>
      <c r="F399" s="179">
        <f t="shared" ref="F399:F462" ca="1" si="99">IF($B399&gt;$B$10,"",IFERROR(AVERAGE(INDIRECT("'"&amp;TEXT($B399-TIME(6,1,0),"MM-DD-YY")&amp;"'!P"&amp;$A399)),""))</f>
        <v>43</v>
      </c>
      <c r="G399" s="179" t="str">
        <f t="shared" ref="G399:G462" ca="1" si="100">IF($B399&gt;$B$10,"",IFERROR(AVERAGE(INDIRECT("'"&amp;TEXT($B399-TIME(6,1,0),"MM-DD-YY")&amp;"'!AC"&amp;$A399)),""))</f>
        <v/>
      </c>
      <c r="H399" s="179">
        <f t="shared" ref="H399:H462" ca="1" si="101">IF($B399&gt;$B$10,"",IFERROR(AVERAGE(INDIRECT("'"&amp;TEXT($B399-TIME(6,1,0),"MM-DD-YY")&amp;"'!O"&amp;$A399)),""))</f>
        <v>3126</v>
      </c>
      <c r="I399" s="182">
        <f t="shared" ref="I399:I462" ca="1" si="102">IF($B399&gt;$B$10,"",IFERROR(AVERAGE(INDIRECT("'"&amp;TEXT($B399-TIME(6,1,0),"MM-DD-YY")&amp;"'!Q"&amp;$A399)),""))</f>
        <v>98</v>
      </c>
      <c r="J399" s="175" t="str">
        <f t="shared" ref="J399:J462" ca="1" si="103">IF($B399&gt;$B$10,"",IFERROR(AVERAGE(INDIRECT("'"&amp;TEXT($B399-TIME(6,1,0),"MM-DD-YY")&amp;"'!T"&amp;$A399)),""))</f>
        <v/>
      </c>
      <c r="K399" s="127" t="str">
        <f t="shared" ref="K399:K462" ca="1" si="104">IF($B399&gt;$B$10,"",IFERROR(AVERAGE(INDIRECT("'"&amp;TEXT($B399-TIME(6,1,0),"MM-DD-YY")&amp;"'!I"&amp;$A399)),""))</f>
        <v/>
      </c>
      <c r="L399" s="182" t="str">
        <f t="shared" ref="L399:L462" ca="1" si="105">IF($B399&gt;$B$10,"",IFERROR(AVERAGE(INDIRECT("'"&amp;TEXT($B399-TIME(6,1,0),"MM-DD-YY")&amp;"'!J"&amp;$A399)),""))</f>
        <v/>
      </c>
      <c r="M399" s="127" t="str">
        <f t="shared" ref="M399:M462" ca="1" si="106">IF($B399&gt;$B$10,"",IFERROR(AVERAGE(INDIRECT("'"&amp;TEXT($B399-TIME(6,1,0),"MM-DD-YY")&amp;"'!K"&amp;$A399)),""))</f>
        <v/>
      </c>
      <c r="N399" s="127" t="str">
        <f t="shared" ref="N399:N462" ca="1" si="107">IF($B399&gt;$B$10,"",IFERROR(AVERAGE(INDIRECT("'"&amp;TEXT($B399-TIME(6,1,0),"MM-DD-YY")&amp;"'!L"&amp;$A399)),""))</f>
        <v/>
      </c>
      <c r="O399" s="179" t="str">
        <f t="shared" ref="O399:O462" ca="1" si="108">IF($B399&gt;$B$10,"",IFERROR(AVERAGE(INDIRECT("'"&amp;TEXT($B399-TIME(6,1,0),"MM-DD-YY")&amp;"'!M"&amp;$A399)),""))</f>
        <v/>
      </c>
      <c r="P399" s="182" t="str">
        <f t="shared" ref="P399:P462" ca="1" si="109">IF($B399&gt;$B$10,"",IFERROR(AVERAGE(INDIRECT("'"&amp;TEXT($B399-TIME(6,1,0),"MM-DD-YY")&amp;"'!N"&amp;$A399)),""))</f>
        <v/>
      </c>
      <c r="Q399" s="120" t="str">
        <f t="shared" ca="1" si="95"/>
        <v/>
      </c>
      <c r="R399" s="77">
        <f ca="1">IFERROR(SUM($I$15:I399)/$N$5,"")</f>
        <v>0.22448439532225645</v>
      </c>
    </row>
    <row r="400" spans="1:18" x14ac:dyDescent="0.25">
      <c r="A400" s="168">
        <v>15</v>
      </c>
      <c r="B400" s="173">
        <f t="shared" ref="B400:B463" si="110">B399+TIME(1,0,0)</f>
        <v>43575.333333332397</v>
      </c>
      <c r="C400" s="127" t="str">
        <f t="shared" ca="1" si="96"/>
        <v/>
      </c>
      <c r="D400" s="179">
        <f t="shared" ca="1" si="97"/>
        <v>961</v>
      </c>
      <c r="E400" s="179">
        <f t="shared" ca="1" si="98"/>
        <v>42</v>
      </c>
      <c r="F400" s="179">
        <f t="shared" ca="1" si="99"/>
        <v>44</v>
      </c>
      <c r="G400" s="179" t="str">
        <f t="shared" ca="1" si="100"/>
        <v/>
      </c>
      <c r="H400" s="179">
        <f t="shared" ca="1" si="101"/>
        <v>3186</v>
      </c>
      <c r="I400" s="182">
        <f t="shared" ca="1" si="102"/>
        <v>96</v>
      </c>
      <c r="J400" s="175" t="str">
        <f t="shared" ca="1" si="103"/>
        <v/>
      </c>
      <c r="K400" s="127" t="str">
        <f t="shared" ca="1" si="104"/>
        <v/>
      </c>
      <c r="L400" s="182" t="str">
        <f t="shared" ca="1" si="105"/>
        <v/>
      </c>
      <c r="M400" s="127" t="str">
        <f t="shared" ca="1" si="106"/>
        <v/>
      </c>
      <c r="N400" s="127" t="str">
        <f t="shared" ca="1" si="107"/>
        <v/>
      </c>
      <c r="O400" s="179" t="str">
        <f t="shared" ca="1" si="108"/>
        <v/>
      </c>
      <c r="P400" s="182" t="str">
        <f t="shared" ca="1" si="109"/>
        <v/>
      </c>
      <c r="Q400" s="120" t="str">
        <f t="shared" ref="Q400:Q463" ca="1" si="111">IFERROR(Q399-I400,"")</f>
        <v/>
      </c>
      <c r="R400" s="77">
        <f ca="1">IFERROR(SUM($I$15:I400)/$N$5,"")</f>
        <v>0.22502491455854781</v>
      </c>
    </row>
    <row r="401" spans="1:18" x14ac:dyDescent="0.25">
      <c r="A401" s="168">
        <v>16</v>
      </c>
      <c r="B401" s="173">
        <f t="shared" si="110"/>
        <v>43575.374999999061</v>
      </c>
      <c r="C401" s="127" t="str">
        <f t="shared" ca="1" si="96"/>
        <v/>
      </c>
      <c r="D401" s="179">
        <f t="shared" ca="1" si="97"/>
        <v>963</v>
      </c>
      <c r="E401" s="179">
        <f t="shared" ca="1" si="98"/>
        <v>42</v>
      </c>
      <c r="F401" s="179">
        <f t="shared" ca="1" si="99"/>
        <v>45</v>
      </c>
      <c r="G401" s="179" t="str">
        <f t="shared" ca="1" si="100"/>
        <v/>
      </c>
      <c r="H401" s="179">
        <f t="shared" ca="1" si="101"/>
        <v>3173</v>
      </c>
      <c r="I401" s="182">
        <f t="shared" ca="1" si="102"/>
        <v>97</v>
      </c>
      <c r="J401" s="175" t="str">
        <f t="shared" ca="1" si="103"/>
        <v/>
      </c>
      <c r="K401" s="127" t="str">
        <f t="shared" ca="1" si="104"/>
        <v/>
      </c>
      <c r="L401" s="182" t="str">
        <f t="shared" ca="1" si="105"/>
        <v/>
      </c>
      <c r="M401" s="127" t="str">
        <f t="shared" ca="1" si="106"/>
        <v/>
      </c>
      <c r="N401" s="127" t="str">
        <f t="shared" ca="1" si="107"/>
        <v/>
      </c>
      <c r="O401" s="179" t="str">
        <f t="shared" ca="1" si="108"/>
        <v/>
      </c>
      <c r="P401" s="182" t="str">
        <f t="shared" ca="1" si="109"/>
        <v/>
      </c>
      <c r="Q401" s="120" t="str">
        <f t="shared" ca="1" si="111"/>
        <v/>
      </c>
      <c r="R401" s="77">
        <f ca="1">IFERROR(SUM($I$15:I401)/$N$5,"")</f>
        <v>0.22557106420355053</v>
      </c>
    </row>
    <row r="402" spans="1:18" x14ac:dyDescent="0.25">
      <c r="A402" s="168">
        <v>17</v>
      </c>
      <c r="B402" s="173">
        <f t="shared" si="110"/>
        <v>43575.416666665726</v>
      </c>
      <c r="C402" s="127" t="str">
        <f t="shared" ca="1" si="96"/>
        <v/>
      </c>
      <c r="D402" s="179">
        <f t="shared" ca="1" si="97"/>
        <v>964</v>
      </c>
      <c r="E402" s="179">
        <f t="shared" ca="1" si="98"/>
        <v>42</v>
      </c>
      <c r="F402" s="179">
        <f t="shared" ca="1" si="99"/>
        <v>45</v>
      </c>
      <c r="G402" s="179" t="str">
        <f t="shared" ca="1" si="100"/>
        <v/>
      </c>
      <c r="H402" s="179">
        <f t="shared" ca="1" si="101"/>
        <v>3227</v>
      </c>
      <c r="I402" s="182">
        <f t="shared" ca="1" si="102"/>
        <v>98</v>
      </c>
      <c r="J402" s="175" t="str">
        <f t="shared" ca="1" si="103"/>
        <v/>
      </c>
      <c r="K402" s="127" t="str">
        <f t="shared" ca="1" si="104"/>
        <v/>
      </c>
      <c r="L402" s="182" t="str">
        <f t="shared" ca="1" si="105"/>
        <v/>
      </c>
      <c r="M402" s="127" t="str">
        <f t="shared" ca="1" si="106"/>
        <v/>
      </c>
      <c r="N402" s="127" t="str">
        <f t="shared" ca="1" si="107"/>
        <v/>
      </c>
      <c r="O402" s="179" t="str">
        <f t="shared" ca="1" si="108"/>
        <v/>
      </c>
      <c r="P402" s="182" t="str">
        <f t="shared" ca="1" si="109"/>
        <v/>
      </c>
      <c r="Q402" s="120" t="str">
        <f t="shared" ca="1" si="111"/>
        <v/>
      </c>
      <c r="R402" s="77">
        <f ca="1">IFERROR(SUM($I$15:I402)/$N$5,"")</f>
        <v>0.22612284425726464</v>
      </c>
    </row>
    <row r="403" spans="1:18" x14ac:dyDescent="0.25">
      <c r="A403" s="168">
        <v>18</v>
      </c>
      <c r="B403" s="173">
        <f t="shared" si="110"/>
        <v>43575.45833333239</v>
      </c>
      <c r="C403" s="127" t="str">
        <f t="shared" ca="1" si="96"/>
        <v/>
      </c>
      <c r="D403" s="179">
        <f t="shared" ca="1" si="97"/>
        <v>960</v>
      </c>
      <c r="E403" s="179">
        <f t="shared" ca="1" si="98"/>
        <v>42</v>
      </c>
      <c r="F403" s="179">
        <f t="shared" ca="1" si="99"/>
        <v>44</v>
      </c>
      <c r="G403" s="179">
        <f t="shared" ca="1" si="100"/>
        <v>196.73</v>
      </c>
      <c r="H403" s="179">
        <f t="shared" ca="1" si="101"/>
        <v>3276</v>
      </c>
      <c r="I403" s="182">
        <f t="shared" ca="1" si="102"/>
        <v>99</v>
      </c>
      <c r="J403" s="175" t="str">
        <f t="shared" ca="1" si="103"/>
        <v/>
      </c>
      <c r="K403" s="127" t="str">
        <f t="shared" ca="1" si="104"/>
        <v/>
      </c>
      <c r="L403" s="182" t="str">
        <f t="shared" ca="1" si="105"/>
        <v/>
      </c>
      <c r="M403" s="127" t="str">
        <f t="shared" ca="1" si="106"/>
        <v/>
      </c>
      <c r="N403" s="127" t="str">
        <f t="shared" ca="1" si="107"/>
        <v/>
      </c>
      <c r="O403" s="179" t="str">
        <f t="shared" ca="1" si="108"/>
        <v/>
      </c>
      <c r="P403" s="182" t="str">
        <f t="shared" ca="1" si="109"/>
        <v/>
      </c>
      <c r="Q403" s="120" t="str">
        <f t="shared" ca="1" si="111"/>
        <v/>
      </c>
      <c r="R403" s="77">
        <f ca="1">IFERROR(SUM($I$15:I403)/$N$5,"")</f>
        <v>0.22668025471969011</v>
      </c>
    </row>
    <row r="404" spans="1:18" x14ac:dyDescent="0.25">
      <c r="A404" s="168">
        <v>19</v>
      </c>
      <c r="B404" s="173">
        <f t="shared" si="110"/>
        <v>43575.499999999054</v>
      </c>
      <c r="C404" s="127" t="str">
        <f t="shared" ca="1" si="96"/>
        <v/>
      </c>
      <c r="D404" s="179">
        <f t="shared" ca="1" si="97"/>
        <v>958</v>
      </c>
      <c r="E404" s="179">
        <f t="shared" ca="1" si="98"/>
        <v>42</v>
      </c>
      <c r="F404" s="179">
        <f t="shared" ca="1" si="99"/>
        <v>44</v>
      </c>
      <c r="G404" s="179" t="str">
        <f t="shared" ca="1" si="100"/>
        <v/>
      </c>
      <c r="H404" s="179">
        <f t="shared" ca="1" si="101"/>
        <v>3340</v>
      </c>
      <c r="I404" s="182">
        <f t="shared" ca="1" si="102"/>
        <v>97</v>
      </c>
      <c r="J404" s="175" t="str">
        <f t="shared" ca="1" si="103"/>
        <v/>
      </c>
      <c r="K404" s="127" t="str">
        <f t="shared" ca="1" si="104"/>
        <v/>
      </c>
      <c r="L404" s="182" t="str">
        <f t="shared" ca="1" si="105"/>
        <v/>
      </c>
      <c r="M404" s="127" t="str">
        <f t="shared" ca="1" si="106"/>
        <v/>
      </c>
      <c r="N404" s="127" t="str">
        <f t="shared" ca="1" si="107"/>
        <v/>
      </c>
      <c r="O404" s="179" t="str">
        <f t="shared" ca="1" si="108"/>
        <v/>
      </c>
      <c r="P404" s="182" t="str">
        <f t="shared" ca="1" si="109"/>
        <v/>
      </c>
      <c r="Q404" s="120" t="str">
        <f t="shared" ca="1" si="111"/>
        <v/>
      </c>
      <c r="R404" s="77">
        <f ca="1">IFERROR(SUM($I$15:I404)/$N$5,"")</f>
        <v>0.22722640436469282</v>
      </c>
    </row>
    <row r="405" spans="1:18" x14ac:dyDescent="0.25">
      <c r="A405" s="168">
        <v>20</v>
      </c>
      <c r="B405" s="173">
        <f t="shared" si="110"/>
        <v>43575.541666665718</v>
      </c>
      <c r="C405" s="127" t="str">
        <f t="shared" ca="1" si="96"/>
        <v/>
      </c>
      <c r="D405" s="179">
        <f t="shared" ca="1" si="97"/>
        <v>955</v>
      </c>
      <c r="E405" s="179">
        <f t="shared" ca="1" si="98"/>
        <v>42</v>
      </c>
      <c r="F405" s="179">
        <f t="shared" ca="1" si="99"/>
        <v>42</v>
      </c>
      <c r="G405" s="179" t="str">
        <f t="shared" ca="1" si="100"/>
        <v/>
      </c>
      <c r="H405" s="179">
        <f t="shared" ca="1" si="101"/>
        <v>3289</v>
      </c>
      <c r="I405" s="182">
        <f t="shared" ca="1" si="102"/>
        <v>100</v>
      </c>
      <c r="J405" s="175" t="str">
        <f t="shared" ca="1" si="103"/>
        <v/>
      </c>
      <c r="K405" s="127" t="str">
        <f t="shared" ca="1" si="104"/>
        <v/>
      </c>
      <c r="L405" s="182" t="str">
        <f t="shared" ca="1" si="105"/>
        <v/>
      </c>
      <c r="M405" s="127" t="str">
        <f t="shared" ca="1" si="106"/>
        <v/>
      </c>
      <c r="N405" s="127" t="str">
        <f t="shared" ca="1" si="107"/>
        <v/>
      </c>
      <c r="O405" s="179" t="str">
        <f t="shared" ca="1" si="108"/>
        <v/>
      </c>
      <c r="P405" s="182" t="str">
        <f t="shared" ca="1" si="109"/>
        <v/>
      </c>
      <c r="Q405" s="120" t="str">
        <f t="shared" ca="1" si="111"/>
        <v/>
      </c>
      <c r="R405" s="77">
        <f ca="1">IFERROR(SUM($I$15:I405)/$N$5,"")</f>
        <v>0.22778944523582967</v>
      </c>
    </row>
    <row r="406" spans="1:18" x14ac:dyDescent="0.25">
      <c r="A406" s="168">
        <v>21</v>
      </c>
      <c r="B406" s="173">
        <f t="shared" si="110"/>
        <v>43575.583333332383</v>
      </c>
      <c r="C406" s="127" t="str">
        <f t="shared" ca="1" si="96"/>
        <v/>
      </c>
      <c r="D406" s="179">
        <f t="shared" ca="1" si="97"/>
        <v>962</v>
      </c>
      <c r="E406" s="179">
        <f t="shared" ca="1" si="98"/>
        <v>42</v>
      </c>
      <c r="F406" s="179">
        <f t="shared" ca="1" si="99"/>
        <v>40</v>
      </c>
      <c r="G406" s="179">
        <f t="shared" ca="1" si="100"/>
        <v>193.96</v>
      </c>
      <c r="H406" s="179">
        <f t="shared" ca="1" si="101"/>
        <v>3329</v>
      </c>
      <c r="I406" s="182">
        <f t="shared" ca="1" si="102"/>
        <v>99</v>
      </c>
      <c r="J406" s="175" t="str">
        <f t="shared" ca="1" si="103"/>
        <v/>
      </c>
      <c r="K406" s="127" t="str">
        <f t="shared" ca="1" si="104"/>
        <v/>
      </c>
      <c r="L406" s="182" t="str">
        <f t="shared" ca="1" si="105"/>
        <v/>
      </c>
      <c r="M406" s="127" t="str">
        <f t="shared" ca="1" si="106"/>
        <v/>
      </c>
      <c r="N406" s="127" t="str">
        <f t="shared" ca="1" si="107"/>
        <v/>
      </c>
      <c r="O406" s="179" t="str">
        <f t="shared" ca="1" si="108"/>
        <v/>
      </c>
      <c r="P406" s="182" t="str">
        <f t="shared" ca="1" si="109"/>
        <v/>
      </c>
      <c r="Q406" s="120" t="str">
        <f t="shared" ca="1" si="111"/>
        <v/>
      </c>
      <c r="R406" s="77">
        <f ca="1">IFERROR(SUM($I$15:I406)/$N$5,"")</f>
        <v>0.22834685569825514</v>
      </c>
    </row>
    <row r="407" spans="1:18" x14ac:dyDescent="0.25">
      <c r="A407" s="168">
        <v>22</v>
      </c>
      <c r="B407" s="173">
        <f t="shared" si="110"/>
        <v>43575.624999999047</v>
      </c>
      <c r="C407" s="127" t="str">
        <f t="shared" ca="1" si="96"/>
        <v/>
      </c>
      <c r="D407" s="179">
        <f t="shared" ca="1" si="97"/>
        <v>962</v>
      </c>
      <c r="E407" s="179">
        <f t="shared" ca="1" si="98"/>
        <v>42</v>
      </c>
      <c r="F407" s="179">
        <f t="shared" ca="1" si="99"/>
        <v>41</v>
      </c>
      <c r="G407" s="179" t="str">
        <f t="shared" ca="1" si="100"/>
        <v/>
      </c>
      <c r="H407" s="179">
        <f t="shared" ca="1" si="101"/>
        <v>3344</v>
      </c>
      <c r="I407" s="182">
        <f t="shared" ca="1" si="102"/>
        <v>91</v>
      </c>
      <c r="J407" s="175" t="str">
        <f t="shared" ca="1" si="103"/>
        <v/>
      </c>
      <c r="K407" s="127" t="str">
        <f t="shared" ca="1" si="104"/>
        <v/>
      </c>
      <c r="L407" s="182" t="str">
        <f t="shared" ca="1" si="105"/>
        <v/>
      </c>
      <c r="M407" s="127" t="str">
        <f t="shared" ca="1" si="106"/>
        <v/>
      </c>
      <c r="N407" s="127" t="str">
        <f t="shared" ca="1" si="107"/>
        <v/>
      </c>
      <c r="O407" s="179" t="str">
        <f t="shared" ca="1" si="108"/>
        <v/>
      </c>
      <c r="P407" s="182" t="str">
        <f t="shared" ca="1" si="109"/>
        <v/>
      </c>
      <c r="Q407" s="120" t="str">
        <f t="shared" ca="1" si="111"/>
        <v/>
      </c>
      <c r="R407" s="77">
        <f ca="1">IFERROR(SUM($I$15:I407)/$N$5,"")</f>
        <v>0.22885922289098964</v>
      </c>
    </row>
    <row r="408" spans="1:18" x14ac:dyDescent="0.25">
      <c r="A408" s="168">
        <v>23</v>
      </c>
      <c r="B408" s="173">
        <f t="shared" si="110"/>
        <v>43575.666666665711</v>
      </c>
      <c r="C408" s="127" t="str">
        <f t="shared" ca="1" si="96"/>
        <v/>
      </c>
      <c r="D408" s="179">
        <f t="shared" ca="1" si="97"/>
        <v>960</v>
      </c>
      <c r="E408" s="179">
        <f t="shared" ca="1" si="98"/>
        <v>42</v>
      </c>
      <c r="F408" s="179">
        <f t="shared" ca="1" si="99"/>
        <v>40</v>
      </c>
      <c r="G408" s="179">
        <f t="shared" ca="1" si="100"/>
        <v>194.65</v>
      </c>
      <c r="H408" s="179">
        <f t="shared" ca="1" si="101"/>
        <v>3246</v>
      </c>
      <c r="I408" s="182">
        <f t="shared" ca="1" si="102"/>
        <v>97</v>
      </c>
      <c r="J408" s="175" t="str">
        <f t="shared" ca="1" si="103"/>
        <v/>
      </c>
      <c r="K408" s="127" t="str">
        <f t="shared" ca="1" si="104"/>
        <v/>
      </c>
      <c r="L408" s="182" t="str">
        <f t="shared" ca="1" si="105"/>
        <v/>
      </c>
      <c r="M408" s="127" t="str">
        <f t="shared" ca="1" si="106"/>
        <v/>
      </c>
      <c r="N408" s="127" t="str">
        <f t="shared" ca="1" si="107"/>
        <v/>
      </c>
      <c r="O408" s="179" t="str">
        <f t="shared" ca="1" si="108"/>
        <v/>
      </c>
      <c r="P408" s="182" t="str">
        <f t="shared" ca="1" si="109"/>
        <v/>
      </c>
      <c r="Q408" s="120" t="str">
        <f t="shared" ca="1" si="111"/>
        <v/>
      </c>
      <c r="R408" s="77">
        <f ca="1">IFERROR(SUM($I$15:I408)/$N$5,"")</f>
        <v>0.22940537253599239</v>
      </c>
    </row>
    <row r="409" spans="1:18" x14ac:dyDescent="0.25">
      <c r="A409" s="168">
        <v>24</v>
      </c>
      <c r="B409" s="173">
        <f t="shared" si="110"/>
        <v>43575.708333332375</v>
      </c>
      <c r="C409" s="127" t="str">
        <f t="shared" ca="1" si="96"/>
        <v/>
      </c>
      <c r="D409" s="179">
        <f t="shared" ca="1" si="97"/>
        <v>958</v>
      </c>
      <c r="E409" s="179">
        <f t="shared" ca="1" si="98"/>
        <v>42</v>
      </c>
      <c r="F409" s="179">
        <f t="shared" ca="1" si="99"/>
        <v>42</v>
      </c>
      <c r="G409" s="179" t="str">
        <f t="shared" ca="1" si="100"/>
        <v/>
      </c>
      <c r="H409" s="179">
        <f t="shared" ca="1" si="101"/>
        <v>3288</v>
      </c>
      <c r="I409" s="182">
        <f t="shared" ca="1" si="102"/>
        <v>88</v>
      </c>
      <c r="J409" s="175" t="str">
        <f t="shared" ca="1" si="103"/>
        <v/>
      </c>
      <c r="K409" s="127" t="str">
        <f t="shared" ca="1" si="104"/>
        <v/>
      </c>
      <c r="L409" s="182" t="str">
        <f t="shared" ca="1" si="105"/>
        <v/>
      </c>
      <c r="M409" s="127" t="str">
        <f t="shared" ca="1" si="106"/>
        <v/>
      </c>
      <c r="N409" s="127" t="str">
        <f t="shared" ca="1" si="107"/>
        <v/>
      </c>
      <c r="O409" s="179" t="str">
        <f t="shared" ca="1" si="108"/>
        <v/>
      </c>
      <c r="P409" s="182" t="str">
        <f t="shared" ca="1" si="109"/>
        <v/>
      </c>
      <c r="Q409" s="120" t="str">
        <f t="shared" ca="1" si="111"/>
        <v/>
      </c>
      <c r="R409" s="77">
        <f ca="1">IFERROR(SUM($I$15:I409)/$N$5,"")</f>
        <v>0.22990084850259279</v>
      </c>
    </row>
    <row r="410" spans="1:18" x14ac:dyDescent="0.25">
      <c r="A410" s="168">
        <v>25</v>
      </c>
      <c r="B410" s="173">
        <f t="shared" si="110"/>
        <v>43575.74999999904</v>
      </c>
      <c r="C410" s="127" t="str">
        <f t="shared" ca="1" si="96"/>
        <v/>
      </c>
      <c r="D410" s="179">
        <f t="shared" ca="1" si="97"/>
        <v>957</v>
      </c>
      <c r="E410" s="179">
        <f t="shared" ca="1" si="98"/>
        <v>42</v>
      </c>
      <c r="F410" s="179">
        <f t="shared" ca="1" si="99"/>
        <v>39</v>
      </c>
      <c r="G410" s="179" t="str">
        <f t="shared" ca="1" si="100"/>
        <v/>
      </c>
      <c r="H410" s="179">
        <f t="shared" ca="1" si="101"/>
        <v>3296</v>
      </c>
      <c r="I410" s="182">
        <f t="shared" ca="1" si="102"/>
        <v>90</v>
      </c>
      <c r="J410" s="175" t="str">
        <f t="shared" ca="1" si="103"/>
        <v/>
      </c>
      <c r="K410" s="127" t="str">
        <f t="shared" ca="1" si="104"/>
        <v/>
      </c>
      <c r="L410" s="182" t="str">
        <f t="shared" ca="1" si="105"/>
        <v/>
      </c>
      <c r="M410" s="127" t="str">
        <f t="shared" ca="1" si="106"/>
        <v/>
      </c>
      <c r="N410" s="127" t="str">
        <f t="shared" ca="1" si="107"/>
        <v/>
      </c>
      <c r="O410" s="179" t="str">
        <f t="shared" ca="1" si="108"/>
        <v/>
      </c>
      <c r="P410" s="182" t="str">
        <f t="shared" ca="1" si="109"/>
        <v/>
      </c>
      <c r="Q410" s="120" t="str">
        <f t="shared" ca="1" si="111"/>
        <v/>
      </c>
      <c r="R410" s="77">
        <f ca="1">IFERROR(SUM($I$15:I410)/$N$5,"")</f>
        <v>0.23040758528661595</v>
      </c>
    </row>
    <row r="411" spans="1:18" x14ac:dyDescent="0.25">
      <c r="A411" s="168">
        <v>26</v>
      </c>
      <c r="B411" s="173">
        <f t="shared" si="110"/>
        <v>43575.791666665704</v>
      </c>
      <c r="C411" s="127" t="str">
        <f t="shared" ca="1" si="96"/>
        <v/>
      </c>
      <c r="D411" s="179">
        <f t="shared" ca="1" si="97"/>
        <v>957</v>
      </c>
      <c r="E411" s="179">
        <f t="shared" ca="1" si="98"/>
        <v>42</v>
      </c>
      <c r="F411" s="179">
        <f t="shared" ca="1" si="99"/>
        <v>43</v>
      </c>
      <c r="G411" s="179">
        <f t="shared" ca="1" si="100"/>
        <v>171.79</v>
      </c>
      <c r="H411" s="179">
        <f t="shared" ca="1" si="101"/>
        <v>3260</v>
      </c>
      <c r="I411" s="182">
        <f t="shared" ca="1" si="102"/>
        <v>96</v>
      </c>
      <c r="J411" s="175" t="str">
        <f t="shared" ca="1" si="103"/>
        <v/>
      </c>
      <c r="K411" s="127" t="str">
        <f t="shared" ca="1" si="104"/>
        <v/>
      </c>
      <c r="L411" s="182" t="str">
        <f t="shared" ca="1" si="105"/>
        <v/>
      </c>
      <c r="M411" s="127" t="str">
        <f t="shared" ca="1" si="106"/>
        <v/>
      </c>
      <c r="N411" s="127" t="str">
        <f t="shared" ca="1" si="107"/>
        <v/>
      </c>
      <c r="O411" s="179" t="str">
        <f t="shared" ca="1" si="108"/>
        <v/>
      </c>
      <c r="P411" s="182" t="str">
        <f t="shared" ca="1" si="109"/>
        <v/>
      </c>
      <c r="Q411" s="120" t="str">
        <f t="shared" ca="1" si="111"/>
        <v/>
      </c>
      <c r="R411" s="77">
        <f ca="1">IFERROR(SUM($I$15:I411)/$N$5,"")</f>
        <v>0.23094810452290732</v>
      </c>
    </row>
    <row r="412" spans="1:18" x14ac:dyDescent="0.25">
      <c r="A412" s="168">
        <v>27</v>
      </c>
      <c r="B412" s="173">
        <f t="shared" si="110"/>
        <v>43575.833333332368</v>
      </c>
      <c r="C412" s="127" t="str">
        <f t="shared" ca="1" si="96"/>
        <v/>
      </c>
      <c r="D412" s="179">
        <f t="shared" ca="1" si="97"/>
        <v>959</v>
      </c>
      <c r="E412" s="179">
        <f t="shared" ca="1" si="98"/>
        <v>42</v>
      </c>
      <c r="F412" s="179">
        <f t="shared" ca="1" si="99"/>
        <v>44</v>
      </c>
      <c r="G412" s="179" t="str">
        <f t="shared" ca="1" si="100"/>
        <v/>
      </c>
      <c r="H412" s="179">
        <f t="shared" ca="1" si="101"/>
        <v>3255</v>
      </c>
      <c r="I412" s="182">
        <f t="shared" ca="1" si="102"/>
        <v>97</v>
      </c>
      <c r="J412" s="175" t="str">
        <f t="shared" ca="1" si="103"/>
        <v/>
      </c>
      <c r="K412" s="127" t="str">
        <f t="shared" ca="1" si="104"/>
        <v/>
      </c>
      <c r="L412" s="182" t="str">
        <f t="shared" ca="1" si="105"/>
        <v/>
      </c>
      <c r="M412" s="127" t="str">
        <f t="shared" ca="1" si="106"/>
        <v/>
      </c>
      <c r="N412" s="127" t="str">
        <f t="shared" ca="1" si="107"/>
        <v/>
      </c>
      <c r="O412" s="179" t="str">
        <f t="shared" ca="1" si="108"/>
        <v/>
      </c>
      <c r="P412" s="182" t="str">
        <f t="shared" ca="1" si="109"/>
        <v/>
      </c>
      <c r="Q412" s="120" t="str">
        <f t="shared" ca="1" si="111"/>
        <v/>
      </c>
      <c r="R412" s="77">
        <f ca="1">IFERROR(SUM($I$15:I412)/$N$5,"")</f>
        <v>0.23149425416791006</v>
      </c>
    </row>
    <row r="413" spans="1:18" x14ac:dyDescent="0.25">
      <c r="A413" s="168">
        <v>28</v>
      </c>
      <c r="B413" s="173">
        <f t="shared" si="110"/>
        <v>43575.874999999032</v>
      </c>
      <c r="C413" s="127" t="str">
        <f t="shared" ca="1" si="96"/>
        <v/>
      </c>
      <c r="D413" s="179">
        <f t="shared" ca="1" si="97"/>
        <v>958</v>
      </c>
      <c r="E413" s="179">
        <f t="shared" ca="1" si="98"/>
        <v>42</v>
      </c>
      <c r="F413" s="179">
        <f t="shared" ca="1" si="99"/>
        <v>45</v>
      </c>
      <c r="G413" s="179" t="str">
        <f t="shared" ca="1" si="100"/>
        <v/>
      </c>
      <c r="H413" s="179">
        <f t="shared" ca="1" si="101"/>
        <v>3328</v>
      </c>
      <c r="I413" s="182">
        <f t="shared" ca="1" si="102"/>
        <v>98</v>
      </c>
      <c r="J413" s="175" t="str">
        <f t="shared" ca="1" si="103"/>
        <v/>
      </c>
      <c r="K413" s="127" t="str">
        <f t="shared" ca="1" si="104"/>
        <v/>
      </c>
      <c r="L413" s="182" t="str">
        <f t="shared" ca="1" si="105"/>
        <v/>
      </c>
      <c r="M413" s="127" t="str">
        <f t="shared" ca="1" si="106"/>
        <v/>
      </c>
      <c r="N413" s="127" t="str">
        <f t="shared" ca="1" si="107"/>
        <v/>
      </c>
      <c r="O413" s="179" t="str">
        <f t="shared" ca="1" si="108"/>
        <v/>
      </c>
      <c r="P413" s="182" t="str">
        <f t="shared" ca="1" si="109"/>
        <v/>
      </c>
      <c r="Q413" s="120" t="str">
        <f t="shared" ca="1" si="111"/>
        <v/>
      </c>
      <c r="R413" s="77">
        <f ca="1">IFERROR(SUM($I$15:I413)/$N$5,"")</f>
        <v>0.23204603422162415</v>
      </c>
    </row>
    <row r="414" spans="1:18" x14ac:dyDescent="0.25">
      <c r="A414" s="168">
        <v>29</v>
      </c>
      <c r="B414" s="173">
        <f t="shared" si="110"/>
        <v>43575.916666665697</v>
      </c>
      <c r="C414" s="127" t="str">
        <f t="shared" ca="1" si="96"/>
        <v/>
      </c>
      <c r="D414" s="179">
        <f t="shared" ca="1" si="97"/>
        <v>960</v>
      </c>
      <c r="E414" s="179">
        <f t="shared" ca="1" si="98"/>
        <v>42</v>
      </c>
      <c r="F414" s="179">
        <f t="shared" ca="1" si="99"/>
        <v>38</v>
      </c>
      <c r="G414" s="179">
        <f t="shared" ca="1" si="100"/>
        <v>196.73</v>
      </c>
      <c r="H414" s="179">
        <f t="shared" ca="1" si="101"/>
        <v>3307</v>
      </c>
      <c r="I414" s="182">
        <f t="shared" ca="1" si="102"/>
        <v>99</v>
      </c>
      <c r="J414" s="175" t="str">
        <f t="shared" ca="1" si="103"/>
        <v/>
      </c>
      <c r="K414" s="127" t="str">
        <f t="shared" ca="1" si="104"/>
        <v/>
      </c>
      <c r="L414" s="182" t="str">
        <f t="shared" ca="1" si="105"/>
        <v/>
      </c>
      <c r="M414" s="127" t="str">
        <f t="shared" ca="1" si="106"/>
        <v/>
      </c>
      <c r="N414" s="127" t="str">
        <f t="shared" ca="1" si="107"/>
        <v/>
      </c>
      <c r="O414" s="179" t="str">
        <f t="shared" ca="1" si="108"/>
        <v/>
      </c>
      <c r="P414" s="182" t="str">
        <f t="shared" ca="1" si="109"/>
        <v/>
      </c>
      <c r="Q414" s="120" t="str">
        <f t="shared" ca="1" si="111"/>
        <v/>
      </c>
      <c r="R414" s="77">
        <f ca="1">IFERROR(SUM($I$15:I414)/$N$5,"")</f>
        <v>0.23260344468404962</v>
      </c>
    </row>
    <row r="415" spans="1:18" x14ac:dyDescent="0.25">
      <c r="A415" s="168">
        <v>30</v>
      </c>
      <c r="B415" s="173">
        <f t="shared" si="110"/>
        <v>43575.958333332361</v>
      </c>
      <c r="C415" s="127" t="str">
        <f t="shared" ca="1" si="96"/>
        <v/>
      </c>
      <c r="D415" s="179">
        <f t="shared" ca="1" si="97"/>
        <v>959</v>
      </c>
      <c r="E415" s="179">
        <f t="shared" ca="1" si="98"/>
        <v>42</v>
      </c>
      <c r="F415" s="179">
        <f t="shared" ca="1" si="99"/>
        <v>39</v>
      </c>
      <c r="G415" s="179" t="str">
        <f t="shared" ca="1" si="100"/>
        <v/>
      </c>
      <c r="H415" s="179">
        <f t="shared" ca="1" si="101"/>
        <v>3320</v>
      </c>
      <c r="I415" s="182">
        <f t="shared" ca="1" si="102"/>
        <v>97</v>
      </c>
      <c r="J415" s="175" t="str">
        <f t="shared" ca="1" si="103"/>
        <v/>
      </c>
      <c r="K415" s="127" t="str">
        <f t="shared" ca="1" si="104"/>
        <v/>
      </c>
      <c r="L415" s="182" t="str">
        <f t="shared" ca="1" si="105"/>
        <v/>
      </c>
      <c r="M415" s="127" t="str">
        <f t="shared" ca="1" si="106"/>
        <v/>
      </c>
      <c r="N415" s="127" t="str">
        <f t="shared" ca="1" si="107"/>
        <v/>
      </c>
      <c r="O415" s="179" t="str">
        <f t="shared" ca="1" si="108"/>
        <v/>
      </c>
      <c r="P415" s="182" t="str">
        <f t="shared" ca="1" si="109"/>
        <v/>
      </c>
      <c r="Q415" s="120" t="str">
        <f t="shared" ca="1" si="111"/>
        <v/>
      </c>
      <c r="R415" s="77">
        <f ca="1">IFERROR(SUM($I$15:I415)/$N$5,"")</f>
        <v>0.23314959432905236</v>
      </c>
    </row>
    <row r="416" spans="1:18" x14ac:dyDescent="0.25">
      <c r="A416" s="168">
        <v>31</v>
      </c>
      <c r="B416" s="173">
        <f t="shared" si="110"/>
        <v>43575.999999999025</v>
      </c>
      <c r="C416" s="127" t="str">
        <f t="shared" ca="1" si="96"/>
        <v/>
      </c>
      <c r="D416" s="179">
        <f t="shared" ca="1" si="97"/>
        <v>957</v>
      </c>
      <c r="E416" s="179">
        <f t="shared" ca="1" si="98"/>
        <v>42</v>
      </c>
      <c r="F416" s="179">
        <f t="shared" ca="1" si="99"/>
        <v>39</v>
      </c>
      <c r="G416" s="179" t="str">
        <f t="shared" ca="1" si="100"/>
        <v/>
      </c>
      <c r="H416" s="179">
        <f t="shared" ca="1" si="101"/>
        <v>3314</v>
      </c>
      <c r="I416" s="182">
        <f t="shared" ca="1" si="102"/>
        <v>86</v>
      </c>
      <c r="J416" s="175" t="str">
        <f t="shared" ca="1" si="103"/>
        <v/>
      </c>
      <c r="K416" s="127" t="str">
        <f t="shared" ca="1" si="104"/>
        <v/>
      </c>
      <c r="L416" s="182" t="str">
        <f t="shared" ca="1" si="105"/>
        <v/>
      </c>
      <c r="M416" s="127" t="str">
        <f t="shared" ca="1" si="106"/>
        <v/>
      </c>
      <c r="N416" s="127" t="str">
        <f t="shared" ca="1" si="107"/>
        <v/>
      </c>
      <c r="O416" s="179" t="str">
        <f t="shared" ca="1" si="108"/>
        <v/>
      </c>
      <c r="P416" s="182" t="str">
        <f t="shared" ca="1" si="109"/>
        <v/>
      </c>
      <c r="Q416" s="120" t="str">
        <f t="shared" ca="1" si="111"/>
        <v/>
      </c>
      <c r="R416" s="77">
        <f ca="1">IFERROR(SUM($I$15:I416)/$N$5,"")</f>
        <v>0.23363380947823004</v>
      </c>
    </row>
    <row r="417" spans="1:18" x14ac:dyDescent="0.25">
      <c r="A417" s="168">
        <v>32</v>
      </c>
      <c r="B417" s="173">
        <f t="shared" si="110"/>
        <v>43576.041666665689</v>
      </c>
      <c r="C417" s="127" t="str">
        <f t="shared" ca="1" si="96"/>
        <v/>
      </c>
      <c r="D417" s="179">
        <f t="shared" ca="1" si="97"/>
        <v>953</v>
      </c>
      <c r="E417" s="179">
        <f t="shared" ca="1" si="98"/>
        <v>42</v>
      </c>
      <c r="F417" s="179">
        <f t="shared" ca="1" si="99"/>
        <v>36</v>
      </c>
      <c r="G417" s="179" t="str">
        <f t="shared" ca="1" si="100"/>
        <v/>
      </c>
      <c r="H417" s="179">
        <f t="shared" ca="1" si="101"/>
        <v>3289</v>
      </c>
      <c r="I417" s="182">
        <f t="shared" ca="1" si="102"/>
        <v>99</v>
      </c>
      <c r="J417" s="175" t="str">
        <f t="shared" ca="1" si="103"/>
        <v/>
      </c>
      <c r="K417" s="127" t="str">
        <f t="shared" ca="1" si="104"/>
        <v/>
      </c>
      <c r="L417" s="182" t="str">
        <f t="shared" ca="1" si="105"/>
        <v/>
      </c>
      <c r="M417" s="127" t="str">
        <f t="shared" ca="1" si="106"/>
        <v/>
      </c>
      <c r="N417" s="127" t="str">
        <f t="shared" ca="1" si="107"/>
        <v/>
      </c>
      <c r="O417" s="179" t="str">
        <f t="shared" ca="1" si="108"/>
        <v/>
      </c>
      <c r="P417" s="182" t="str">
        <f t="shared" ca="1" si="109"/>
        <v/>
      </c>
      <c r="Q417" s="120" t="str">
        <f t="shared" ca="1" si="111"/>
        <v/>
      </c>
      <c r="R417" s="77">
        <f ca="1">IFERROR(SUM($I$15:I417)/$N$5,"")</f>
        <v>0.2341912199406555</v>
      </c>
    </row>
    <row r="418" spans="1:18" x14ac:dyDescent="0.25">
      <c r="A418" s="168">
        <v>33</v>
      </c>
      <c r="B418" s="173">
        <f t="shared" si="110"/>
        <v>43576.083333332354</v>
      </c>
      <c r="C418" s="127" t="str">
        <f t="shared" ca="1" si="96"/>
        <v/>
      </c>
      <c r="D418" s="179">
        <f t="shared" ca="1" si="97"/>
        <v>957</v>
      </c>
      <c r="E418" s="179">
        <f t="shared" ca="1" si="98"/>
        <v>42</v>
      </c>
      <c r="F418" s="179">
        <f t="shared" ca="1" si="99"/>
        <v>38</v>
      </c>
      <c r="G418" s="179" t="str">
        <f t="shared" ca="1" si="100"/>
        <v/>
      </c>
      <c r="H418" s="179">
        <f t="shared" ca="1" si="101"/>
        <v>3309</v>
      </c>
      <c r="I418" s="182">
        <f t="shared" ca="1" si="102"/>
        <v>91</v>
      </c>
      <c r="J418" s="175" t="str">
        <f t="shared" ca="1" si="103"/>
        <v/>
      </c>
      <c r="K418" s="127" t="str">
        <f t="shared" ca="1" si="104"/>
        <v/>
      </c>
      <c r="L418" s="182" t="str">
        <f t="shared" ca="1" si="105"/>
        <v/>
      </c>
      <c r="M418" s="127" t="str">
        <f t="shared" ca="1" si="106"/>
        <v/>
      </c>
      <c r="N418" s="127" t="str">
        <f t="shared" ca="1" si="107"/>
        <v/>
      </c>
      <c r="O418" s="179" t="str">
        <f t="shared" ca="1" si="108"/>
        <v/>
      </c>
      <c r="P418" s="182" t="str">
        <f t="shared" ca="1" si="109"/>
        <v/>
      </c>
      <c r="Q418" s="120" t="str">
        <f t="shared" ca="1" si="111"/>
        <v/>
      </c>
      <c r="R418" s="77">
        <f ca="1">IFERROR(SUM($I$15:I418)/$N$5,"")</f>
        <v>0.23470358713339001</v>
      </c>
    </row>
    <row r="419" spans="1:18" x14ac:dyDescent="0.25">
      <c r="A419" s="168">
        <v>34</v>
      </c>
      <c r="B419" s="173">
        <f t="shared" si="110"/>
        <v>43576.124999999018</v>
      </c>
      <c r="C419" s="127" t="str">
        <f t="shared" ca="1" si="96"/>
        <v/>
      </c>
      <c r="D419" s="179">
        <f t="shared" ca="1" si="97"/>
        <v>956</v>
      </c>
      <c r="E419" s="179">
        <f t="shared" ca="1" si="98"/>
        <v>42</v>
      </c>
      <c r="F419" s="179">
        <f t="shared" ca="1" si="99"/>
        <v>37</v>
      </c>
      <c r="G419" s="179">
        <f t="shared" ca="1" si="100"/>
        <v>191.19</v>
      </c>
      <c r="H419" s="179">
        <f t="shared" ca="1" si="101"/>
        <v>3340</v>
      </c>
      <c r="I419" s="182">
        <f t="shared" ca="1" si="102"/>
        <v>97</v>
      </c>
      <c r="J419" s="175" t="str">
        <f t="shared" ca="1" si="103"/>
        <v/>
      </c>
      <c r="K419" s="127" t="str">
        <f t="shared" ca="1" si="104"/>
        <v/>
      </c>
      <c r="L419" s="182" t="str">
        <f t="shared" ca="1" si="105"/>
        <v/>
      </c>
      <c r="M419" s="127" t="str">
        <f t="shared" ca="1" si="106"/>
        <v/>
      </c>
      <c r="N419" s="127" t="str">
        <f t="shared" ca="1" si="107"/>
        <v/>
      </c>
      <c r="O419" s="179" t="str">
        <f t="shared" ca="1" si="108"/>
        <v/>
      </c>
      <c r="P419" s="182" t="str">
        <f t="shared" ca="1" si="109"/>
        <v/>
      </c>
      <c r="Q419" s="120" t="str">
        <f t="shared" ca="1" si="111"/>
        <v/>
      </c>
      <c r="R419" s="77">
        <f ca="1">IFERROR(SUM($I$15:I419)/$N$5,"")</f>
        <v>0.23524973677839275</v>
      </c>
    </row>
    <row r="420" spans="1:18" x14ac:dyDescent="0.25">
      <c r="A420" s="168">
        <v>35</v>
      </c>
      <c r="B420" s="173">
        <f t="shared" si="110"/>
        <v>43576.166666665682</v>
      </c>
      <c r="C420" s="127" t="str">
        <f t="shared" ca="1" si="96"/>
        <v/>
      </c>
      <c r="D420" s="179">
        <f t="shared" ca="1" si="97"/>
        <v>957</v>
      </c>
      <c r="E420" s="179">
        <f t="shared" ca="1" si="98"/>
        <v>42</v>
      </c>
      <c r="F420" s="179">
        <f t="shared" ca="1" si="99"/>
        <v>37</v>
      </c>
      <c r="G420" s="179" t="str">
        <f t="shared" ca="1" si="100"/>
        <v/>
      </c>
      <c r="H420" s="179">
        <f t="shared" ca="1" si="101"/>
        <v>3245</v>
      </c>
      <c r="I420" s="182">
        <f t="shared" ca="1" si="102"/>
        <v>88</v>
      </c>
      <c r="J420" s="175" t="str">
        <f t="shared" ca="1" si="103"/>
        <v/>
      </c>
      <c r="K420" s="127" t="str">
        <f t="shared" ca="1" si="104"/>
        <v/>
      </c>
      <c r="L420" s="182" t="str">
        <f t="shared" ca="1" si="105"/>
        <v/>
      </c>
      <c r="M420" s="127" t="str">
        <f t="shared" ca="1" si="106"/>
        <v/>
      </c>
      <c r="N420" s="127" t="str">
        <f t="shared" ca="1" si="107"/>
        <v/>
      </c>
      <c r="O420" s="179" t="str">
        <f t="shared" ca="1" si="108"/>
        <v/>
      </c>
      <c r="P420" s="182" t="str">
        <f t="shared" ca="1" si="109"/>
        <v/>
      </c>
      <c r="Q420" s="120" t="str">
        <f t="shared" ca="1" si="111"/>
        <v/>
      </c>
      <c r="R420" s="77">
        <f ca="1">IFERROR(SUM($I$15:I420)/$N$5,"")</f>
        <v>0.23574521274499316</v>
      </c>
    </row>
    <row r="421" spans="1:18" x14ac:dyDescent="0.25">
      <c r="A421" s="168">
        <v>36</v>
      </c>
      <c r="B421" s="173">
        <f t="shared" si="110"/>
        <v>43576.208333332346</v>
      </c>
      <c r="C421" s="127" t="str">
        <f t="shared" ca="1" si="96"/>
        <v/>
      </c>
      <c r="D421" s="179">
        <f t="shared" ca="1" si="97"/>
        <v>956</v>
      </c>
      <c r="E421" s="179">
        <f t="shared" ca="1" si="98"/>
        <v>42</v>
      </c>
      <c r="F421" s="179">
        <f t="shared" ca="1" si="99"/>
        <v>38</v>
      </c>
      <c r="G421" s="179" t="str">
        <f t="shared" ca="1" si="100"/>
        <v/>
      </c>
      <c r="H421" s="179">
        <f t="shared" ca="1" si="101"/>
        <v>3211</v>
      </c>
      <c r="I421" s="182">
        <f t="shared" ca="1" si="102"/>
        <v>90</v>
      </c>
      <c r="J421" s="175" t="str">
        <f t="shared" ca="1" si="103"/>
        <v/>
      </c>
      <c r="K421" s="127" t="str">
        <f t="shared" ca="1" si="104"/>
        <v/>
      </c>
      <c r="L421" s="182" t="str">
        <f t="shared" ca="1" si="105"/>
        <v/>
      </c>
      <c r="M421" s="127" t="str">
        <f t="shared" ca="1" si="106"/>
        <v/>
      </c>
      <c r="N421" s="127" t="str">
        <f t="shared" ca="1" si="107"/>
        <v/>
      </c>
      <c r="O421" s="179" t="str">
        <f t="shared" ca="1" si="108"/>
        <v/>
      </c>
      <c r="P421" s="182" t="str">
        <f t="shared" ca="1" si="109"/>
        <v/>
      </c>
      <c r="Q421" s="120" t="str">
        <f t="shared" ca="1" si="111"/>
        <v/>
      </c>
      <c r="R421" s="77">
        <f ca="1">IFERROR(SUM($I$15:I421)/$N$5,"")</f>
        <v>0.23625194952901632</v>
      </c>
    </row>
    <row r="422" spans="1:18" x14ac:dyDescent="0.25">
      <c r="A422" s="168">
        <v>37</v>
      </c>
      <c r="B422" s="173">
        <f t="shared" si="110"/>
        <v>43576.24999999901</v>
      </c>
      <c r="C422" s="127" t="str">
        <f t="shared" ca="1" si="96"/>
        <v/>
      </c>
      <c r="D422" s="179">
        <f t="shared" ca="1" si="97"/>
        <v>954</v>
      </c>
      <c r="E422" s="179">
        <f t="shared" ca="1" si="98"/>
        <v>42</v>
      </c>
      <c r="F422" s="179">
        <f t="shared" ca="1" si="99"/>
        <v>39</v>
      </c>
      <c r="G422" s="179" t="str">
        <f t="shared" ca="1" si="100"/>
        <v/>
      </c>
      <c r="H422" s="179">
        <f t="shared" ca="1" si="101"/>
        <v>3347</v>
      </c>
      <c r="I422" s="182">
        <f t="shared" ca="1" si="102"/>
        <v>83</v>
      </c>
      <c r="J422" s="175" t="str">
        <f t="shared" ca="1" si="103"/>
        <v/>
      </c>
      <c r="K422" s="127" t="str">
        <f t="shared" ca="1" si="104"/>
        <v/>
      </c>
      <c r="L422" s="182" t="str">
        <f t="shared" ca="1" si="105"/>
        <v/>
      </c>
      <c r="M422" s="127" t="str">
        <f t="shared" ca="1" si="106"/>
        <v/>
      </c>
      <c r="N422" s="127" t="str">
        <f t="shared" ca="1" si="107"/>
        <v/>
      </c>
      <c r="O422" s="179" t="str">
        <f t="shared" ca="1" si="108"/>
        <v/>
      </c>
      <c r="P422" s="182" t="str">
        <f t="shared" ca="1" si="109"/>
        <v/>
      </c>
      <c r="Q422" s="120" t="str">
        <f t="shared" ca="1" si="111"/>
        <v/>
      </c>
      <c r="R422" s="77">
        <f ca="1">IFERROR(SUM($I$15:I422)/$N$5,"")</f>
        <v>0.2367192734520599</v>
      </c>
    </row>
    <row r="423" spans="1:18" x14ac:dyDescent="0.25">
      <c r="A423" s="168">
        <v>14</v>
      </c>
      <c r="B423" s="173">
        <f t="shared" si="110"/>
        <v>43576.291666665675</v>
      </c>
      <c r="C423" s="127" t="str">
        <f t="shared" ca="1" si="96"/>
        <v/>
      </c>
      <c r="D423" s="179">
        <f t="shared" ca="1" si="97"/>
        <v>956</v>
      </c>
      <c r="E423" s="179">
        <f t="shared" ca="1" si="98"/>
        <v>42</v>
      </c>
      <c r="F423" s="179">
        <f t="shared" ca="1" si="99"/>
        <v>43</v>
      </c>
      <c r="G423" s="179">
        <f t="shared" ca="1" si="100"/>
        <v>196.73</v>
      </c>
      <c r="H423" s="179">
        <f t="shared" ca="1" si="101"/>
        <v>3212</v>
      </c>
      <c r="I423" s="182">
        <f t="shared" ca="1" si="102"/>
        <v>80</v>
      </c>
      <c r="J423" s="175" t="str">
        <f t="shared" ca="1" si="103"/>
        <v/>
      </c>
      <c r="K423" s="127" t="str">
        <f t="shared" ca="1" si="104"/>
        <v/>
      </c>
      <c r="L423" s="182" t="str">
        <f t="shared" ca="1" si="105"/>
        <v/>
      </c>
      <c r="M423" s="127" t="str">
        <f t="shared" ca="1" si="106"/>
        <v/>
      </c>
      <c r="N423" s="127" t="str">
        <f t="shared" ca="1" si="107"/>
        <v/>
      </c>
      <c r="O423" s="179" t="str">
        <f t="shared" ca="1" si="108"/>
        <v/>
      </c>
      <c r="P423" s="182" t="str">
        <f t="shared" ca="1" si="109"/>
        <v/>
      </c>
      <c r="Q423" s="120" t="str">
        <f t="shared" ca="1" si="111"/>
        <v/>
      </c>
      <c r="R423" s="77">
        <f ca="1">IFERROR(SUM($I$15:I423)/$N$5,"")</f>
        <v>0.23716970614896934</v>
      </c>
    </row>
    <row r="424" spans="1:18" x14ac:dyDescent="0.25">
      <c r="A424" s="168">
        <v>15</v>
      </c>
      <c r="B424" s="173">
        <f t="shared" si="110"/>
        <v>43576.333333332339</v>
      </c>
      <c r="C424" s="127" t="str">
        <f t="shared" ca="1" si="96"/>
        <v/>
      </c>
      <c r="D424" s="179">
        <f t="shared" ca="1" si="97"/>
        <v>956</v>
      </c>
      <c r="E424" s="179">
        <f t="shared" ca="1" si="98"/>
        <v>42</v>
      </c>
      <c r="F424" s="179">
        <f t="shared" ca="1" si="99"/>
        <v>44</v>
      </c>
      <c r="G424" s="179" t="str">
        <f t="shared" ca="1" si="100"/>
        <v/>
      </c>
      <c r="H424" s="179">
        <f t="shared" ca="1" si="101"/>
        <v>3347</v>
      </c>
      <c r="I424" s="182">
        <f t="shared" ca="1" si="102"/>
        <v>80</v>
      </c>
      <c r="J424" s="175" t="str">
        <f t="shared" ca="1" si="103"/>
        <v/>
      </c>
      <c r="K424" s="127" t="str">
        <f t="shared" ca="1" si="104"/>
        <v/>
      </c>
      <c r="L424" s="182" t="str">
        <f t="shared" ca="1" si="105"/>
        <v/>
      </c>
      <c r="M424" s="127" t="str">
        <f t="shared" ca="1" si="106"/>
        <v/>
      </c>
      <c r="N424" s="127" t="str">
        <f t="shared" ca="1" si="107"/>
        <v/>
      </c>
      <c r="O424" s="179" t="str">
        <f t="shared" ca="1" si="108"/>
        <v/>
      </c>
      <c r="P424" s="182" t="str">
        <f t="shared" ca="1" si="109"/>
        <v/>
      </c>
      <c r="Q424" s="120" t="str">
        <f t="shared" ca="1" si="111"/>
        <v/>
      </c>
      <c r="R424" s="77">
        <f ca="1">IFERROR(SUM($I$15:I424)/$N$5,"")</f>
        <v>0.23762013884587882</v>
      </c>
    </row>
    <row r="425" spans="1:18" x14ac:dyDescent="0.25">
      <c r="A425" s="168">
        <v>16</v>
      </c>
      <c r="B425" s="173">
        <f t="shared" si="110"/>
        <v>43576.374999999003</v>
      </c>
      <c r="C425" s="127" t="str">
        <f t="shared" ca="1" si="96"/>
        <v/>
      </c>
      <c r="D425" s="179">
        <f t="shared" ca="1" si="97"/>
        <v>956</v>
      </c>
      <c r="E425" s="179">
        <f t="shared" ca="1" si="98"/>
        <v>42</v>
      </c>
      <c r="F425" s="179">
        <f t="shared" ca="1" si="99"/>
        <v>42</v>
      </c>
      <c r="G425" s="179" t="str">
        <f t="shared" ca="1" si="100"/>
        <v/>
      </c>
      <c r="H425" s="179">
        <f t="shared" ca="1" si="101"/>
        <v>3340</v>
      </c>
      <c r="I425" s="182">
        <f t="shared" ca="1" si="102"/>
        <v>80</v>
      </c>
      <c r="J425" s="175" t="str">
        <f t="shared" ca="1" si="103"/>
        <v/>
      </c>
      <c r="K425" s="127" t="str">
        <f t="shared" ca="1" si="104"/>
        <v/>
      </c>
      <c r="L425" s="182" t="str">
        <f t="shared" ca="1" si="105"/>
        <v/>
      </c>
      <c r="M425" s="127" t="str">
        <f t="shared" ca="1" si="106"/>
        <v/>
      </c>
      <c r="N425" s="127" t="str">
        <f t="shared" ca="1" si="107"/>
        <v/>
      </c>
      <c r="O425" s="179" t="str">
        <f t="shared" ca="1" si="108"/>
        <v/>
      </c>
      <c r="P425" s="182" t="str">
        <f t="shared" ca="1" si="109"/>
        <v/>
      </c>
      <c r="Q425" s="120" t="str">
        <f t="shared" ca="1" si="111"/>
        <v/>
      </c>
      <c r="R425" s="77">
        <f ca="1">IFERROR(SUM($I$15:I425)/$N$5,"")</f>
        <v>0.2380705715427883</v>
      </c>
    </row>
    <row r="426" spans="1:18" x14ac:dyDescent="0.25">
      <c r="A426" s="168">
        <v>17</v>
      </c>
      <c r="B426" s="173">
        <f t="shared" si="110"/>
        <v>43576.416666665667</v>
      </c>
      <c r="C426" s="127" t="str">
        <f t="shared" ca="1" si="96"/>
        <v/>
      </c>
      <c r="D426" s="179">
        <f t="shared" ca="1" si="97"/>
        <v>953</v>
      </c>
      <c r="E426" s="179">
        <f t="shared" ca="1" si="98"/>
        <v>42</v>
      </c>
      <c r="F426" s="179">
        <f t="shared" ca="1" si="99"/>
        <v>41</v>
      </c>
      <c r="G426" s="179" t="str">
        <f t="shared" ca="1" si="100"/>
        <v/>
      </c>
      <c r="H426" s="179">
        <f t="shared" ca="1" si="101"/>
        <v>3293</v>
      </c>
      <c r="I426" s="182">
        <f t="shared" ca="1" si="102"/>
        <v>81</v>
      </c>
      <c r="J426" s="175" t="str">
        <f t="shared" ca="1" si="103"/>
        <v/>
      </c>
      <c r="K426" s="127" t="str">
        <f t="shared" ca="1" si="104"/>
        <v/>
      </c>
      <c r="L426" s="182" t="str">
        <f t="shared" ca="1" si="105"/>
        <v/>
      </c>
      <c r="M426" s="127" t="str">
        <f t="shared" ca="1" si="106"/>
        <v/>
      </c>
      <c r="N426" s="127" t="str">
        <f t="shared" ca="1" si="107"/>
        <v/>
      </c>
      <c r="O426" s="179" t="str">
        <f t="shared" ca="1" si="108"/>
        <v/>
      </c>
      <c r="P426" s="182" t="str">
        <f t="shared" ca="1" si="109"/>
        <v/>
      </c>
      <c r="Q426" s="120" t="str">
        <f t="shared" ca="1" si="111"/>
        <v/>
      </c>
      <c r="R426" s="77">
        <f ca="1">IFERROR(SUM($I$15:I426)/$N$5,"")</f>
        <v>0.23852663464840912</v>
      </c>
    </row>
    <row r="427" spans="1:18" x14ac:dyDescent="0.25">
      <c r="A427" s="168">
        <v>18</v>
      </c>
      <c r="B427" s="173">
        <f t="shared" si="110"/>
        <v>43576.458333332332</v>
      </c>
      <c r="C427" s="127" t="str">
        <f t="shared" ca="1" si="96"/>
        <v/>
      </c>
      <c r="D427" s="179">
        <f t="shared" ca="1" si="97"/>
        <v>955</v>
      </c>
      <c r="E427" s="179">
        <f t="shared" ca="1" si="98"/>
        <v>42</v>
      </c>
      <c r="F427" s="179">
        <f t="shared" ca="1" si="99"/>
        <v>42</v>
      </c>
      <c r="G427" s="179" t="str">
        <f t="shared" ca="1" si="100"/>
        <v/>
      </c>
      <c r="H427" s="179">
        <f t="shared" ca="1" si="101"/>
        <v>3395</v>
      </c>
      <c r="I427" s="182">
        <f t="shared" ca="1" si="102"/>
        <v>80</v>
      </c>
      <c r="J427" s="175" t="str">
        <f t="shared" ca="1" si="103"/>
        <v/>
      </c>
      <c r="K427" s="127" t="str">
        <f t="shared" ca="1" si="104"/>
        <v/>
      </c>
      <c r="L427" s="182" t="str">
        <f t="shared" ca="1" si="105"/>
        <v/>
      </c>
      <c r="M427" s="127" t="str">
        <f t="shared" ca="1" si="106"/>
        <v/>
      </c>
      <c r="N427" s="127" t="str">
        <f t="shared" ca="1" si="107"/>
        <v/>
      </c>
      <c r="O427" s="179" t="str">
        <f t="shared" ca="1" si="108"/>
        <v/>
      </c>
      <c r="P427" s="182" t="str">
        <f t="shared" ca="1" si="109"/>
        <v/>
      </c>
      <c r="Q427" s="120" t="str">
        <f t="shared" ca="1" si="111"/>
        <v/>
      </c>
      <c r="R427" s="77">
        <f ca="1">IFERROR(SUM($I$15:I427)/$N$5,"")</f>
        <v>0.23897706734531859</v>
      </c>
    </row>
    <row r="428" spans="1:18" x14ac:dyDescent="0.25">
      <c r="A428" s="168">
        <v>19</v>
      </c>
      <c r="B428" s="173">
        <f t="shared" si="110"/>
        <v>43576.499999998996</v>
      </c>
      <c r="C428" s="127" t="str">
        <f t="shared" ca="1" si="96"/>
        <v/>
      </c>
      <c r="D428" s="179">
        <f t="shared" ca="1" si="97"/>
        <v>953</v>
      </c>
      <c r="E428" s="179">
        <f t="shared" ca="1" si="98"/>
        <v>42</v>
      </c>
      <c r="F428" s="179">
        <f t="shared" ca="1" si="99"/>
        <v>41</v>
      </c>
      <c r="G428" s="179">
        <f t="shared" ca="1" si="100"/>
        <v>193.96</v>
      </c>
      <c r="H428" s="179">
        <f t="shared" ca="1" si="101"/>
        <v>3404</v>
      </c>
      <c r="I428" s="182">
        <f t="shared" ca="1" si="102"/>
        <v>86</v>
      </c>
      <c r="J428" s="175" t="str">
        <f t="shared" ca="1" si="103"/>
        <v/>
      </c>
      <c r="K428" s="127" t="str">
        <f t="shared" ca="1" si="104"/>
        <v/>
      </c>
      <c r="L428" s="182" t="str">
        <f t="shared" ca="1" si="105"/>
        <v/>
      </c>
      <c r="M428" s="127" t="str">
        <f t="shared" ca="1" si="106"/>
        <v/>
      </c>
      <c r="N428" s="127" t="str">
        <f t="shared" ca="1" si="107"/>
        <v/>
      </c>
      <c r="O428" s="179" t="str">
        <f t="shared" ca="1" si="108"/>
        <v/>
      </c>
      <c r="P428" s="182" t="str">
        <f t="shared" ca="1" si="109"/>
        <v/>
      </c>
      <c r="Q428" s="120" t="str">
        <f t="shared" ca="1" si="111"/>
        <v/>
      </c>
      <c r="R428" s="77">
        <f ca="1">IFERROR(SUM($I$15:I428)/$N$5,"")</f>
        <v>0.23946128249449627</v>
      </c>
    </row>
    <row r="429" spans="1:18" x14ac:dyDescent="0.25">
      <c r="A429" s="168">
        <v>20</v>
      </c>
      <c r="B429" s="173">
        <f t="shared" si="110"/>
        <v>43576.54166666566</v>
      </c>
      <c r="C429" s="127" t="str">
        <f t="shared" ca="1" si="96"/>
        <v/>
      </c>
      <c r="D429" s="179">
        <f t="shared" ca="1" si="97"/>
        <v>954</v>
      </c>
      <c r="E429" s="179">
        <f t="shared" ca="1" si="98"/>
        <v>42</v>
      </c>
      <c r="F429" s="179">
        <f t="shared" ca="1" si="99"/>
        <v>40</v>
      </c>
      <c r="G429" s="179" t="str">
        <f t="shared" ca="1" si="100"/>
        <v/>
      </c>
      <c r="H429" s="179">
        <f t="shared" ca="1" si="101"/>
        <v>3395</v>
      </c>
      <c r="I429" s="182">
        <f t="shared" ca="1" si="102"/>
        <v>87</v>
      </c>
      <c r="J429" s="175" t="str">
        <f t="shared" ca="1" si="103"/>
        <v/>
      </c>
      <c r="K429" s="127" t="str">
        <f t="shared" ca="1" si="104"/>
        <v/>
      </c>
      <c r="L429" s="182" t="str">
        <f t="shared" ca="1" si="105"/>
        <v/>
      </c>
      <c r="M429" s="127" t="str">
        <f t="shared" ca="1" si="106"/>
        <v/>
      </c>
      <c r="N429" s="127" t="str">
        <f t="shared" ca="1" si="107"/>
        <v/>
      </c>
      <c r="O429" s="179" t="str">
        <f t="shared" ca="1" si="108"/>
        <v/>
      </c>
      <c r="P429" s="182" t="str">
        <f t="shared" ca="1" si="109"/>
        <v/>
      </c>
      <c r="Q429" s="120" t="str">
        <f t="shared" ca="1" si="111"/>
        <v/>
      </c>
      <c r="R429" s="77">
        <f ca="1">IFERROR(SUM($I$15:I429)/$N$5,"")</f>
        <v>0.23995112805238533</v>
      </c>
    </row>
    <row r="430" spans="1:18" x14ac:dyDescent="0.25">
      <c r="A430" s="168">
        <v>21</v>
      </c>
      <c r="B430" s="173">
        <f t="shared" si="110"/>
        <v>43576.583333332324</v>
      </c>
      <c r="C430" s="127" t="str">
        <f t="shared" ca="1" si="96"/>
        <v/>
      </c>
      <c r="D430" s="179">
        <f t="shared" ca="1" si="97"/>
        <v>953</v>
      </c>
      <c r="E430" s="179">
        <f t="shared" ca="1" si="98"/>
        <v>42</v>
      </c>
      <c r="F430" s="179">
        <f t="shared" ca="1" si="99"/>
        <v>46</v>
      </c>
      <c r="G430" s="179" t="str">
        <f t="shared" ca="1" si="100"/>
        <v/>
      </c>
      <c r="H430" s="179">
        <f t="shared" ca="1" si="101"/>
        <v>3347</v>
      </c>
      <c r="I430" s="182">
        <f t="shared" ca="1" si="102"/>
        <v>86</v>
      </c>
      <c r="J430" s="175" t="str">
        <f t="shared" ca="1" si="103"/>
        <v/>
      </c>
      <c r="K430" s="127" t="str">
        <f t="shared" ca="1" si="104"/>
        <v/>
      </c>
      <c r="L430" s="182" t="str">
        <f t="shared" ca="1" si="105"/>
        <v/>
      </c>
      <c r="M430" s="127" t="str">
        <f t="shared" ca="1" si="106"/>
        <v/>
      </c>
      <c r="N430" s="127" t="str">
        <f t="shared" ca="1" si="107"/>
        <v/>
      </c>
      <c r="O430" s="179" t="str">
        <f t="shared" ca="1" si="108"/>
        <v/>
      </c>
      <c r="P430" s="182" t="str">
        <f t="shared" ca="1" si="109"/>
        <v/>
      </c>
      <c r="Q430" s="120" t="str">
        <f t="shared" ca="1" si="111"/>
        <v/>
      </c>
      <c r="R430" s="77">
        <f ca="1">IFERROR(SUM($I$15:I430)/$N$5,"")</f>
        <v>0.24043534320156301</v>
      </c>
    </row>
    <row r="431" spans="1:18" x14ac:dyDescent="0.25">
      <c r="A431" s="168">
        <v>22</v>
      </c>
      <c r="B431" s="173">
        <f t="shared" si="110"/>
        <v>43576.624999998989</v>
      </c>
      <c r="C431" s="127" t="str">
        <f t="shared" ca="1" si="96"/>
        <v/>
      </c>
      <c r="D431" s="179">
        <f t="shared" ca="1" si="97"/>
        <v>956</v>
      </c>
      <c r="E431" s="179">
        <f t="shared" ca="1" si="98"/>
        <v>42</v>
      </c>
      <c r="F431" s="179">
        <f t="shared" ca="1" si="99"/>
        <v>40</v>
      </c>
      <c r="G431" s="179" t="str">
        <f t="shared" ca="1" si="100"/>
        <v/>
      </c>
      <c r="H431" s="179">
        <f t="shared" ca="1" si="101"/>
        <v>3293</v>
      </c>
      <c r="I431" s="182">
        <f t="shared" ca="1" si="102"/>
        <v>89</v>
      </c>
      <c r="J431" s="175" t="str">
        <f t="shared" ca="1" si="103"/>
        <v/>
      </c>
      <c r="K431" s="127" t="str">
        <f t="shared" ca="1" si="104"/>
        <v/>
      </c>
      <c r="L431" s="182" t="str">
        <f t="shared" ca="1" si="105"/>
        <v/>
      </c>
      <c r="M431" s="127" t="str">
        <f t="shared" ca="1" si="106"/>
        <v/>
      </c>
      <c r="N431" s="127" t="str">
        <f t="shared" ca="1" si="107"/>
        <v/>
      </c>
      <c r="O431" s="179" t="str">
        <f t="shared" ca="1" si="108"/>
        <v/>
      </c>
      <c r="P431" s="182" t="str">
        <f t="shared" ca="1" si="109"/>
        <v/>
      </c>
      <c r="Q431" s="120" t="str">
        <f t="shared" ca="1" si="111"/>
        <v/>
      </c>
      <c r="R431" s="77">
        <f ca="1">IFERROR(SUM($I$15:I431)/$N$5,"")</f>
        <v>0.24093644957687479</v>
      </c>
    </row>
    <row r="432" spans="1:18" x14ac:dyDescent="0.25">
      <c r="A432" s="168">
        <v>23</v>
      </c>
      <c r="B432" s="173">
        <f t="shared" si="110"/>
        <v>43576.666666665653</v>
      </c>
      <c r="C432" s="127" t="str">
        <f t="shared" ca="1" si="96"/>
        <v/>
      </c>
      <c r="D432" s="179">
        <f t="shared" ca="1" si="97"/>
        <v>956</v>
      </c>
      <c r="E432" s="179">
        <f t="shared" ca="1" si="98"/>
        <v>42</v>
      </c>
      <c r="F432" s="179">
        <f t="shared" ca="1" si="99"/>
        <v>42</v>
      </c>
      <c r="G432" s="179" t="str">
        <f t="shared" ca="1" si="100"/>
        <v/>
      </c>
      <c r="H432" s="179">
        <f t="shared" ca="1" si="101"/>
        <v>3338</v>
      </c>
      <c r="I432" s="182">
        <f t="shared" ca="1" si="102"/>
        <v>87</v>
      </c>
      <c r="J432" s="175" t="str">
        <f t="shared" ca="1" si="103"/>
        <v/>
      </c>
      <c r="K432" s="127" t="str">
        <f t="shared" ca="1" si="104"/>
        <v/>
      </c>
      <c r="L432" s="182" t="str">
        <f t="shared" ca="1" si="105"/>
        <v/>
      </c>
      <c r="M432" s="127" t="str">
        <f t="shared" ca="1" si="106"/>
        <v/>
      </c>
      <c r="N432" s="127" t="str">
        <f t="shared" ca="1" si="107"/>
        <v/>
      </c>
      <c r="O432" s="179" t="str">
        <f t="shared" ca="1" si="108"/>
        <v/>
      </c>
      <c r="P432" s="182" t="str">
        <f t="shared" ca="1" si="109"/>
        <v/>
      </c>
      <c r="Q432" s="120" t="str">
        <f t="shared" ca="1" si="111"/>
        <v/>
      </c>
      <c r="R432" s="77">
        <f ca="1">IFERROR(SUM($I$15:I432)/$N$5,"")</f>
        <v>0.24142629513476382</v>
      </c>
    </row>
    <row r="433" spans="1:18" x14ac:dyDescent="0.25">
      <c r="A433" s="168">
        <v>24</v>
      </c>
      <c r="B433" s="173">
        <f t="shared" si="110"/>
        <v>43576.708333332317</v>
      </c>
      <c r="C433" s="127" t="str">
        <f t="shared" ca="1" si="96"/>
        <v/>
      </c>
      <c r="D433" s="179">
        <f t="shared" ca="1" si="97"/>
        <v>954</v>
      </c>
      <c r="E433" s="179">
        <f t="shared" ca="1" si="98"/>
        <v>42</v>
      </c>
      <c r="F433" s="179">
        <f t="shared" ca="1" si="99"/>
        <v>40</v>
      </c>
      <c r="G433" s="179" t="str">
        <f t="shared" ca="1" si="100"/>
        <v/>
      </c>
      <c r="H433" s="179">
        <f t="shared" ca="1" si="101"/>
        <v>3311</v>
      </c>
      <c r="I433" s="182">
        <f t="shared" ca="1" si="102"/>
        <v>88</v>
      </c>
      <c r="J433" s="175" t="str">
        <f t="shared" ca="1" si="103"/>
        <v/>
      </c>
      <c r="K433" s="127" t="str">
        <f t="shared" ca="1" si="104"/>
        <v/>
      </c>
      <c r="L433" s="182" t="str">
        <f t="shared" ca="1" si="105"/>
        <v/>
      </c>
      <c r="M433" s="127" t="str">
        <f t="shared" ca="1" si="106"/>
        <v/>
      </c>
      <c r="N433" s="127" t="str">
        <f t="shared" ca="1" si="107"/>
        <v/>
      </c>
      <c r="O433" s="179" t="str">
        <f t="shared" ca="1" si="108"/>
        <v/>
      </c>
      <c r="P433" s="182" t="str">
        <f t="shared" ca="1" si="109"/>
        <v/>
      </c>
      <c r="Q433" s="120" t="str">
        <f t="shared" ca="1" si="111"/>
        <v/>
      </c>
      <c r="R433" s="77">
        <f ca="1">IFERROR(SUM($I$15:I433)/$N$5,"")</f>
        <v>0.24192177110136426</v>
      </c>
    </row>
    <row r="434" spans="1:18" x14ac:dyDescent="0.25">
      <c r="A434" s="168">
        <v>25</v>
      </c>
      <c r="B434" s="173">
        <f t="shared" si="110"/>
        <v>43576.749999998981</v>
      </c>
      <c r="C434" s="127" t="str">
        <f t="shared" ca="1" si="96"/>
        <v/>
      </c>
      <c r="D434" s="179">
        <f t="shared" ca="1" si="97"/>
        <v>954</v>
      </c>
      <c r="E434" s="179">
        <f t="shared" ca="1" si="98"/>
        <v>42</v>
      </c>
      <c r="F434" s="179">
        <f t="shared" ca="1" si="99"/>
        <v>40</v>
      </c>
      <c r="G434" s="179">
        <f t="shared" ca="1" si="100"/>
        <v>197.42</v>
      </c>
      <c r="H434" s="179">
        <f t="shared" ca="1" si="101"/>
        <v>3360</v>
      </c>
      <c r="I434" s="182">
        <f t="shared" ca="1" si="102"/>
        <v>95</v>
      </c>
      <c r="J434" s="175" t="str">
        <f t="shared" ca="1" si="103"/>
        <v/>
      </c>
      <c r="K434" s="127" t="str">
        <f t="shared" ca="1" si="104"/>
        <v/>
      </c>
      <c r="L434" s="182" t="str">
        <f t="shared" ca="1" si="105"/>
        <v/>
      </c>
      <c r="M434" s="127" t="str">
        <f t="shared" ca="1" si="106"/>
        <v/>
      </c>
      <c r="N434" s="127" t="str">
        <f t="shared" ca="1" si="107"/>
        <v/>
      </c>
      <c r="O434" s="179" t="str">
        <f t="shared" ca="1" si="108"/>
        <v/>
      </c>
      <c r="P434" s="182" t="str">
        <f t="shared" ca="1" si="109"/>
        <v/>
      </c>
      <c r="Q434" s="120" t="str">
        <f t="shared" ca="1" si="111"/>
        <v/>
      </c>
      <c r="R434" s="77">
        <f ca="1">IFERROR(SUM($I$15:I434)/$N$5,"")</f>
        <v>0.24245665992894425</v>
      </c>
    </row>
    <row r="435" spans="1:18" x14ac:dyDescent="0.25">
      <c r="A435" s="168">
        <v>26</v>
      </c>
      <c r="B435" s="173">
        <f t="shared" si="110"/>
        <v>43576.791666665646</v>
      </c>
      <c r="C435" s="127" t="str">
        <f t="shared" ca="1" si="96"/>
        <v/>
      </c>
      <c r="D435" s="179">
        <f t="shared" ca="1" si="97"/>
        <v>953</v>
      </c>
      <c r="E435" s="179">
        <f t="shared" ca="1" si="98"/>
        <v>42</v>
      </c>
      <c r="F435" s="179">
        <f t="shared" ca="1" si="99"/>
        <v>37</v>
      </c>
      <c r="G435" s="179" t="str">
        <f t="shared" ca="1" si="100"/>
        <v/>
      </c>
      <c r="H435" s="179">
        <f t="shared" ca="1" si="101"/>
        <v>3288</v>
      </c>
      <c r="I435" s="182">
        <f t="shared" ca="1" si="102"/>
        <v>80</v>
      </c>
      <c r="J435" s="175" t="str">
        <f t="shared" ca="1" si="103"/>
        <v/>
      </c>
      <c r="K435" s="127" t="str">
        <f t="shared" ca="1" si="104"/>
        <v/>
      </c>
      <c r="L435" s="182" t="str">
        <f t="shared" ca="1" si="105"/>
        <v/>
      </c>
      <c r="M435" s="127" t="str">
        <f t="shared" ca="1" si="106"/>
        <v/>
      </c>
      <c r="N435" s="127" t="str">
        <f t="shared" ca="1" si="107"/>
        <v/>
      </c>
      <c r="O435" s="179" t="str">
        <f t="shared" ca="1" si="108"/>
        <v/>
      </c>
      <c r="P435" s="182" t="str">
        <f t="shared" ca="1" si="109"/>
        <v/>
      </c>
      <c r="Q435" s="120" t="str">
        <f t="shared" ca="1" si="111"/>
        <v/>
      </c>
      <c r="R435" s="77">
        <f ca="1">IFERROR(SUM($I$15:I435)/$N$5,"")</f>
        <v>0.24290709262585372</v>
      </c>
    </row>
    <row r="436" spans="1:18" x14ac:dyDescent="0.25">
      <c r="A436" s="168">
        <v>27</v>
      </c>
      <c r="B436" s="173">
        <f t="shared" si="110"/>
        <v>43576.83333333231</v>
      </c>
      <c r="C436" s="127" t="str">
        <f t="shared" ca="1" si="96"/>
        <v/>
      </c>
      <c r="D436" s="179">
        <f t="shared" ca="1" si="97"/>
        <v>953</v>
      </c>
      <c r="E436" s="179">
        <f t="shared" ca="1" si="98"/>
        <v>42</v>
      </c>
      <c r="F436" s="179">
        <f t="shared" ca="1" si="99"/>
        <v>42</v>
      </c>
      <c r="G436" s="179" t="str">
        <f t="shared" ca="1" si="100"/>
        <v/>
      </c>
      <c r="H436" s="179">
        <f t="shared" ca="1" si="101"/>
        <v>3099</v>
      </c>
      <c r="I436" s="182">
        <f t="shared" ca="1" si="102"/>
        <v>80</v>
      </c>
      <c r="J436" s="175" t="str">
        <f t="shared" ca="1" si="103"/>
        <v/>
      </c>
      <c r="K436" s="127" t="str">
        <f t="shared" ca="1" si="104"/>
        <v/>
      </c>
      <c r="L436" s="182" t="str">
        <f t="shared" ca="1" si="105"/>
        <v/>
      </c>
      <c r="M436" s="127" t="str">
        <f t="shared" ca="1" si="106"/>
        <v/>
      </c>
      <c r="N436" s="127" t="str">
        <f t="shared" ca="1" si="107"/>
        <v/>
      </c>
      <c r="O436" s="179" t="str">
        <f t="shared" ca="1" si="108"/>
        <v/>
      </c>
      <c r="P436" s="182" t="str">
        <f t="shared" ca="1" si="109"/>
        <v/>
      </c>
      <c r="Q436" s="120" t="str">
        <f t="shared" ca="1" si="111"/>
        <v/>
      </c>
      <c r="R436" s="77">
        <f ca="1">IFERROR(SUM($I$15:I436)/$N$5,"")</f>
        <v>0.24335752532276317</v>
      </c>
    </row>
    <row r="437" spans="1:18" x14ac:dyDescent="0.25">
      <c r="A437" s="168">
        <v>28</v>
      </c>
      <c r="B437" s="173">
        <f t="shared" si="110"/>
        <v>43576.874999998974</v>
      </c>
      <c r="C437" s="127" t="str">
        <f t="shared" ca="1" si="96"/>
        <v/>
      </c>
      <c r="D437" s="179">
        <f t="shared" ca="1" si="97"/>
        <v>948</v>
      </c>
      <c r="E437" s="179">
        <f t="shared" ca="1" si="98"/>
        <v>42</v>
      </c>
      <c r="F437" s="179">
        <f t="shared" ca="1" si="99"/>
        <v>41</v>
      </c>
      <c r="G437" s="179" t="str">
        <f t="shared" ca="1" si="100"/>
        <v/>
      </c>
      <c r="H437" s="179">
        <f t="shared" ca="1" si="101"/>
        <v>3199</v>
      </c>
      <c r="I437" s="182">
        <f t="shared" ca="1" si="102"/>
        <v>105</v>
      </c>
      <c r="J437" s="175" t="str">
        <f t="shared" ca="1" si="103"/>
        <v/>
      </c>
      <c r="K437" s="127" t="str">
        <f t="shared" ca="1" si="104"/>
        <v/>
      </c>
      <c r="L437" s="182" t="str">
        <f t="shared" ca="1" si="105"/>
        <v/>
      </c>
      <c r="M437" s="127" t="str">
        <f t="shared" ca="1" si="106"/>
        <v/>
      </c>
      <c r="N437" s="127" t="str">
        <f t="shared" ca="1" si="107"/>
        <v/>
      </c>
      <c r="O437" s="179" t="str">
        <f t="shared" ca="1" si="108"/>
        <v/>
      </c>
      <c r="P437" s="182" t="str">
        <f t="shared" ca="1" si="109"/>
        <v/>
      </c>
      <c r="Q437" s="120" t="str">
        <f t="shared" ca="1" si="111"/>
        <v/>
      </c>
      <c r="R437" s="77">
        <f ca="1">IFERROR(SUM($I$15:I437)/$N$5,"")</f>
        <v>0.24394871823745687</v>
      </c>
    </row>
    <row r="438" spans="1:18" x14ac:dyDescent="0.25">
      <c r="A438" s="168">
        <v>29</v>
      </c>
      <c r="B438" s="173">
        <f t="shared" si="110"/>
        <v>43576.916666665638</v>
      </c>
      <c r="C438" s="127" t="str">
        <f t="shared" ca="1" si="96"/>
        <v/>
      </c>
      <c r="D438" s="179">
        <f t="shared" ca="1" si="97"/>
        <v>948</v>
      </c>
      <c r="E438" s="179">
        <f t="shared" ca="1" si="98"/>
        <v>42</v>
      </c>
      <c r="F438" s="179">
        <f t="shared" ca="1" si="99"/>
        <v>42</v>
      </c>
      <c r="G438" s="179" t="str">
        <f t="shared" ca="1" si="100"/>
        <v/>
      </c>
      <c r="H438" s="179">
        <f t="shared" ca="1" si="101"/>
        <v>3388</v>
      </c>
      <c r="I438" s="182">
        <f t="shared" ca="1" si="102"/>
        <v>80</v>
      </c>
      <c r="J438" s="175" t="str">
        <f t="shared" ca="1" si="103"/>
        <v/>
      </c>
      <c r="K438" s="127" t="str">
        <f t="shared" ca="1" si="104"/>
        <v/>
      </c>
      <c r="L438" s="182" t="str">
        <f t="shared" ca="1" si="105"/>
        <v/>
      </c>
      <c r="M438" s="127" t="str">
        <f t="shared" ca="1" si="106"/>
        <v/>
      </c>
      <c r="N438" s="127" t="str">
        <f t="shared" ca="1" si="107"/>
        <v/>
      </c>
      <c r="O438" s="179" t="str">
        <f t="shared" ca="1" si="108"/>
        <v/>
      </c>
      <c r="P438" s="182" t="str">
        <f t="shared" ca="1" si="109"/>
        <v/>
      </c>
      <c r="Q438" s="120" t="str">
        <f t="shared" ca="1" si="111"/>
        <v/>
      </c>
      <c r="R438" s="77">
        <f ca="1">IFERROR(SUM($I$15:I438)/$N$5,"")</f>
        <v>0.24439915093436632</v>
      </c>
    </row>
    <row r="439" spans="1:18" x14ac:dyDescent="0.25">
      <c r="A439" s="168">
        <v>30</v>
      </c>
      <c r="B439" s="173">
        <f t="shared" si="110"/>
        <v>43576.958333332303</v>
      </c>
      <c r="C439" s="127" t="str">
        <f t="shared" ca="1" si="96"/>
        <v/>
      </c>
      <c r="D439" s="179">
        <f t="shared" ca="1" si="97"/>
        <v>947</v>
      </c>
      <c r="E439" s="179">
        <f t="shared" ca="1" si="98"/>
        <v>42</v>
      </c>
      <c r="F439" s="179">
        <f t="shared" ca="1" si="99"/>
        <v>40</v>
      </c>
      <c r="G439" s="179" t="str">
        <f t="shared" ca="1" si="100"/>
        <v/>
      </c>
      <c r="H439" s="179">
        <f t="shared" ca="1" si="101"/>
        <v>3232</v>
      </c>
      <c r="I439" s="182">
        <f t="shared" ca="1" si="102"/>
        <v>86</v>
      </c>
      <c r="J439" s="175" t="str">
        <f t="shared" ca="1" si="103"/>
        <v/>
      </c>
      <c r="K439" s="127" t="str">
        <f t="shared" ca="1" si="104"/>
        <v/>
      </c>
      <c r="L439" s="182" t="str">
        <f t="shared" ca="1" si="105"/>
        <v/>
      </c>
      <c r="M439" s="127" t="str">
        <f t="shared" ca="1" si="106"/>
        <v/>
      </c>
      <c r="N439" s="127" t="str">
        <f t="shared" ca="1" si="107"/>
        <v/>
      </c>
      <c r="O439" s="179" t="str">
        <f t="shared" ca="1" si="108"/>
        <v/>
      </c>
      <c r="P439" s="182" t="str">
        <f t="shared" ca="1" si="109"/>
        <v/>
      </c>
      <c r="Q439" s="120" t="str">
        <f t="shared" ca="1" si="111"/>
        <v/>
      </c>
      <c r="R439" s="77">
        <f ca="1">IFERROR(SUM($I$15:I439)/$N$5,"")</f>
        <v>0.244883366083544</v>
      </c>
    </row>
    <row r="440" spans="1:18" x14ac:dyDescent="0.25">
      <c r="A440" s="168">
        <v>31</v>
      </c>
      <c r="B440" s="173">
        <f t="shared" si="110"/>
        <v>43576.999999998967</v>
      </c>
      <c r="C440" s="127" t="str">
        <f t="shared" ca="1" si="96"/>
        <v/>
      </c>
      <c r="D440" s="179">
        <f t="shared" ca="1" si="97"/>
        <v>949</v>
      </c>
      <c r="E440" s="179">
        <f t="shared" ca="1" si="98"/>
        <v>42</v>
      </c>
      <c r="F440" s="179">
        <f t="shared" ca="1" si="99"/>
        <v>38</v>
      </c>
      <c r="G440" s="179">
        <f t="shared" ca="1" si="100"/>
        <v>191.88</v>
      </c>
      <c r="H440" s="179">
        <f t="shared" ca="1" si="101"/>
        <v>3348</v>
      </c>
      <c r="I440" s="182">
        <f t="shared" ca="1" si="102"/>
        <v>99</v>
      </c>
      <c r="J440" s="175" t="str">
        <f t="shared" ca="1" si="103"/>
        <v/>
      </c>
      <c r="K440" s="127" t="str">
        <f t="shared" ca="1" si="104"/>
        <v/>
      </c>
      <c r="L440" s="182" t="str">
        <f t="shared" ca="1" si="105"/>
        <v/>
      </c>
      <c r="M440" s="127" t="str">
        <f t="shared" ca="1" si="106"/>
        <v/>
      </c>
      <c r="N440" s="127" t="str">
        <f t="shared" ca="1" si="107"/>
        <v/>
      </c>
      <c r="O440" s="179" t="str">
        <f t="shared" ca="1" si="108"/>
        <v/>
      </c>
      <c r="P440" s="182" t="str">
        <f t="shared" ca="1" si="109"/>
        <v/>
      </c>
      <c r="Q440" s="120" t="str">
        <f t="shared" ca="1" si="111"/>
        <v/>
      </c>
      <c r="R440" s="77">
        <f ca="1">IFERROR(SUM($I$15:I440)/$N$5,"")</f>
        <v>0.24544077654596946</v>
      </c>
    </row>
    <row r="441" spans="1:18" x14ac:dyDescent="0.25">
      <c r="A441" s="168">
        <v>32</v>
      </c>
      <c r="B441" s="173">
        <f t="shared" si="110"/>
        <v>43577.041666665631</v>
      </c>
      <c r="C441" s="127" t="str">
        <f t="shared" ca="1" si="96"/>
        <v/>
      </c>
      <c r="D441" s="179">
        <f t="shared" ca="1" si="97"/>
        <v>949</v>
      </c>
      <c r="E441" s="179">
        <f t="shared" ca="1" si="98"/>
        <v>42</v>
      </c>
      <c r="F441" s="179">
        <f t="shared" ca="1" si="99"/>
        <v>36</v>
      </c>
      <c r="G441" s="179" t="str">
        <f t="shared" ca="1" si="100"/>
        <v/>
      </c>
      <c r="H441" s="179">
        <f t="shared" ca="1" si="101"/>
        <v>3330</v>
      </c>
      <c r="I441" s="182">
        <f t="shared" ca="1" si="102"/>
        <v>86</v>
      </c>
      <c r="J441" s="175" t="str">
        <f t="shared" ca="1" si="103"/>
        <v/>
      </c>
      <c r="K441" s="127" t="str">
        <f t="shared" ca="1" si="104"/>
        <v/>
      </c>
      <c r="L441" s="182" t="str">
        <f t="shared" ca="1" si="105"/>
        <v/>
      </c>
      <c r="M441" s="127" t="str">
        <f t="shared" ca="1" si="106"/>
        <v/>
      </c>
      <c r="N441" s="127" t="str">
        <f t="shared" ca="1" si="107"/>
        <v/>
      </c>
      <c r="O441" s="179" t="str">
        <f t="shared" ca="1" si="108"/>
        <v/>
      </c>
      <c r="P441" s="182" t="str">
        <f t="shared" ca="1" si="109"/>
        <v/>
      </c>
      <c r="Q441" s="120" t="str">
        <f t="shared" ca="1" si="111"/>
        <v/>
      </c>
      <c r="R441" s="77">
        <f ca="1">IFERROR(SUM($I$15:I441)/$N$5,"")</f>
        <v>0.24592499169514714</v>
      </c>
    </row>
    <row r="442" spans="1:18" x14ac:dyDescent="0.25">
      <c r="A442" s="168">
        <v>33</v>
      </c>
      <c r="B442" s="173">
        <f t="shared" si="110"/>
        <v>43577.083333332295</v>
      </c>
      <c r="C442" s="127" t="str">
        <f t="shared" ca="1" si="96"/>
        <v/>
      </c>
      <c r="D442" s="179">
        <f t="shared" ca="1" si="97"/>
        <v>950</v>
      </c>
      <c r="E442" s="179">
        <f t="shared" ca="1" si="98"/>
        <v>42</v>
      </c>
      <c r="F442" s="179">
        <f t="shared" ca="1" si="99"/>
        <v>40</v>
      </c>
      <c r="G442" s="179" t="str">
        <f t="shared" ca="1" si="100"/>
        <v/>
      </c>
      <c r="H442" s="179">
        <f t="shared" ca="1" si="101"/>
        <v>3390</v>
      </c>
      <c r="I442" s="182">
        <f t="shared" ca="1" si="102"/>
        <v>96</v>
      </c>
      <c r="J442" s="175" t="str">
        <f t="shared" ca="1" si="103"/>
        <v/>
      </c>
      <c r="K442" s="127" t="str">
        <f t="shared" ca="1" si="104"/>
        <v/>
      </c>
      <c r="L442" s="182" t="str">
        <f t="shared" ca="1" si="105"/>
        <v/>
      </c>
      <c r="M442" s="127" t="str">
        <f t="shared" ca="1" si="106"/>
        <v/>
      </c>
      <c r="N442" s="127" t="str">
        <f t="shared" ca="1" si="107"/>
        <v/>
      </c>
      <c r="O442" s="179" t="str">
        <f t="shared" ca="1" si="108"/>
        <v/>
      </c>
      <c r="P442" s="182" t="str">
        <f t="shared" ca="1" si="109"/>
        <v/>
      </c>
      <c r="Q442" s="120" t="str">
        <f t="shared" ca="1" si="111"/>
        <v/>
      </c>
      <c r="R442" s="77">
        <f ca="1">IFERROR(SUM($I$15:I442)/$N$5,"")</f>
        <v>0.24646551093143851</v>
      </c>
    </row>
    <row r="443" spans="1:18" x14ac:dyDescent="0.25">
      <c r="A443" s="168">
        <v>34</v>
      </c>
      <c r="B443" s="173">
        <f t="shared" si="110"/>
        <v>43577.12499999896</v>
      </c>
      <c r="C443" s="127" t="str">
        <f t="shared" ca="1" si="96"/>
        <v/>
      </c>
      <c r="D443" s="179">
        <f t="shared" ca="1" si="97"/>
        <v>948</v>
      </c>
      <c r="E443" s="179">
        <f t="shared" ca="1" si="98"/>
        <v>42</v>
      </c>
      <c r="F443" s="179">
        <f t="shared" ca="1" si="99"/>
        <v>38</v>
      </c>
      <c r="G443" s="179" t="str">
        <f t="shared" ca="1" si="100"/>
        <v/>
      </c>
      <c r="H443" s="179">
        <f t="shared" ca="1" si="101"/>
        <v>3328</v>
      </c>
      <c r="I443" s="182">
        <f t="shared" ca="1" si="102"/>
        <v>101</v>
      </c>
      <c r="J443" s="175" t="str">
        <f t="shared" ca="1" si="103"/>
        <v/>
      </c>
      <c r="K443" s="127" t="str">
        <f t="shared" ca="1" si="104"/>
        <v/>
      </c>
      <c r="L443" s="182" t="str">
        <f t="shared" ca="1" si="105"/>
        <v/>
      </c>
      <c r="M443" s="127" t="str">
        <f t="shared" ca="1" si="106"/>
        <v/>
      </c>
      <c r="N443" s="127" t="str">
        <f t="shared" ca="1" si="107"/>
        <v/>
      </c>
      <c r="O443" s="179" t="str">
        <f t="shared" ca="1" si="108"/>
        <v/>
      </c>
      <c r="P443" s="182" t="str">
        <f t="shared" ca="1" si="109"/>
        <v/>
      </c>
      <c r="Q443" s="120" t="str">
        <f t="shared" ca="1" si="111"/>
        <v/>
      </c>
      <c r="R443" s="77">
        <f ca="1">IFERROR(SUM($I$15:I443)/$N$5,"")</f>
        <v>0.24703418221128673</v>
      </c>
    </row>
    <row r="444" spans="1:18" x14ac:dyDescent="0.25">
      <c r="A444" s="168">
        <v>35</v>
      </c>
      <c r="B444" s="173">
        <f t="shared" si="110"/>
        <v>43577.166666665624</v>
      </c>
      <c r="C444" s="127" t="str">
        <f t="shared" ca="1" si="96"/>
        <v/>
      </c>
      <c r="D444" s="179">
        <f t="shared" ca="1" si="97"/>
        <v>949</v>
      </c>
      <c r="E444" s="179">
        <f t="shared" ca="1" si="98"/>
        <v>42</v>
      </c>
      <c r="F444" s="179">
        <f t="shared" ca="1" si="99"/>
        <v>40</v>
      </c>
      <c r="G444" s="179" t="str">
        <f t="shared" ca="1" si="100"/>
        <v/>
      </c>
      <c r="H444" s="179">
        <f t="shared" ca="1" si="101"/>
        <v>3398</v>
      </c>
      <c r="I444" s="182">
        <f t="shared" ca="1" si="102"/>
        <v>94</v>
      </c>
      <c r="J444" s="175" t="str">
        <f t="shared" ca="1" si="103"/>
        <v/>
      </c>
      <c r="K444" s="127" t="str">
        <f t="shared" ca="1" si="104"/>
        <v/>
      </c>
      <c r="L444" s="182" t="str">
        <f t="shared" ca="1" si="105"/>
        <v/>
      </c>
      <c r="M444" s="127" t="str">
        <f t="shared" ca="1" si="106"/>
        <v/>
      </c>
      <c r="N444" s="127" t="str">
        <f t="shared" ca="1" si="107"/>
        <v/>
      </c>
      <c r="O444" s="179" t="str">
        <f t="shared" ca="1" si="108"/>
        <v/>
      </c>
      <c r="P444" s="182" t="str">
        <f t="shared" ca="1" si="109"/>
        <v/>
      </c>
      <c r="Q444" s="120" t="str">
        <f t="shared" ca="1" si="111"/>
        <v/>
      </c>
      <c r="R444" s="77">
        <f ca="1">IFERROR(SUM($I$15:I444)/$N$5,"")</f>
        <v>0.24756344063015534</v>
      </c>
    </row>
    <row r="445" spans="1:18" x14ac:dyDescent="0.25">
      <c r="A445" s="168">
        <v>36</v>
      </c>
      <c r="B445" s="173">
        <f t="shared" si="110"/>
        <v>43577.208333332288</v>
      </c>
      <c r="C445" s="127" t="str">
        <f t="shared" ca="1" si="96"/>
        <v/>
      </c>
      <c r="D445" s="179">
        <f t="shared" ca="1" si="97"/>
        <v>948</v>
      </c>
      <c r="E445" s="179">
        <f t="shared" ca="1" si="98"/>
        <v>42</v>
      </c>
      <c r="F445" s="179">
        <f t="shared" ca="1" si="99"/>
        <v>40</v>
      </c>
      <c r="G445" s="179">
        <f t="shared" ca="1" si="100"/>
        <v>187.03</v>
      </c>
      <c r="H445" s="179">
        <f t="shared" ca="1" si="101"/>
        <v>3358</v>
      </c>
      <c r="I445" s="182">
        <f t="shared" ca="1" si="102"/>
        <v>89</v>
      </c>
      <c r="J445" s="175" t="str">
        <f t="shared" ca="1" si="103"/>
        <v/>
      </c>
      <c r="K445" s="127" t="str">
        <f t="shared" ca="1" si="104"/>
        <v/>
      </c>
      <c r="L445" s="182" t="str">
        <f t="shared" ca="1" si="105"/>
        <v/>
      </c>
      <c r="M445" s="127" t="str">
        <f t="shared" ca="1" si="106"/>
        <v/>
      </c>
      <c r="N445" s="127" t="str">
        <f t="shared" ca="1" si="107"/>
        <v/>
      </c>
      <c r="O445" s="179" t="str">
        <f t="shared" ca="1" si="108"/>
        <v/>
      </c>
      <c r="P445" s="182" t="str">
        <f t="shared" ca="1" si="109"/>
        <v/>
      </c>
      <c r="Q445" s="120" t="str">
        <f t="shared" ca="1" si="111"/>
        <v/>
      </c>
      <c r="R445" s="77">
        <f ca="1">IFERROR(SUM($I$15:I445)/$N$5,"")</f>
        <v>0.24806454700546712</v>
      </c>
    </row>
    <row r="446" spans="1:18" x14ac:dyDescent="0.25">
      <c r="A446" s="168">
        <v>37</v>
      </c>
      <c r="B446" s="173">
        <f t="shared" si="110"/>
        <v>43577.249999998952</v>
      </c>
      <c r="C446" s="127" t="str">
        <f t="shared" ca="1" si="96"/>
        <v/>
      </c>
      <c r="D446" s="179">
        <f t="shared" ca="1" si="97"/>
        <v>946</v>
      </c>
      <c r="E446" s="179">
        <f t="shared" ca="1" si="98"/>
        <v>42</v>
      </c>
      <c r="F446" s="179">
        <f t="shared" ca="1" si="99"/>
        <v>39</v>
      </c>
      <c r="G446" s="179" t="str">
        <f t="shared" ca="1" si="100"/>
        <v/>
      </c>
      <c r="H446" s="179">
        <f t="shared" ca="1" si="101"/>
        <v>3374</v>
      </c>
      <c r="I446" s="182">
        <f t="shared" ca="1" si="102"/>
        <v>91</v>
      </c>
      <c r="J446" s="175" t="str">
        <f t="shared" ca="1" si="103"/>
        <v/>
      </c>
      <c r="K446" s="127" t="str">
        <f t="shared" ca="1" si="104"/>
        <v/>
      </c>
      <c r="L446" s="182" t="str">
        <f t="shared" ca="1" si="105"/>
        <v/>
      </c>
      <c r="M446" s="127" t="str">
        <f t="shared" ca="1" si="106"/>
        <v/>
      </c>
      <c r="N446" s="127" t="str">
        <f t="shared" ca="1" si="107"/>
        <v/>
      </c>
      <c r="O446" s="179" t="str">
        <f t="shared" ca="1" si="108"/>
        <v/>
      </c>
      <c r="P446" s="182" t="str">
        <f t="shared" ca="1" si="109"/>
        <v/>
      </c>
      <c r="Q446" s="120" t="str">
        <f t="shared" ca="1" si="111"/>
        <v/>
      </c>
      <c r="R446" s="77">
        <f ca="1">IFERROR(SUM($I$15:I446)/$N$5,"")</f>
        <v>0.24857691419820166</v>
      </c>
    </row>
    <row r="447" spans="1:18" x14ac:dyDescent="0.25">
      <c r="A447" s="168">
        <v>14</v>
      </c>
      <c r="B447" s="173">
        <f t="shared" si="110"/>
        <v>43577.291666665617</v>
      </c>
      <c r="C447" s="127" t="str">
        <f t="shared" ca="1" si="96"/>
        <v/>
      </c>
      <c r="D447" s="179">
        <f t="shared" ca="1" si="97"/>
        <v>945</v>
      </c>
      <c r="E447" s="179">
        <f t="shared" ca="1" si="98"/>
        <v>42</v>
      </c>
      <c r="F447" s="179">
        <f t="shared" ca="1" si="99"/>
        <v>44</v>
      </c>
      <c r="G447" s="179" t="str">
        <f t="shared" ca="1" si="100"/>
        <v/>
      </c>
      <c r="H447" s="179">
        <f t="shared" ca="1" si="101"/>
        <v>3265</v>
      </c>
      <c r="I447" s="182">
        <f t="shared" ca="1" si="102"/>
        <v>74</v>
      </c>
      <c r="J447" s="175" t="str">
        <f t="shared" ca="1" si="103"/>
        <v/>
      </c>
      <c r="K447" s="127" t="str">
        <f t="shared" ca="1" si="104"/>
        <v/>
      </c>
      <c r="L447" s="182" t="str">
        <f t="shared" ca="1" si="105"/>
        <v/>
      </c>
      <c r="M447" s="127" t="str">
        <f t="shared" ca="1" si="106"/>
        <v/>
      </c>
      <c r="N447" s="127" t="str">
        <f t="shared" ca="1" si="107"/>
        <v/>
      </c>
      <c r="O447" s="179" t="str">
        <f t="shared" ca="1" si="108"/>
        <v/>
      </c>
      <c r="P447" s="182" t="str">
        <f t="shared" ca="1" si="109"/>
        <v/>
      </c>
      <c r="Q447" s="120" t="str">
        <f t="shared" ca="1" si="111"/>
        <v/>
      </c>
      <c r="R447" s="77">
        <f ca="1">IFERROR(SUM($I$15:I447)/$N$5,"")</f>
        <v>0.2489935644428429</v>
      </c>
    </row>
    <row r="448" spans="1:18" x14ac:dyDescent="0.25">
      <c r="A448" s="168">
        <v>15</v>
      </c>
      <c r="B448" s="173">
        <f t="shared" si="110"/>
        <v>43577.333333332281</v>
      </c>
      <c r="C448" s="127" t="str">
        <f t="shared" ca="1" si="96"/>
        <v/>
      </c>
      <c r="D448" s="179">
        <f t="shared" ca="1" si="97"/>
        <v>946</v>
      </c>
      <c r="E448" s="179">
        <f t="shared" ca="1" si="98"/>
        <v>42</v>
      </c>
      <c r="F448" s="179">
        <f t="shared" ca="1" si="99"/>
        <v>44</v>
      </c>
      <c r="G448" s="179" t="str">
        <f t="shared" ca="1" si="100"/>
        <v/>
      </c>
      <c r="H448" s="179">
        <f t="shared" ca="1" si="101"/>
        <v>3321</v>
      </c>
      <c r="I448" s="182">
        <f t="shared" ca="1" si="102"/>
        <v>72</v>
      </c>
      <c r="J448" s="175" t="str">
        <f t="shared" ca="1" si="103"/>
        <v/>
      </c>
      <c r="K448" s="127" t="str">
        <f t="shared" ca="1" si="104"/>
        <v/>
      </c>
      <c r="L448" s="182" t="str">
        <f t="shared" ca="1" si="105"/>
        <v/>
      </c>
      <c r="M448" s="127" t="str">
        <f t="shared" ca="1" si="106"/>
        <v/>
      </c>
      <c r="N448" s="127" t="str">
        <f t="shared" ca="1" si="107"/>
        <v/>
      </c>
      <c r="O448" s="179" t="str">
        <f t="shared" ca="1" si="108"/>
        <v/>
      </c>
      <c r="P448" s="182" t="str">
        <f t="shared" ca="1" si="109"/>
        <v/>
      </c>
      <c r="Q448" s="120" t="str">
        <f t="shared" ca="1" si="111"/>
        <v/>
      </c>
      <c r="R448" s="77">
        <f ca="1">IFERROR(SUM($I$15:I448)/$N$5,"")</f>
        <v>0.24939895387006142</v>
      </c>
    </row>
    <row r="449" spans="1:18" x14ac:dyDescent="0.25">
      <c r="A449" s="168">
        <v>16</v>
      </c>
      <c r="B449" s="173">
        <f t="shared" si="110"/>
        <v>43577.374999998945</v>
      </c>
      <c r="C449" s="127" t="str">
        <f t="shared" ca="1" si="96"/>
        <v/>
      </c>
      <c r="D449" s="179">
        <f t="shared" ca="1" si="97"/>
        <v>945</v>
      </c>
      <c r="E449" s="179">
        <f t="shared" ca="1" si="98"/>
        <v>42</v>
      </c>
      <c r="F449" s="179">
        <f t="shared" ca="1" si="99"/>
        <v>43</v>
      </c>
      <c r="G449" s="179" t="str">
        <f t="shared" ca="1" si="100"/>
        <v/>
      </c>
      <c r="H449" s="179">
        <f t="shared" ca="1" si="101"/>
        <v>3343</v>
      </c>
      <c r="I449" s="182">
        <f t="shared" ca="1" si="102"/>
        <v>73</v>
      </c>
      <c r="J449" s="175" t="str">
        <f t="shared" ca="1" si="103"/>
        <v/>
      </c>
      <c r="K449" s="127" t="str">
        <f t="shared" ca="1" si="104"/>
        <v/>
      </c>
      <c r="L449" s="182" t="str">
        <f t="shared" ca="1" si="105"/>
        <v/>
      </c>
      <c r="M449" s="127" t="str">
        <f t="shared" ca="1" si="106"/>
        <v/>
      </c>
      <c r="N449" s="127" t="str">
        <f t="shared" ca="1" si="107"/>
        <v/>
      </c>
      <c r="O449" s="179" t="str">
        <f t="shared" ca="1" si="108"/>
        <v/>
      </c>
      <c r="P449" s="182" t="str">
        <f t="shared" ca="1" si="109"/>
        <v/>
      </c>
      <c r="Q449" s="120" t="str">
        <f t="shared" ca="1" si="111"/>
        <v/>
      </c>
      <c r="R449" s="77">
        <f ca="1">IFERROR(SUM($I$15:I449)/$N$5,"")</f>
        <v>0.24980997370599131</v>
      </c>
    </row>
    <row r="450" spans="1:18" x14ac:dyDescent="0.25">
      <c r="A450" s="168">
        <v>17</v>
      </c>
      <c r="B450" s="173">
        <f t="shared" si="110"/>
        <v>43577.416666665609</v>
      </c>
      <c r="C450" s="127" t="str">
        <f t="shared" ca="1" si="96"/>
        <v/>
      </c>
      <c r="D450" s="179">
        <f t="shared" ca="1" si="97"/>
        <v>946</v>
      </c>
      <c r="E450" s="179">
        <f t="shared" ca="1" si="98"/>
        <v>42</v>
      </c>
      <c r="F450" s="179">
        <f t="shared" ca="1" si="99"/>
        <v>43</v>
      </c>
      <c r="G450" s="179" t="str">
        <f t="shared" ca="1" si="100"/>
        <v/>
      </c>
      <c r="H450" s="179">
        <f t="shared" ca="1" si="101"/>
        <v>3298</v>
      </c>
      <c r="I450" s="182">
        <f t="shared" ca="1" si="102"/>
        <v>73</v>
      </c>
      <c r="J450" s="175" t="str">
        <f t="shared" ca="1" si="103"/>
        <v/>
      </c>
      <c r="K450" s="127" t="str">
        <f t="shared" ca="1" si="104"/>
        <v/>
      </c>
      <c r="L450" s="182" t="str">
        <f t="shared" ca="1" si="105"/>
        <v/>
      </c>
      <c r="M450" s="127" t="str">
        <f t="shared" ca="1" si="106"/>
        <v/>
      </c>
      <c r="N450" s="127" t="str">
        <f t="shared" ca="1" si="107"/>
        <v/>
      </c>
      <c r="O450" s="179" t="str">
        <f t="shared" ca="1" si="108"/>
        <v/>
      </c>
      <c r="P450" s="182" t="str">
        <f t="shared" ca="1" si="109"/>
        <v/>
      </c>
      <c r="Q450" s="120" t="str">
        <f t="shared" ca="1" si="111"/>
        <v/>
      </c>
      <c r="R450" s="77">
        <f ca="1">IFERROR(SUM($I$15:I450)/$N$5,"")</f>
        <v>0.25022099354192123</v>
      </c>
    </row>
    <row r="451" spans="1:18" x14ac:dyDescent="0.25">
      <c r="A451" s="168">
        <v>18</v>
      </c>
      <c r="B451" s="173">
        <f t="shared" si="110"/>
        <v>43577.458333332273</v>
      </c>
      <c r="C451" s="127" t="str">
        <f t="shared" ca="1" si="96"/>
        <v/>
      </c>
      <c r="D451" s="179">
        <f t="shared" ca="1" si="97"/>
        <v>946</v>
      </c>
      <c r="E451" s="179">
        <f t="shared" ca="1" si="98"/>
        <v>42</v>
      </c>
      <c r="F451" s="179">
        <f t="shared" ca="1" si="99"/>
        <v>45</v>
      </c>
      <c r="G451" s="179">
        <f t="shared" ca="1" si="100"/>
        <v>185</v>
      </c>
      <c r="H451" s="179">
        <f t="shared" ca="1" si="101"/>
        <v>3354</v>
      </c>
      <c r="I451" s="182">
        <f t="shared" ca="1" si="102"/>
        <v>74</v>
      </c>
      <c r="J451" s="175" t="str">
        <f t="shared" ca="1" si="103"/>
        <v/>
      </c>
      <c r="K451" s="127" t="str">
        <f t="shared" ca="1" si="104"/>
        <v/>
      </c>
      <c r="L451" s="182" t="str">
        <f t="shared" ca="1" si="105"/>
        <v/>
      </c>
      <c r="M451" s="127" t="str">
        <f t="shared" ca="1" si="106"/>
        <v/>
      </c>
      <c r="N451" s="127" t="str">
        <f t="shared" ca="1" si="107"/>
        <v/>
      </c>
      <c r="O451" s="179" t="str">
        <f t="shared" ca="1" si="108"/>
        <v/>
      </c>
      <c r="P451" s="182" t="str">
        <f t="shared" ca="1" si="109"/>
        <v/>
      </c>
      <c r="Q451" s="120" t="str">
        <f t="shared" ca="1" si="111"/>
        <v/>
      </c>
      <c r="R451" s="77">
        <f ca="1">IFERROR(SUM($I$15:I451)/$N$5,"")</f>
        <v>0.25063764378656245</v>
      </c>
    </row>
    <row r="452" spans="1:18" x14ac:dyDescent="0.25">
      <c r="A452" s="168">
        <v>19</v>
      </c>
      <c r="B452" s="173">
        <f t="shared" si="110"/>
        <v>43577.499999998938</v>
      </c>
      <c r="C452" s="127" t="str">
        <f t="shared" ca="1" si="96"/>
        <v/>
      </c>
      <c r="D452" s="179">
        <f t="shared" ca="1" si="97"/>
        <v>946</v>
      </c>
      <c r="E452" s="179">
        <f t="shared" ca="1" si="98"/>
        <v>42</v>
      </c>
      <c r="F452" s="179">
        <f t="shared" ca="1" si="99"/>
        <v>44</v>
      </c>
      <c r="G452" s="179" t="str">
        <f t="shared" ca="1" si="100"/>
        <v/>
      </c>
      <c r="H452" s="179">
        <f t="shared" ca="1" si="101"/>
        <v>3250</v>
      </c>
      <c r="I452" s="182">
        <f t="shared" ca="1" si="102"/>
        <v>73</v>
      </c>
      <c r="J452" s="175" t="str">
        <f t="shared" ca="1" si="103"/>
        <v/>
      </c>
      <c r="K452" s="127" t="str">
        <f t="shared" ca="1" si="104"/>
        <v/>
      </c>
      <c r="L452" s="182" t="str">
        <f t="shared" ca="1" si="105"/>
        <v/>
      </c>
      <c r="M452" s="127" t="str">
        <f t="shared" ca="1" si="106"/>
        <v/>
      </c>
      <c r="N452" s="127" t="str">
        <f t="shared" ca="1" si="107"/>
        <v/>
      </c>
      <c r="O452" s="179" t="str">
        <f t="shared" ca="1" si="108"/>
        <v/>
      </c>
      <c r="P452" s="182" t="str">
        <f t="shared" ca="1" si="109"/>
        <v/>
      </c>
      <c r="Q452" s="120" t="str">
        <f t="shared" ca="1" si="111"/>
        <v/>
      </c>
      <c r="R452" s="77">
        <f ca="1">IFERROR(SUM($I$15:I452)/$N$5,"")</f>
        <v>0.25104866362249234</v>
      </c>
    </row>
    <row r="453" spans="1:18" x14ac:dyDescent="0.25">
      <c r="A453" s="168">
        <v>20</v>
      </c>
      <c r="B453" s="173">
        <f t="shared" si="110"/>
        <v>43577.541666665602</v>
      </c>
      <c r="C453" s="127" t="str">
        <f t="shared" ca="1" si="96"/>
        <v/>
      </c>
      <c r="D453" s="179">
        <f t="shared" ca="1" si="97"/>
        <v>946</v>
      </c>
      <c r="E453" s="179">
        <f t="shared" ca="1" si="98"/>
        <v>42</v>
      </c>
      <c r="F453" s="179">
        <f t="shared" ca="1" si="99"/>
        <v>38</v>
      </c>
      <c r="G453" s="179" t="str">
        <f t="shared" ca="1" si="100"/>
        <v/>
      </c>
      <c r="H453" s="179">
        <f t="shared" ca="1" si="101"/>
        <v>3365</v>
      </c>
      <c r="I453" s="182">
        <f t="shared" ca="1" si="102"/>
        <v>70</v>
      </c>
      <c r="J453" s="175" t="str">
        <f t="shared" ca="1" si="103"/>
        <v/>
      </c>
      <c r="K453" s="127" t="str">
        <f t="shared" ca="1" si="104"/>
        <v/>
      </c>
      <c r="L453" s="182" t="str">
        <f t="shared" ca="1" si="105"/>
        <v/>
      </c>
      <c r="M453" s="127" t="str">
        <f t="shared" ca="1" si="106"/>
        <v/>
      </c>
      <c r="N453" s="127" t="str">
        <f t="shared" ca="1" si="107"/>
        <v/>
      </c>
      <c r="O453" s="179" t="str">
        <f t="shared" ca="1" si="108"/>
        <v/>
      </c>
      <c r="P453" s="182" t="str">
        <f t="shared" ca="1" si="109"/>
        <v/>
      </c>
      <c r="Q453" s="120" t="str">
        <f t="shared" ca="1" si="111"/>
        <v/>
      </c>
      <c r="R453" s="77">
        <f ca="1">IFERROR(SUM($I$15:I453)/$N$5,"")</f>
        <v>0.25144279223228816</v>
      </c>
    </row>
    <row r="454" spans="1:18" x14ac:dyDescent="0.25">
      <c r="A454" s="168">
        <v>21</v>
      </c>
      <c r="B454" s="173">
        <f t="shared" si="110"/>
        <v>43577.583333332266</v>
      </c>
      <c r="C454" s="127" t="str">
        <f t="shared" ca="1" si="96"/>
        <v/>
      </c>
      <c r="D454" s="179">
        <f t="shared" ca="1" si="97"/>
        <v>946</v>
      </c>
      <c r="E454" s="179">
        <f t="shared" ca="1" si="98"/>
        <v>42</v>
      </c>
      <c r="F454" s="179">
        <f t="shared" ca="1" si="99"/>
        <v>36</v>
      </c>
      <c r="G454" s="179" t="str">
        <f t="shared" ca="1" si="100"/>
        <v/>
      </c>
      <c r="H454" s="179">
        <f t="shared" ca="1" si="101"/>
        <v>3255</v>
      </c>
      <c r="I454" s="182">
        <f t="shared" ca="1" si="102"/>
        <v>60</v>
      </c>
      <c r="J454" s="175" t="str">
        <f t="shared" ca="1" si="103"/>
        <v/>
      </c>
      <c r="K454" s="127" t="str">
        <f t="shared" ca="1" si="104"/>
        <v/>
      </c>
      <c r="L454" s="182" t="str">
        <f t="shared" ca="1" si="105"/>
        <v/>
      </c>
      <c r="M454" s="127" t="str">
        <f t="shared" ca="1" si="106"/>
        <v/>
      </c>
      <c r="N454" s="127" t="str">
        <f t="shared" ca="1" si="107"/>
        <v/>
      </c>
      <c r="O454" s="179" t="str">
        <f t="shared" ca="1" si="108"/>
        <v/>
      </c>
      <c r="P454" s="182" t="str">
        <f t="shared" ca="1" si="109"/>
        <v/>
      </c>
      <c r="Q454" s="120" t="str">
        <f t="shared" ca="1" si="111"/>
        <v/>
      </c>
      <c r="R454" s="77">
        <f ca="1">IFERROR(SUM($I$15:I454)/$N$5,"")</f>
        <v>0.25178061675497027</v>
      </c>
    </row>
    <row r="455" spans="1:18" x14ac:dyDescent="0.25">
      <c r="A455" s="168">
        <v>22</v>
      </c>
      <c r="B455" s="173">
        <f t="shared" si="110"/>
        <v>43577.62499999893</v>
      </c>
      <c r="C455" s="127" t="str">
        <f t="shared" ca="1" si="96"/>
        <v/>
      </c>
      <c r="D455" s="179">
        <f t="shared" ca="1" si="97"/>
        <v>945</v>
      </c>
      <c r="E455" s="179">
        <f t="shared" ca="1" si="98"/>
        <v>42</v>
      </c>
      <c r="F455" s="179">
        <f t="shared" ca="1" si="99"/>
        <v>36</v>
      </c>
      <c r="G455" s="179" t="str">
        <f t="shared" ca="1" si="100"/>
        <v/>
      </c>
      <c r="H455" s="179">
        <f t="shared" ca="1" si="101"/>
        <v>3378</v>
      </c>
      <c r="I455" s="182">
        <f t="shared" ca="1" si="102"/>
        <v>60</v>
      </c>
      <c r="J455" s="175" t="str">
        <f t="shared" ca="1" si="103"/>
        <v/>
      </c>
      <c r="K455" s="127" t="str">
        <f t="shared" ca="1" si="104"/>
        <v/>
      </c>
      <c r="L455" s="182" t="str">
        <f t="shared" ca="1" si="105"/>
        <v/>
      </c>
      <c r="M455" s="127" t="str">
        <f t="shared" ca="1" si="106"/>
        <v/>
      </c>
      <c r="N455" s="127" t="str">
        <f t="shared" ca="1" si="107"/>
        <v/>
      </c>
      <c r="O455" s="179" t="str">
        <f t="shared" ca="1" si="108"/>
        <v/>
      </c>
      <c r="P455" s="182" t="str">
        <f t="shared" ca="1" si="109"/>
        <v/>
      </c>
      <c r="Q455" s="120" t="str">
        <f t="shared" ca="1" si="111"/>
        <v/>
      </c>
      <c r="R455" s="77">
        <f ca="1">IFERROR(SUM($I$15:I455)/$N$5,"")</f>
        <v>0.25211844127765237</v>
      </c>
    </row>
    <row r="456" spans="1:18" x14ac:dyDescent="0.25">
      <c r="A456" s="168">
        <v>23</v>
      </c>
      <c r="B456" s="173">
        <f t="shared" si="110"/>
        <v>43577.666666665595</v>
      </c>
      <c r="C456" s="127" t="str">
        <f t="shared" ca="1" si="96"/>
        <v/>
      </c>
      <c r="D456" s="179">
        <f t="shared" ca="1" si="97"/>
        <v>946</v>
      </c>
      <c r="E456" s="179">
        <f t="shared" ca="1" si="98"/>
        <v>42</v>
      </c>
      <c r="F456" s="179">
        <f t="shared" ca="1" si="99"/>
        <v>35</v>
      </c>
      <c r="G456" s="179" t="str">
        <f t="shared" ca="1" si="100"/>
        <v/>
      </c>
      <c r="H456" s="179">
        <f t="shared" ca="1" si="101"/>
        <v>3696</v>
      </c>
      <c r="I456" s="182">
        <f t="shared" ca="1" si="102"/>
        <v>60</v>
      </c>
      <c r="J456" s="175" t="str">
        <f t="shared" ca="1" si="103"/>
        <v/>
      </c>
      <c r="K456" s="127" t="str">
        <f t="shared" ca="1" si="104"/>
        <v/>
      </c>
      <c r="L456" s="182" t="str">
        <f t="shared" ca="1" si="105"/>
        <v/>
      </c>
      <c r="M456" s="127" t="str">
        <f t="shared" ca="1" si="106"/>
        <v/>
      </c>
      <c r="N456" s="127" t="str">
        <f t="shared" ca="1" si="107"/>
        <v/>
      </c>
      <c r="O456" s="179" t="str">
        <f t="shared" ca="1" si="108"/>
        <v/>
      </c>
      <c r="P456" s="182" t="str">
        <f t="shared" ca="1" si="109"/>
        <v/>
      </c>
      <c r="Q456" s="120" t="str">
        <f t="shared" ca="1" si="111"/>
        <v/>
      </c>
      <c r="R456" s="77">
        <f ca="1">IFERROR(SUM($I$15:I456)/$N$5,"")</f>
        <v>0.25245626580033442</v>
      </c>
    </row>
    <row r="457" spans="1:18" x14ac:dyDescent="0.25">
      <c r="A457" s="168">
        <v>24</v>
      </c>
      <c r="B457" s="173">
        <f t="shared" si="110"/>
        <v>43577.708333332259</v>
      </c>
      <c r="C457" s="127" t="str">
        <f t="shared" ca="1" si="96"/>
        <v/>
      </c>
      <c r="D457" s="179">
        <f t="shared" ca="1" si="97"/>
        <v>945</v>
      </c>
      <c r="E457" s="179">
        <f t="shared" ca="1" si="98"/>
        <v>42</v>
      </c>
      <c r="F457" s="179">
        <f t="shared" ca="1" si="99"/>
        <v>37</v>
      </c>
      <c r="G457" s="179">
        <f t="shared" ca="1" si="100"/>
        <v>197.42</v>
      </c>
      <c r="H457" s="179">
        <f t="shared" ca="1" si="101"/>
        <v>3256</v>
      </c>
      <c r="I457" s="182">
        <f t="shared" ca="1" si="102"/>
        <v>72</v>
      </c>
      <c r="J457" s="175" t="str">
        <f t="shared" ca="1" si="103"/>
        <v/>
      </c>
      <c r="K457" s="127" t="str">
        <f t="shared" ca="1" si="104"/>
        <v/>
      </c>
      <c r="L457" s="182" t="str">
        <f t="shared" ca="1" si="105"/>
        <v/>
      </c>
      <c r="M457" s="127" t="str">
        <f t="shared" ca="1" si="106"/>
        <v/>
      </c>
      <c r="N457" s="127" t="str">
        <f t="shared" ca="1" si="107"/>
        <v/>
      </c>
      <c r="O457" s="179" t="str">
        <f t="shared" ca="1" si="108"/>
        <v/>
      </c>
      <c r="P457" s="182" t="str">
        <f t="shared" ca="1" si="109"/>
        <v/>
      </c>
      <c r="Q457" s="120" t="str">
        <f t="shared" ca="1" si="111"/>
        <v/>
      </c>
      <c r="R457" s="77">
        <f ca="1">IFERROR(SUM($I$15:I457)/$N$5,"")</f>
        <v>0.25286165522755299</v>
      </c>
    </row>
    <row r="458" spans="1:18" x14ac:dyDescent="0.25">
      <c r="A458" s="168">
        <v>25</v>
      </c>
      <c r="B458" s="173">
        <f t="shared" si="110"/>
        <v>43577.749999998923</v>
      </c>
      <c r="C458" s="127" t="str">
        <f t="shared" ca="1" si="96"/>
        <v/>
      </c>
      <c r="D458" s="179">
        <f t="shared" ca="1" si="97"/>
        <v>945</v>
      </c>
      <c r="E458" s="179">
        <f t="shared" ca="1" si="98"/>
        <v>42</v>
      </c>
      <c r="F458" s="179">
        <f t="shared" ca="1" si="99"/>
        <v>36</v>
      </c>
      <c r="G458" s="179">
        <f t="shared" ca="1" si="100"/>
        <v>190.34</v>
      </c>
      <c r="H458" s="179">
        <f t="shared" ca="1" si="101"/>
        <v>3434</v>
      </c>
      <c r="I458" s="182">
        <f t="shared" ca="1" si="102"/>
        <v>70</v>
      </c>
      <c r="J458" s="175" t="str">
        <f t="shared" ca="1" si="103"/>
        <v/>
      </c>
      <c r="K458" s="127" t="str">
        <f t="shared" ca="1" si="104"/>
        <v/>
      </c>
      <c r="L458" s="182" t="str">
        <f t="shared" ca="1" si="105"/>
        <v/>
      </c>
      <c r="M458" s="127" t="str">
        <f t="shared" ca="1" si="106"/>
        <v/>
      </c>
      <c r="N458" s="127" t="str">
        <f t="shared" ca="1" si="107"/>
        <v/>
      </c>
      <c r="O458" s="179" t="str">
        <f t="shared" ca="1" si="108"/>
        <v/>
      </c>
      <c r="P458" s="182" t="str">
        <f t="shared" ca="1" si="109"/>
        <v/>
      </c>
      <c r="Q458" s="120" t="str">
        <f t="shared" ca="1" si="111"/>
        <v/>
      </c>
      <c r="R458" s="77">
        <f ca="1">IFERROR(SUM($I$15:I458)/$N$5,"")</f>
        <v>0.25325578383734876</v>
      </c>
    </row>
    <row r="459" spans="1:18" x14ac:dyDescent="0.25">
      <c r="A459" s="168">
        <v>26</v>
      </c>
      <c r="B459" s="173">
        <f t="shared" si="110"/>
        <v>43577.791666665587</v>
      </c>
      <c r="C459" s="127" t="str">
        <f t="shared" ca="1" si="96"/>
        <v/>
      </c>
      <c r="D459" s="179">
        <f t="shared" ca="1" si="97"/>
        <v>941</v>
      </c>
      <c r="E459" s="179">
        <f t="shared" ca="1" si="98"/>
        <v>42</v>
      </c>
      <c r="F459" s="179">
        <f t="shared" ca="1" si="99"/>
        <v>38</v>
      </c>
      <c r="G459" s="179" t="str">
        <f t="shared" ca="1" si="100"/>
        <v/>
      </c>
      <c r="H459" s="179">
        <f t="shared" ca="1" si="101"/>
        <v>3398</v>
      </c>
      <c r="I459" s="182">
        <f t="shared" ca="1" si="102"/>
        <v>74</v>
      </c>
      <c r="J459" s="175" t="str">
        <f t="shared" ca="1" si="103"/>
        <v/>
      </c>
      <c r="K459" s="127" t="str">
        <f t="shared" ca="1" si="104"/>
        <v/>
      </c>
      <c r="L459" s="182" t="str">
        <f t="shared" ca="1" si="105"/>
        <v/>
      </c>
      <c r="M459" s="127" t="str">
        <f t="shared" ca="1" si="106"/>
        <v/>
      </c>
      <c r="N459" s="127" t="str">
        <f t="shared" ca="1" si="107"/>
        <v/>
      </c>
      <c r="O459" s="179" t="str">
        <f t="shared" ca="1" si="108"/>
        <v/>
      </c>
      <c r="P459" s="182" t="str">
        <f t="shared" ca="1" si="109"/>
        <v/>
      </c>
      <c r="Q459" s="120" t="str">
        <f t="shared" ca="1" si="111"/>
        <v/>
      </c>
      <c r="R459" s="77">
        <f ca="1">IFERROR(SUM($I$15:I459)/$N$5,"")</f>
        <v>0.25367243408199003</v>
      </c>
    </row>
    <row r="460" spans="1:18" x14ac:dyDescent="0.25">
      <c r="A460" s="168">
        <v>27</v>
      </c>
      <c r="B460" s="173">
        <f t="shared" si="110"/>
        <v>43577.833333332252</v>
      </c>
      <c r="C460" s="127" t="str">
        <f t="shared" ca="1" si="96"/>
        <v/>
      </c>
      <c r="D460" s="179">
        <f t="shared" ca="1" si="97"/>
        <v>943</v>
      </c>
      <c r="E460" s="179">
        <f t="shared" ca="1" si="98"/>
        <v>42</v>
      </c>
      <c r="F460" s="179">
        <f t="shared" ca="1" si="99"/>
        <v>40</v>
      </c>
      <c r="G460" s="179" t="str">
        <f t="shared" ca="1" si="100"/>
        <v/>
      </c>
      <c r="H460" s="179">
        <f t="shared" ca="1" si="101"/>
        <v>3426</v>
      </c>
      <c r="I460" s="182">
        <f t="shared" ca="1" si="102"/>
        <v>72</v>
      </c>
      <c r="J460" s="175" t="str">
        <f t="shared" ca="1" si="103"/>
        <v/>
      </c>
      <c r="K460" s="127" t="str">
        <f t="shared" ca="1" si="104"/>
        <v/>
      </c>
      <c r="L460" s="182" t="str">
        <f t="shared" ca="1" si="105"/>
        <v/>
      </c>
      <c r="M460" s="127" t="str">
        <f t="shared" ca="1" si="106"/>
        <v/>
      </c>
      <c r="N460" s="127" t="str">
        <f t="shared" ca="1" si="107"/>
        <v/>
      </c>
      <c r="O460" s="179" t="str">
        <f t="shared" ca="1" si="108"/>
        <v/>
      </c>
      <c r="P460" s="182" t="str">
        <f t="shared" ca="1" si="109"/>
        <v/>
      </c>
      <c r="Q460" s="120" t="str">
        <f t="shared" ca="1" si="111"/>
        <v/>
      </c>
      <c r="R460" s="77">
        <f ca="1">IFERROR(SUM($I$15:I460)/$N$5,"")</f>
        <v>0.25407782350920854</v>
      </c>
    </row>
    <row r="461" spans="1:18" x14ac:dyDescent="0.25">
      <c r="A461" s="168">
        <v>28</v>
      </c>
      <c r="B461" s="173">
        <f t="shared" si="110"/>
        <v>43577.874999998916</v>
      </c>
      <c r="C461" s="127" t="str">
        <f t="shared" ca="1" si="96"/>
        <v/>
      </c>
      <c r="D461" s="179">
        <f t="shared" ca="1" si="97"/>
        <v>940</v>
      </c>
      <c r="E461" s="179">
        <f t="shared" ca="1" si="98"/>
        <v>42</v>
      </c>
      <c r="F461" s="179">
        <f t="shared" ca="1" si="99"/>
        <v>43</v>
      </c>
      <c r="G461" s="179" t="str">
        <f t="shared" ca="1" si="100"/>
        <v/>
      </c>
      <c r="H461" s="179">
        <f t="shared" ca="1" si="101"/>
        <v>3401</v>
      </c>
      <c r="I461" s="182">
        <f t="shared" ca="1" si="102"/>
        <v>101</v>
      </c>
      <c r="J461" s="175" t="str">
        <f t="shared" ca="1" si="103"/>
        <v/>
      </c>
      <c r="K461" s="127" t="str">
        <f t="shared" ca="1" si="104"/>
        <v/>
      </c>
      <c r="L461" s="182" t="str">
        <f t="shared" ca="1" si="105"/>
        <v/>
      </c>
      <c r="M461" s="127" t="str">
        <f t="shared" ca="1" si="106"/>
        <v/>
      </c>
      <c r="N461" s="127" t="str">
        <f t="shared" ca="1" si="107"/>
        <v/>
      </c>
      <c r="O461" s="179" t="str">
        <f t="shared" ca="1" si="108"/>
        <v/>
      </c>
      <c r="P461" s="182" t="str">
        <f t="shared" ca="1" si="109"/>
        <v/>
      </c>
      <c r="Q461" s="120" t="str">
        <f t="shared" ca="1" si="111"/>
        <v/>
      </c>
      <c r="R461" s="77">
        <f ca="1">IFERROR(SUM($I$15:I461)/$N$5,"")</f>
        <v>0.25464649478905671</v>
      </c>
    </row>
    <row r="462" spans="1:18" x14ac:dyDescent="0.25">
      <c r="A462" s="168">
        <v>29</v>
      </c>
      <c r="B462" s="173">
        <f t="shared" si="110"/>
        <v>43577.91666666558</v>
      </c>
      <c r="C462" s="127" t="str">
        <f t="shared" ca="1" si="96"/>
        <v/>
      </c>
      <c r="D462" s="179">
        <f t="shared" ca="1" si="97"/>
        <v>941</v>
      </c>
      <c r="E462" s="179">
        <f t="shared" ca="1" si="98"/>
        <v>42</v>
      </c>
      <c r="F462" s="179">
        <f t="shared" ca="1" si="99"/>
        <v>43</v>
      </c>
      <c r="G462" s="179">
        <f t="shared" ca="1" si="100"/>
        <v>191.19</v>
      </c>
      <c r="H462" s="179">
        <f t="shared" ca="1" si="101"/>
        <v>3388</v>
      </c>
      <c r="I462" s="182">
        <f t="shared" ca="1" si="102"/>
        <v>73</v>
      </c>
      <c r="J462" s="175" t="str">
        <f t="shared" ca="1" si="103"/>
        <v/>
      </c>
      <c r="K462" s="127" t="str">
        <f t="shared" ca="1" si="104"/>
        <v/>
      </c>
      <c r="L462" s="182" t="str">
        <f t="shared" ca="1" si="105"/>
        <v/>
      </c>
      <c r="M462" s="127" t="str">
        <f t="shared" ca="1" si="106"/>
        <v/>
      </c>
      <c r="N462" s="127" t="str">
        <f t="shared" ca="1" si="107"/>
        <v/>
      </c>
      <c r="O462" s="179" t="str">
        <f t="shared" ca="1" si="108"/>
        <v/>
      </c>
      <c r="P462" s="182" t="str">
        <f t="shared" ca="1" si="109"/>
        <v/>
      </c>
      <c r="Q462" s="120" t="str">
        <f t="shared" ca="1" si="111"/>
        <v/>
      </c>
      <c r="R462" s="77">
        <f ca="1">IFERROR(SUM($I$15:I462)/$N$5,"")</f>
        <v>0.2550575146249866</v>
      </c>
    </row>
    <row r="463" spans="1:18" x14ac:dyDescent="0.25">
      <c r="A463" s="168">
        <v>30</v>
      </c>
      <c r="B463" s="173">
        <f t="shared" si="110"/>
        <v>43577.958333332244</v>
      </c>
      <c r="C463" s="127" t="str">
        <f t="shared" ref="C463:C526" ca="1" si="112">IF($B463&gt;$B$10,"",IFERROR(AVERAGE(INDIRECT("'"&amp;TEXT($B463-TIME(6,1,0),"MM-DD-YY")&amp;"'!C"&amp;$A463)),""))</f>
        <v/>
      </c>
      <c r="D463" s="179">
        <f t="shared" ref="D463:D526" ca="1" si="113">IF($B463&gt;$B$10,"",IFERROR(AVERAGE(INDIRECT("'"&amp;TEXT($B463-TIME(6,1,0),"MM-DD-YY")&amp;"'!D"&amp;$A463)),""))</f>
        <v>943</v>
      </c>
      <c r="E463" s="179">
        <f t="shared" ref="E463:E526" ca="1" si="114">IF($B463&gt;$B$10,"",IFERROR(AVERAGE(INDIRECT("'"&amp;TEXT($B463-TIME(6,1,0),"MM-DD-YY")&amp;"'!E"&amp;$A463)),""))</f>
        <v>42</v>
      </c>
      <c r="F463" s="179">
        <f t="shared" ref="F463:F526" ca="1" si="115">IF($B463&gt;$B$10,"",IFERROR(AVERAGE(INDIRECT("'"&amp;TEXT($B463-TIME(6,1,0),"MM-DD-YY")&amp;"'!P"&amp;$A463)),""))</f>
        <v>45</v>
      </c>
      <c r="G463" s="179" t="str">
        <f t="shared" ref="G463:G526" ca="1" si="116">IF($B463&gt;$B$10,"",IFERROR(AVERAGE(INDIRECT("'"&amp;TEXT($B463-TIME(6,1,0),"MM-DD-YY")&amp;"'!AC"&amp;$A463)),""))</f>
        <v/>
      </c>
      <c r="H463" s="179">
        <f t="shared" ref="H463:H526" ca="1" si="117">IF($B463&gt;$B$10,"",IFERROR(AVERAGE(INDIRECT("'"&amp;TEXT($B463-TIME(6,1,0),"MM-DD-YY")&amp;"'!O"&amp;$A463)),""))</f>
        <v>3458</v>
      </c>
      <c r="I463" s="182">
        <f t="shared" ref="I463:I526" ca="1" si="118">IF($B463&gt;$B$10,"",IFERROR(AVERAGE(INDIRECT("'"&amp;TEXT($B463-TIME(6,1,0),"MM-DD-YY")&amp;"'!Q"&amp;$A463)),""))</f>
        <v>74</v>
      </c>
      <c r="J463" s="175" t="str">
        <f t="shared" ref="J463:J526" ca="1" si="119">IF($B463&gt;$B$10,"",IFERROR(AVERAGE(INDIRECT("'"&amp;TEXT($B463-TIME(6,1,0),"MM-DD-YY")&amp;"'!T"&amp;$A463)),""))</f>
        <v/>
      </c>
      <c r="K463" s="127" t="str">
        <f t="shared" ref="K463:K526" ca="1" si="120">IF($B463&gt;$B$10,"",IFERROR(AVERAGE(INDIRECT("'"&amp;TEXT($B463-TIME(6,1,0),"MM-DD-YY")&amp;"'!I"&amp;$A463)),""))</f>
        <v/>
      </c>
      <c r="L463" s="182" t="str">
        <f t="shared" ref="L463:L526" ca="1" si="121">IF($B463&gt;$B$10,"",IFERROR(AVERAGE(INDIRECT("'"&amp;TEXT($B463-TIME(6,1,0),"MM-DD-YY")&amp;"'!J"&amp;$A463)),""))</f>
        <v/>
      </c>
      <c r="M463" s="127" t="str">
        <f t="shared" ref="M463:M526" ca="1" si="122">IF($B463&gt;$B$10,"",IFERROR(AVERAGE(INDIRECT("'"&amp;TEXT($B463-TIME(6,1,0),"MM-DD-YY")&amp;"'!K"&amp;$A463)),""))</f>
        <v/>
      </c>
      <c r="N463" s="127" t="str">
        <f t="shared" ref="N463:N526" ca="1" si="123">IF($B463&gt;$B$10,"",IFERROR(AVERAGE(INDIRECT("'"&amp;TEXT($B463-TIME(6,1,0),"MM-DD-YY")&amp;"'!L"&amp;$A463)),""))</f>
        <v/>
      </c>
      <c r="O463" s="179" t="str">
        <f t="shared" ref="O463:O526" ca="1" si="124">IF($B463&gt;$B$10,"",IFERROR(AVERAGE(INDIRECT("'"&amp;TEXT($B463-TIME(6,1,0),"MM-DD-YY")&amp;"'!M"&amp;$A463)),""))</f>
        <v/>
      </c>
      <c r="P463" s="182" t="str">
        <f t="shared" ref="P463:P526" ca="1" si="125">IF($B463&gt;$B$10,"",IFERROR(AVERAGE(INDIRECT("'"&amp;TEXT($B463-TIME(6,1,0),"MM-DD-YY")&amp;"'!N"&amp;$A463)),""))</f>
        <v/>
      </c>
      <c r="Q463" s="120" t="str">
        <f t="shared" ca="1" si="111"/>
        <v/>
      </c>
      <c r="R463" s="77">
        <f ca="1">IFERROR(SUM($I$15:I463)/$N$5,"")</f>
        <v>0.25547416486962787</v>
      </c>
    </row>
    <row r="464" spans="1:18" x14ac:dyDescent="0.25">
      <c r="A464" s="168">
        <v>31</v>
      </c>
      <c r="B464" s="173">
        <f t="shared" ref="B464:B527" si="126">B463+TIME(1,0,0)</f>
        <v>43577.999999998909</v>
      </c>
      <c r="C464" s="127" t="str">
        <f t="shared" ca="1" si="112"/>
        <v/>
      </c>
      <c r="D464" s="179">
        <f t="shared" ca="1" si="113"/>
        <v>940</v>
      </c>
      <c r="E464" s="179">
        <f t="shared" ca="1" si="114"/>
        <v>42</v>
      </c>
      <c r="F464" s="179">
        <f t="shared" ca="1" si="115"/>
        <v>44</v>
      </c>
      <c r="G464" s="179" t="str">
        <f t="shared" ca="1" si="116"/>
        <v/>
      </c>
      <c r="H464" s="179">
        <f t="shared" ca="1" si="117"/>
        <v>3430</v>
      </c>
      <c r="I464" s="182">
        <f t="shared" ca="1" si="118"/>
        <v>82</v>
      </c>
      <c r="J464" s="175" t="str">
        <f t="shared" ca="1" si="119"/>
        <v/>
      </c>
      <c r="K464" s="127" t="str">
        <f t="shared" ca="1" si="120"/>
        <v/>
      </c>
      <c r="L464" s="182" t="str">
        <f t="shared" ca="1" si="121"/>
        <v/>
      </c>
      <c r="M464" s="127" t="str">
        <f t="shared" ca="1" si="122"/>
        <v/>
      </c>
      <c r="N464" s="127" t="str">
        <f t="shared" ca="1" si="123"/>
        <v/>
      </c>
      <c r="O464" s="179" t="str">
        <f t="shared" ca="1" si="124"/>
        <v/>
      </c>
      <c r="P464" s="182" t="str">
        <f t="shared" ca="1" si="125"/>
        <v/>
      </c>
      <c r="Q464" s="120" t="str">
        <f t="shared" ref="Q464:Q527" ca="1" si="127">IFERROR(Q463-I464,"")</f>
        <v/>
      </c>
      <c r="R464" s="77">
        <f ca="1">IFERROR(SUM($I$15:I464)/$N$5,"")</f>
        <v>0.2559358583839601</v>
      </c>
    </row>
    <row r="465" spans="1:18" x14ac:dyDescent="0.25">
      <c r="A465" s="168">
        <v>32</v>
      </c>
      <c r="B465" s="173">
        <f t="shared" si="126"/>
        <v>43578.041666665573</v>
      </c>
      <c r="C465" s="127" t="str">
        <f t="shared" ca="1" si="112"/>
        <v/>
      </c>
      <c r="D465" s="179">
        <f t="shared" ca="1" si="113"/>
        <v>940</v>
      </c>
      <c r="E465" s="179">
        <f t="shared" ca="1" si="114"/>
        <v>42</v>
      </c>
      <c r="F465" s="179">
        <f t="shared" ca="1" si="115"/>
        <v>38</v>
      </c>
      <c r="G465" s="179" t="str">
        <f t="shared" ca="1" si="116"/>
        <v/>
      </c>
      <c r="H465" s="179">
        <f t="shared" ca="1" si="117"/>
        <v>3466</v>
      </c>
      <c r="I465" s="182">
        <f t="shared" ca="1" si="118"/>
        <v>70</v>
      </c>
      <c r="J465" s="175" t="str">
        <f t="shared" ca="1" si="119"/>
        <v/>
      </c>
      <c r="K465" s="127" t="str">
        <f t="shared" ca="1" si="120"/>
        <v/>
      </c>
      <c r="L465" s="182" t="str">
        <f t="shared" ca="1" si="121"/>
        <v/>
      </c>
      <c r="M465" s="127" t="str">
        <f t="shared" ca="1" si="122"/>
        <v/>
      </c>
      <c r="N465" s="127" t="str">
        <f t="shared" ca="1" si="123"/>
        <v/>
      </c>
      <c r="O465" s="179" t="str">
        <f t="shared" ca="1" si="124"/>
        <v/>
      </c>
      <c r="P465" s="182" t="str">
        <f t="shared" ca="1" si="125"/>
        <v/>
      </c>
      <c r="Q465" s="120" t="str">
        <f t="shared" ca="1" si="127"/>
        <v/>
      </c>
      <c r="R465" s="77">
        <f ca="1">IFERROR(SUM($I$15:I465)/$N$5,"")</f>
        <v>0.25632998699375587</v>
      </c>
    </row>
    <row r="466" spans="1:18" x14ac:dyDescent="0.25">
      <c r="A466" s="168">
        <v>33</v>
      </c>
      <c r="B466" s="173">
        <f t="shared" si="126"/>
        <v>43578.083333332237</v>
      </c>
      <c r="C466" s="127" t="str">
        <f t="shared" ca="1" si="112"/>
        <v/>
      </c>
      <c r="D466" s="179">
        <f t="shared" ca="1" si="113"/>
        <v>942</v>
      </c>
      <c r="E466" s="179">
        <f t="shared" ca="1" si="114"/>
        <v>42</v>
      </c>
      <c r="F466" s="179">
        <f t="shared" ca="1" si="115"/>
        <v>36</v>
      </c>
      <c r="G466" s="179">
        <f t="shared" ca="1" si="116"/>
        <v>191.88</v>
      </c>
      <c r="H466" s="179">
        <f t="shared" ca="1" si="117"/>
        <v>3398</v>
      </c>
      <c r="I466" s="182">
        <f t="shared" ca="1" si="118"/>
        <v>72</v>
      </c>
      <c r="J466" s="175" t="str">
        <f t="shared" ca="1" si="119"/>
        <v/>
      </c>
      <c r="K466" s="127" t="str">
        <f t="shared" ca="1" si="120"/>
        <v/>
      </c>
      <c r="L466" s="182" t="str">
        <f t="shared" ca="1" si="121"/>
        <v/>
      </c>
      <c r="M466" s="127" t="str">
        <f t="shared" ca="1" si="122"/>
        <v/>
      </c>
      <c r="N466" s="127" t="str">
        <f t="shared" ca="1" si="123"/>
        <v/>
      </c>
      <c r="O466" s="179" t="str">
        <f t="shared" ca="1" si="124"/>
        <v/>
      </c>
      <c r="P466" s="182" t="str">
        <f t="shared" ca="1" si="125"/>
        <v/>
      </c>
      <c r="Q466" s="120" t="str">
        <f t="shared" ca="1" si="127"/>
        <v/>
      </c>
      <c r="R466" s="77">
        <f ca="1">IFERROR(SUM($I$15:I466)/$N$5,"")</f>
        <v>0.25673537642097438</v>
      </c>
    </row>
    <row r="467" spans="1:18" x14ac:dyDescent="0.25">
      <c r="A467" s="168">
        <v>34</v>
      </c>
      <c r="B467" s="173">
        <f t="shared" si="126"/>
        <v>43578.124999998901</v>
      </c>
      <c r="C467" s="127" t="str">
        <f t="shared" ca="1" si="112"/>
        <v/>
      </c>
      <c r="D467" s="179">
        <f t="shared" ca="1" si="113"/>
        <v>940</v>
      </c>
      <c r="E467" s="179">
        <f t="shared" ca="1" si="114"/>
        <v>42</v>
      </c>
      <c r="F467" s="179">
        <f t="shared" ca="1" si="115"/>
        <v>40</v>
      </c>
      <c r="G467" s="179" t="str">
        <f t="shared" ca="1" si="116"/>
        <v/>
      </c>
      <c r="H467" s="179">
        <f t="shared" ca="1" si="117"/>
        <v>3410</v>
      </c>
      <c r="I467" s="182">
        <f t="shared" ca="1" si="118"/>
        <v>78</v>
      </c>
      <c r="J467" s="175" t="str">
        <f t="shared" ca="1" si="119"/>
        <v/>
      </c>
      <c r="K467" s="127" t="str">
        <f t="shared" ca="1" si="120"/>
        <v/>
      </c>
      <c r="L467" s="182" t="str">
        <f t="shared" ca="1" si="121"/>
        <v/>
      </c>
      <c r="M467" s="127" t="str">
        <f t="shared" ca="1" si="122"/>
        <v/>
      </c>
      <c r="N467" s="127" t="str">
        <f t="shared" ca="1" si="123"/>
        <v/>
      </c>
      <c r="O467" s="179" t="str">
        <f t="shared" ca="1" si="124"/>
        <v/>
      </c>
      <c r="P467" s="182" t="str">
        <f t="shared" ca="1" si="125"/>
        <v/>
      </c>
      <c r="Q467" s="120" t="str">
        <f t="shared" ca="1" si="127"/>
        <v/>
      </c>
      <c r="R467" s="77">
        <f ca="1">IFERROR(SUM($I$15:I467)/$N$5,"")</f>
        <v>0.2571745483004611</v>
      </c>
    </row>
    <row r="468" spans="1:18" x14ac:dyDescent="0.25">
      <c r="A468" s="168">
        <v>35</v>
      </c>
      <c r="B468" s="173">
        <f t="shared" si="126"/>
        <v>43578.166666665566</v>
      </c>
      <c r="C468" s="127" t="str">
        <f t="shared" ca="1" si="112"/>
        <v/>
      </c>
      <c r="D468" s="179">
        <f t="shared" ca="1" si="113"/>
        <v>940</v>
      </c>
      <c r="E468" s="179">
        <f t="shared" ca="1" si="114"/>
        <v>42</v>
      </c>
      <c r="F468" s="179">
        <f t="shared" ca="1" si="115"/>
        <v>37</v>
      </c>
      <c r="G468" s="179" t="str">
        <f t="shared" ca="1" si="116"/>
        <v/>
      </c>
      <c r="H468" s="179">
        <f t="shared" ca="1" si="117"/>
        <v>3429</v>
      </c>
      <c r="I468" s="182">
        <f t="shared" ca="1" si="118"/>
        <v>85</v>
      </c>
      <c r="J468" s="175" t="str">
        <f t="shared" ca="1" si="119"/>
        <v/>
      </c>
      <c r="K468" s="127" t="str">
        <f t="shared" ca="1" si="120"/>
        <v/>
      </c>
      <c r="L468" s="182" t="str">
        <f t="shared" ca="1" si="121"/>
        <v/>
      </c>
      <c r="M468" s="127" t="str">
        <f t="shared" ca="1" si="122"/>
        <v/>
      </c>
      <c r="N468" s="127" t="str">
        <f t="shared" ca="1" si="123"/>
        <v/>
      </c>
      <c r="O468" s="179" t="str">
        <f t="shared" ca="1" si="124"/>
        <v/>
      </c>
      <c r="P468" s="182" t="str">
        <f t="shared" ca="1" si="125"/>
        <v/>
      </c>
      <c r="Q468" s="120" t="str">
        <f t="shared" ca="1" si="127"/>
        <v/>
      </c>
      <c r="R468" s="77">
        <f ca="1">IFERROR(SUM($I$15:I468)/$N$5,"")</f>
        <v>0.25765313304092746</v>
      </c>
    </row>
    <row r="469" spans="1:18" x14ac:dyDescent="0.25">
      <c r="A469" s="168">
        <v>36</v>
      </c>
      <c r="B469" s="173">
        <f t="shared" si="126"/>
        <v>43578.20833333223</v>
      </c>
      <c r="C469" s="127" t="str">
        <f t="shared" ca="1" si="112"/>
        <v/>
      </c>
      <c r="D469" s="179">
        <f t="shared" ca="1" si="113"/>
        <v>941</v>
      </c>
      <c r="E469" s="179">
        <f t="shared" ca="1" si="114"/>
        <v>42</v>
      </c>
      <c r="F469" s="179">
        <f t="shared" ca="1" si="115"/>
        <v>38</v>
      </c>
      <c r="G469" s="179" t="str">
        <f t="shared" ca="1" si="116"/>
        <v/>
      </c>
      <c r="H469" s="179">
        <f t="shared" ca="1" si="117"/>
        <v>3471</v>
      </c>
      <c r="I469" s="182">
        <f t="shared" ca="1" si="118"/>
        <v>75</v>
      </c>
      <c r="J469" s="175" t="str">
        <f t="shared" ca="1" si="119"/>
        <v/>
      </c>
      <c r="K469" s="127" t="str">
        <f t="shared" ca="1" si="120"/>
        <v/>
      </c>
      <c r="L469" s="182" t="str">
        <f t="shared" ca="1" si="121"/>
        <v/>
      </c>
      <c r="M469" s="127" t="str">
        <f t="shared" ca="1" si="122"/>
        <v/>
      </c>
      <c r="N469" s="127" t="str">
        <f t="shared" ca="1" si="123"/>
        <v/>
      </c>
      <c r="O469" s="179" t="str">
        <f t="shared" ca="1" si="124"/>
        <v/>
      </c>
      <c r="P469" s="182" t="str">
        <f t="shared" ca="1" si="125"/>
        <v/>
      </c>
      <c r="Q469" s="120" t="str">
        <f t="shared" ca="1" si="127"/>
        <v/>
      </c>
      <c r="R469" s="77">
        <f ca="1">IFERROR(SUM($I$15:I469)/$N$5,"")</f>
        <v>0.25807541369428005</v>
      </c>
    </row>
    <row r="470" spans="1:18" x14ac:dyDescent="0.25">
      <c r="A470" s="168">
        <v>37</v>
      </c>
      <c r="B470" s="173">
        <f t="shared" si="126"/>
        <v>43578.249999998894</v>
      </c>
      <c r="C470" s="127" t="str">
        <f t="shared" ca="1" si="112"/>
        <v/>
      </c>
      <c r="D470" s="179">
        <f t="shared" ca="1" si="113"/>
        <v>936</v>
      </c>
      <c r="E470" s="179">
        <f t="shared" ca="1" si="114"/>
        <v>42</v>
      </c>
      <c r="F470" s="179">
        <f t="shared" ca="1" si="115"/>
        <v>40</v>
      </c>
      <c r="G470" s="179" t="str">
        <f t="shared" ca="1" si="116"/>
        <v/>
      </c>
      <c r="H470" s="179">
        <f t="shared" ca="1" si="117"/>
        <v>3398</v>
      </c>
      <c r="I470" s="182">
        <f t="shared" ca="1" si="118"/>
        <v>88</v>
      </c>
      <c r="J470" s="175" t="str">
        <f t="shared" ca="1" si="119"/>
        <v/>
      </c>
      <c r="K470" s="127" t="str">
        <f t="shared" ca="1" si="120"/>
        <v/>
      </c>
      <c r="L470" s="182" t="str">
        <f t="shared" ca="1" si="121"/>
        <v/>
      </c>
      <c r="M470" s="127" t="str">
        <f t="shared" ca="1" si="122"/>
        <v/>
      </c>
      <c r="N470" s="127" t="str">
        <f t="shared" ca="1" si="123"/>
        <v/>
      </c>
      <c r="O470" s="179" t="str">
        <f t="shared" ca="1" si="124"/>
        <v/>
      </c>
      <c r="P470" s="182" t="str">
        <f t="shared" ca="1" si="125"/>
        <v/>
      </c>
      <c r="Q470" s="120" t="str">
        <f t="shared" ca="1" si="127"/>
        <v/>
      </c>
      <c r="R470" s="77">
        <f ca="1">IFERROR(SUM($I$15:I470)/$N$5,"")</f>
        <v>0.25857088966088049</v>
      </c>
    </row>
    <row r="471" spans="1:18" x14ac:dyDescent="0.25">
      <c r="A471" s="168">
        <v>14</v>
      </c>
      <c r="B471" s="173">
        <f t="shared" si="126"/>
        <v>43578.291666665558</v>
      </c>
      <c r="C471" s="127" t="str">
        <f t="shared" ca="1" si="112"/>
        <v/>
      </c>
      <c r="D471" s="179">
        <f t="shared" ca="1" si="113"/>
        <v>957</v>
      </c>
      <c r="E471" s="179">
        <f t="shared" ca="1" si="114"/>
        <v>42</v>
      </c>
      <c r="F471" s="179">
        <f t="shared" ca="1" si="115"/>
        <v>36</v>
      </c>
      <c r="G471" s="179" t="str">
        <f t="shared" ca="1" si="116"/>
        <v/>
      </c>
      <c r="H471" s="179">
        <f t="shared" ca="1" si="117"/>
        <v>3444</v>
      </c>
      <c r="I471" s="182">
        <f t="shared" ca="1" si="118"/>
        <v>69</v>
      </c>
      <c r="J471" s="175" t="str">
        <f t="shared" ca="1" si="119"/>
        <v/>
      </c>
      <c r="K471" s="127" t="str">
        <f t="shared" ca="1" si="120"/>
        <v/>
      </c>
      <c r="L471" s="182" t="str">
        <f t="shared" ca="1" si="121"/>
        <v/>
      </c>
      <c r="M471" s="127" t="str">
        <f t="shared" ca="1" si="122"/>
        <v/>
      </c>
      <c r="N471" s="127" t="str">
        <f t="shared" ca="1" si="123"/>
        <v/>
      </c>
      <c r="O471" s="179" t="str">
        <f t="shared" ca="1" si="124"/>
        <v/>
      </c>
      <c r="P471" s="182" t="str">
        <f t="shared" ca="1" si="125"/>
        <v/>
      </c>
      <c r="Q471" s="120" t="str">
        <f t="shared" ca="1" si="127"/>
        <v/>
      </c>
      <c r="R471" s="77">
        <f ca="1">IFERROR(SUM($I$15:I471)/$N$5,"")</f>
        <v>0.25895938786196487</v>
      </c>
    </row>
    <row r="472" spans="1:18" x14ac:dyDescent="0.25">
      <c r="A472" s="168">
        <v>15</v>
      </c>
      <c r="B472" s="173">
        <f t="shared" si="126"/>
        <v>43578.333333332223</v>
      </c>
      <c r="C472" s="127" t="str">
        <f t="shared" ca="1" si="112"/>
        <v/>
      </c>
      <c r="D472" s="179">
        <f t="shared" ca="1" si="113"/>
        <v>950</v>
      </c>
      <c r="E472" s="179">
        <f t="shared" ca="1" si="114"/>
        <v>42</v>
      </c>
      <c r="F472" s="179">
        <f t="shared" ca="1" si="115"/>
        <v>37</v>
      </c>
      <c r="G472" s="179" t="str">
        <f t="shared" ca="1" si="116"/>
        <v/>
      </c>
      <c r="H472" s="179">
        <f t="shared" ca="1" si="117"/>
        <v>3478</v>
      </c>
      <c r="I472" s="182">
        <f t="shared" ca="1" si="118"/>
        <v>69</v>
      </c>
      <c r="J472" s="175" t="str">
        <f t="shared" ca="1" si="119"/>
        <v/>
      </c>
      <c r="K472" s="127" t="str">
        <f t="shared" ca="1" si="120"/>
        <v/>
      </c>
      <c r="L472" s="182" t="str">
        <f t="shared" ca="1" si="121"/>
        <v/>
      </c>
      <c r="M472" s="127" t="str">
        <f t="shared" ca="1" si="122"/>
        <v/>
      </c>
      <c r="N472" s="127" t="str">
        <f t="shared" ca="1" si="123"/>
        <v/>
      </c>
      <c r="O472" s="179" t="str">
        <f t="shared" ca="1" si="124"/>
        <v/>
      </c>
      <c r="P472" s="182" t="str">
        <f t="shared" ca="1" si="125"/>
        <v/>
      </c>
      <c r="Q472" s="120" t="str">
        <f t="shared" ca="1" si="127"/>
        <v/>
      </c>
      <c r="R472" s="77">
        <f ca="1">IFERROR(SUM($I$15:I472)/$N$5,"")</f>
        <v>0.25934788606304932</v>
      </c>
    </row>
    <row r="473" spans="1:18" x14ac:dyDescent="0.25">
      <c r="A473" s="168">
        <v>16</v>
      </c>
      <c r="B473" s="173">
        <f t="shared" si="126"/>
        <v>43578.374999998887</v>
      </c>
      <c r="C473" s="127" t="str">
        <f t="shared" ca="1" si="112"/>
        <v/>
      </c>
      <c r="D473" s="179">
        <f t="shared" ca="1" si="113"/>
        <v>943</v>
      </c>
      <c r="E473" s="179">
        <f t="shared" ca="1" si="114"/>
        <v>42</v>
      </c>
      <c r="F473" s="179">
        <f t="shared" ca="1" si="115"/>
        <v>36</v>
      </c>
      <c r="G473" s="179" t="str">
        <f t="shared" ca="1" si="116"/>
        <v/>
      </c>
      <c r="H473" s="179">
        <f t="shared" ca="1" si="117"/>
        <v>3465</v>
      </c>
      <c r="I473" s="182">
        <f t="shared" ca="1" si="118"/>
        <v>70</v>
      </c>
      <c r="J473" s="175" t="str">
        <f t="shared" ca="1" si="119"/>
        <v/>
      </c>
      <c r="K473" s="127" t="str">
        <f t="shared" ca="1" si="120"/>
        <v/>
      </c>
      <c r="L473" s="182" t="str">
        <f t="shared" ca="1" si="121"/>
        <v/>
      </c>
      <c r="M473" s="127" t="str">
        <f t="shared" ca="1" si="122"/>
        <v/>
      </c>
      <c r="N473" s="127" t="str">
        <f t="shared" ca="1" si="123"/>
        <v/>
      </c>
      <c r="O473" s="179" t="str">
        <f t="shared" ca="1" si="124"/>
        <v/>
      </c>
      <c r="P473" s="182" t="str">
        <f t="shared" ca="1" si="125"/>
        <v/>
      </c>
      <c r="Q473" s="120" t="str">
        <f t="shared" ca="1" si="127"/>
        <v/>
      </c>
      <c r="R473" s="77">
        <f ca="1">IFERROR(SUM($I$15:I473)/$N$5,"")</f>
        <v>0.25974201467284508</v>
      </c>
    </row>
    <row r="474" spans="1:18" x14ac:dyDescent="0.25">
      <c r="A474" s="168">
        <v>17</v>
      </c>
      <c r="B474" s="173">
        <f t="shared" si="126"/>
        <v>43578.416666665551</v>
      </c>
      <c r="C474" s="127" t="str">
        <f t="shared" ca="1" si="112"/>
        <v/>
      </c>
      <c r="D474" s="179">
        <f t="shared" ca="1" si="113"/>
        <v>944</v>
      </c>
      <c r="E474" s="179">
        <f t="shared" ca="1" si="114"/>
        <v>42</v>
      </c>
      <c r="F474" s="179">
        <f t="shared" ca="1" si="115"/>
        <v>36</v>
      </c>
      <c r="G474" s="179" t="str">
        <f t="shared" ca="1" si="116"/>
        <v/>
      </c>
      <c r="H474" s="179">
        <f t="shared" ca="1" si="117"/>
        <v>3530</v>
      </c>
      <c r="I474" s="182">
        <f t="shared" ca="1" si="118"/>
        <v>69</v>
      </c>
      <c r="J474" s="175" t="str">
        <f t="shared" ca="1" si="119"/>
        <v/>
      </c>
      <c r="K474" s="127" t="str">
        <f t="shared" ca="1" si="120"/>
        <v/>
      </c>
      <c r="L474" s="182" t="str">
        <f t="shared" ca="1" si="121"/>
        <v/>
      </c>
      <c r="M474" s="127" t="str">
        <f t="shared" ca="1" si="122"/>
        <v/>
      </c>
      <c r="N474" s="127" t="str">
        <f t="shared" ca="1" si="123"/>
        <v/>
      </c>
      <c r="O474" s="179" t="str">
        <f t="shared" ca="1" si="124"/>
        <v/>
      </c>
      <c r="P474" s="182" t="str">
        <f t="shared" ca="1" si="125"/>
        <v/>
      </c>
      <c r="Q474" s="120" t="str">
        <f t="shared" ca="1" si="127"/>
        <v/>
      </c>
      <c r="R474" s="77">
        <f ca="1">IFERROR(SUM($I$15:I474)/$N$5,"")</f>
        <v>0.26013051287392952</v>
      </c>
    </row>
    <row r="475" spans="1:18" x14ac:dyDescent="0.25">
      <c r="A475" s="168">
        <v>18</v>
      </c>
      <c r="B475" s="173">
        <f t="shared" si="126"/>
        <v>43578.458333332215</v>
      </c>
      <c r="C475" s="127" t="str">
        <f t="shared" ca="1" si="112"/>
        <v/>
      </c>
      <c r="D475" s="179">
        <f t="shared" ca="1" si="113"/>
        <v>940</v>
      </c>
      <c r="E475" s="179">
        <f t="shared" ca="1" si="114"/>
        <v>42</v>
      </c>
      <c r="F475" s="179">
        <f t="shared" ca="1" si="115"/>
        <v>37</v>
      </c>
      <c r="G475" s="179" t="str">
        <f t="shared" ca="1" si="116"/>
        <v/>
      </c>
      <c r="H475" s="179">
        <f t="shared" ca="1" si="117"/>
        <v>3489</v>
      </c>
      <c r="I475" s="182">
        <f t="shared" ca="1" si="118"/>
        <v>70</v>
      </c>
      <c r="J475" s="175" t="str">
        <f t="shared" ca="1" si="119"/>
        <v/>
      </c>
      <c r="K475" s="127" t="str">
        <f t="shared" ca="1" si="120"/>
        <v/>
      </c>
      <c r="L475" s="182" t="str">
        <f t="shared" ca="1" si="121"/>
        <v/>
      </c>
      <c r="M475" s="127" t="str">
        <f t="shared" ca="1" si="122"/>
        <v/>
      </c>
      <c r="N475" s="127" t="str">
        <f t="shared" ca="1" si="123"/>
        <v/>
      </c>
      <c r="O475" s="179" t="str">
        <f t="shared" ca="1" si="124"/>
        <v/>
      </c>
      <c r="P475" s="182" t="str">
        <f t="shared" ca="1" si="125"/>
        <v/>
      </c>
      <c r="Q475" s="120" t="str">
        <f t="shared" ca="1" si="127"/>
        <v/>
      </c>
      <c r="R475" s="77">
        <f ca="1">IFERROR(SUM($I$15:I475)/$N$5,"")</f>
        <v>0.26052464148372528</v>
      </c>
    </row>
    <row r="476" spans="1:18" x14ac:dyDescent="0.25">
      <c r="A476" s="168">
        <v>19</v>
      </c>
      <c r="B476" s="173">
        <f t="shared" si="126"/>
        <v>43578.49999999888</v>
      </c>
      <c r="C476" s="127" t="str">
        <f t="shared" ca="1" si="112"/>
        <v/>
      </c>
      <c r="D476" s="179">
        <f t="shared" ca="1" si="113"/>
        <v>935</v>
      </c>
      <c r="E476" s="179">
        <f t="shared" ca="1" si="114"/>
        <v>42</v>
      </c>
      <c r="F476" s="179">
        <f t="shared" ca="1" si="115"/>
        <v>38</v>
      </c>
      <c r="G476" s="179" t="str">
        <f t="shared" ca="1" si="116"/>
        <v/>
      </c>
      <c r="H476" s="179">
        <f t="shared" ca="1" si="117"/>
        <v>3522</v>
      </c>
      <c r="I476" s="182">
        <f t="shared" ca="1" si="118"/>
        <v>69</v>
      </c>
      <c r="J476" s="175" t="str">
        <f t="shared" ca="1" si="119"/>
        <v/>
      </c>
      <c r="K476" s="127" t="str">
        <f t="shared" ca="1" si="120"/>
        <v/>
      </c>
      <c r="L476" s="182" t="str">
        <f t="shared" ca="1" si="121"/>
        <v/>
      </c>
      <c r="M476" s="127" t="str">
        <f t="shared" ca="1" si="122"/>
        <v/>
      </c>
      <c r="N476" s="127" t="str">
        <f t="shared" ca="1" si="123"/>
        <v/>
      </c>
      <c r="O476" s="179" t="str">
        <f t="shared" ca="1" si="124"/>
        <v/>
      </c>
      <c r="P476" s="182" t="str">
        <f t="shared" ca="1" si="125"/>
        <v/>
      </c>
      <c r="Q476" s="120" t="str">
        <f t="shared" ca="1" si="127"/>
        <v/>
      </c>
      <c r="R476" s="77">
        <f ca="1">IFERROR(SUM($I$15:I476)/$N$5,"")</f>
        <v>0.26091313968480973</v>
      </c>
    </row>
    <row r="477" spans="1:18" x14ac:dyDescent="0.25">
      <c r="A477" s="168">
        <v>20</v>
      </c>
      <c r="B477" s="173">
        <f t="shared" si="126"/>
        <v>43578.541666665544</v>
      </c>
      <c r="C477" s="127" t="str">
        <f t="shared" ca="1" si="112"/>
        <v/>
      </c>
      <c r="D477" s="179">
        <f t="shared" ca="1" si="113"/>
        <v>935</v>
      </c>
      <c r="E477" s="179">
        <f t="shared" ca="1" si="114"/>
        <v>42</v>
      </c>
      <c r="F477" s="179">
        <f t="shared" ca="1" si="115"/>
        <v>36</v>
      </c>
      <c r="G477" s="179">
        <f t="shared" ca="1" si="116"/>
        <v>180.79</v>
      </c>
      <c r="H477" s="179">
        <f t="shared" ca="1" si="117"/>
        <v>3538</v>
      </c>
      <c r="I477" s="182">
        <f t="shared" ca="1" si="118"/>
        <v>72</v>
      </c>
      <c r="J477" s="175" t="str">
        <f t="shared" ca="1" si="119"/>
        <v/>
      </c>
      <c r="K477" s="127" t="str">
        <f t="shared" ca="1" si="120"/>
        <v/>
      </c>
      <c r="L477" s="182" t="str">
        <f t="shared" ca="1" si="121"/>
        <v/>
      </c>
      <c r="M477" s="127" t="str">
        <f t="shared" ca="1" si="122"/>
        <v/>
      </c>
      <c r="N477" s="127" t="str">
        <f t="shared" ca="1" si="123"/>
        <v/>
      </c>
      <c r="O477" s="179" t="str">
        <f t="shared" ca="1" si="124"/>
        <v/>
      </c>
      <c r="P477" s="182" t="str">
        <f t="shared" ca="1" si="125"/>
        <v/>
      </c>
      <c r="Q477" s="120" t="str">
        <f t="shared" ca="1" si="127"/>
        <v/>
      </c>
      <c r="R477" s="77">
        <f ca="1">IFERROR(SUM($I$15:I477)/$N$5,"")</f>
        <v>0.26131852911202824</v>
      </c>
    </row>
    <row r="478" spans="1:18" x14ac:dyDescent="0.25">
      <c r="A478" s="168">
        <v>21</v>
      </c>
      <c r="B478" s="173">
        <f t="shared" si="126"/>
        <v>43578.583333332208</v>
      </c>
      <c r="C478" s="127" t="str">
        <f t="shared" ca="1" si="112"/>
        <v/>
      </c>
      <c r="D478" s="179">
        <f t="shared" ca="1" si="113"/>
        <v>934</v>
      </c>
      <c r="E478" s="179">
        <f t="shared" ca="1" si="114"/>
        <v>42</v>
      </c>
      <c r="F478" s="179">
        <f t="shared" ca="1" si="115"/>
        <v>37</v>
      </c>
      <c r="G478" s="179">
        <f t="shared" ca="1" si="116"/>
        <v>193.96</v>
      </c>
      <c r="H478" s="179">
        <f t="shared" ca="1" si="117"/>
        <v>3521</v>
      </c>
      <c r="I478" s="182">
        <f t="shared" ca="1" si="118"/>
        <v>69</v>
      </c>
      <c r="J478" s="175" t="str">
        <f t="shared" ca="1" si="119"/>
        <v/>
      </c>
      <c r="K478" s="127" t="str">
        <f t="shared" ca="1" si="120"/>
        <v/>
      </c>
      <c r="L478" s="182" t="str">
        <f t="shared" ca="1" si="121"/>
        <v/>
      </c>
      <c r="M478" s="127" t="str">
        <f t="shared" ca="1" si="122"/>
        <v/>
      </c>
      <c r="N478" s="127" t="str">
        <f t="shared" ca="1" si="123"/>
        <v/>
      </c>
      <c r="O478" s="179" t="str">
        <f t="shared" ca="1" si="124"/>
        <v/>
      </c>
      <c r="P478" s="182" t="str">
        <f t="shared" ca="1" si="125"/>
        <v/>
      </c>
      <c r="Q478" s="120" t="str">
        <f t="shared" ca="1" si="127"/>
        <v/>
      </c>
      <c r="R478" s="77">
        <f ca="1">IFERROR(SUM($I$15:I478)/$N$5,"")</f>
        <v>0.26170702731311268</v>
      </c>
    </row>
    <row r="479" spans="1:18" x14ac:dyDescent="0.25">
      <c r="A479" s="168">
        <v>22</v>
      </c>
      <c r="B479" s="173">
        <f t="shared" si="126"/>
        <v>43578.624999998872</v>
      </c>
      <c r="C479" s="127" t="str">
        <f t="shared" ca="1" si="112"/>
        <v/>
      </c>
      <c r="D479" s="179">
        <f t="shared" ca="1" si="113"/>
        <v>934</v>
      </c>
      <c r="E479" s="179">
        <f t="shared" ca="1" si="114"/>
        <v>42</v>
      </c>
      <c r="F479" s="179">
        <f t="shared" ca="1" si="115"/>
        <v>36</v>
      </c>
      <c r="G479" s="179" t="str">
        <f t="shared" ca="1" si="116"/>
        <v/>
      </c>
      <c r="H479" s="179">
        <f t="shared" ca="1" si="117"/>
        <v>3486</v>
      </c>
      <c r="I479" s="182">
        <f t="shared" ca="1" si="118"/>
        <v>70</v>
      </c>
      <c r="J479" s="175" t="str">
        <f t="shared" ca="1" si="119"/>
        <v/>
      </c>
      <c r="K479" s="127" t="str">
        <f t="shared" ca="1" si="120"/>
        <v/>
      </c>
      <c r="L479" s="182" t="str">
        <f t="shared" ca="1" si="121"/>
        <v/>
      </c>
      <c r="M479" s="127" t="str">
        <f t="shared" ca="1" si="122"/>
        <v/>
      </c>
      <c r="N479" s="127" t="str">
        <f t="shared" ca="1" si="123"/>
        <v/>
      </c>
      <c r="O479" s="179" t="str">
        <f t="shared" ca="1" si="124"/>
        <v/>
      </c>
      <c r="P479" s="182" t="str">
        <f t="shared" ca="1" si="125"/>
        <v/>
      </c>
      <c r="Q479" s="120" t="str">
        <f t="shared" ca="1" si="127"/>
        <v/>
      </c>
      <c r="R479" s="77">
        <f ca="1">IFERROR(SUM($I$15:I479)/$N$5,"")</f>
        <v>0.26210115592290845</v>
      </c>
    </row>
    <row r="480" spans="1:18" x14ac:dyDescent="0.25">
      <c r="A480" s="168">
        <v>23</v>
      </c>
      <c r="B480" s="173">
        <f t="shared" si="126"/>
        <v>43578.666666665536</v>
      </c>
      <c r="C480" s="127" t="str">
        <f t="shared" ca="1" si="112"/>
        <v/>
      </c>
      <c r="D480" s="179">
        <f t="shared" ca="1" si="113"/>
        <v>933</v>
      </c>
      <c r="E480" s="179">
        <f t="shared" ca="1" si="114"/>
        <v>42</v>
      </c>
      <c r="F480" s="179">
        <f t="shared" ca="1" si="115"/>
        <v>34</v>
      </c>
      <c r="G480" s="179" t="str">
        <f t="shared" ca="1" si="116"/>
        <v/>
      </c>
      <c r="H480" s="179">
        <f t="shared" ca="1" si="117"/>
        <v>3498</v>
      </c>
      <c r="I480" s="182">
        <f t="shared" ca="1" si="118"/>
        <v>68</v>
      </c>
      <c r="J480" s="175" t="str">
        <f t="shared" ca="1" si="119"/>
        <v/>
      </c>
      <c r="K480" s="127" t="str">
        <f t="shared" ca="1" si="120"/>
        <v/>
      </c>
      <c r="L480" s="182" t="str">
        <f t="shared" ca="1" si="121"/>
        <v/>
      </c>
      <c r="M480" s="127" t="str">
        <f t="shared" ca="1" si="122"/>
        <v/>
      </c>
      <c r="N480" s="127" t="str">
        <f t="shared" ca="1" si="123"/>
        <v/>
      </c>
      <c r="O480" s="179" t="str">
        <f t="shared" ca="1" si="124"/>
        <v/>
      </c>
      <c r="P480" s="182" t="str">
        <f t="shared" ca="1" si="125"/>
        <v/>
      </c>
      <c r="Q480" s="120" t="str">
        <f t="shared" ca="1" si="127"/>
        <v/>
      </c>
      <c r="R480" s="77">
        <f ca="1">IFERROR(SUM($I$15:I480)/$N$5,"")</f>
        <v>0.26248402371528151</v>
      </c>
    </row>
    <row r="481" spans="1:18" x14ac:dyDescent="0.25">
      <c r="A481" s="168">
        <v>24</v>
      </c>
      <c r="B481" s="173">
        <f t="shared" si="126"/>
        <v>43578.708333332201</v>
      </c>
      <c r="C481" s="127" t="str">
        <f t="shared" ca="1" si="112"/>
        <v/>
      </c>
      <c r="D481" s="179">
        <f t="shared" ca="1" si="113"/>
        <v>933</v>
      </c>
      <c r="E481" s="179">
        <f t="shared" ca="1" si="114"/>
        <v>42</v>
      </c>
      <c r="F481" s="179">
        <f t="shared" ca="1" si="115"/>
        <v>35</v>
      </c>
      <c r="G481" s="179" t="str">
        <f t="shared" ca="1" si="116"/>
        <v/>
      </c>
      <c r="H481" s="179">
        <f t="shared" ca="1" si="117"/>
        <v>3541</v>
      </c>
      <c r="I481" s="182">
        <f t="shared" ca="1" si="118"/>
        <v>77</v>
      </c>
      <c r="J481" s="175" t="str">
        <f t="shared" ca="1" si="119"/>
        <v/>
      </c>
      <c r="K481" s="127" t="str">
        <f t="shared" ca="1" si="120"/>
        <v/>
      </c>
      <c r="L481" s="182" t="str">
        <f t="shared" ca="1" si="121"/>
        <v/>
      </c>
      <c r="M481" s="127" t="str">
        <f t="shared" ca="1" si="122"/>
        <v/>
      </c>
      <c r="N481" s="127" t="str">
        <f t="shared" ca="1" si="123"/>
        <v/>
      </c>
      <c r="O481" s="179" t="str">
        <f t="shared" ca="1" si="124"/>
        <v/>
      </c>
      <c r="P481" s="182" t="str">
        <f t="shared" ca="1" si="125"/>
        <v/>
      </c>
      <c r="Q481" s="120" t="str">
        <f t="shared" ca="1" si="127"/>
        <v/>
      </c>
      <c r="R481" s="77">
        <f ca="1">IFERROR(SUM($I$15:I481)/$N$5,"")</f>
        <v>0.26291756518605686</v>
      </c>
    </row>
    <row r="482" spans="1:18" x14ac:dyDescent="0.25">
      <c r="A482" s="168">
        <v>25</v>
      </c>
      <c r="B482" s="173">
        <f t="shared" si="126"/>
        <v>43578.749999998865</v>
      </c>
      <c r="C482" s="127" t="str">
        <f t="shared" ca="1" si="112"/>
        <v/>
      </c>
      <c r="D482" s="179">
        <f t="shared" ca="1" si="113"/>
        <v>935</v>
      </c>
      <c r="E482" s="179">
        <f t="shared" ca="1" si="114"/>
        <v>42</v>
      </c>
      <c r="F482" s="179">
        <f t="shared" ca="1" si="115"/>
        <v>41</v>
      </c>
      <c r="G482" s="179" t="str">
        <f t="shared" ca="1" si="116"/>
        <v/>
      </c>
      <c r="H482" s="179">
        <f t="shared" ca="1" si="117"/>
        <v>3488</v>
      </c>
      <c r="I482" s="182">
        <f t="shared" ca="1" si="118"/>
        <v>81</v>
      </c>
      <c r="J482" s="175" t="str">
        <f t="shared" ca="1" si="119"/>
        <v/>
      </c>
      <c r="K482" s="127" t="str">
        <f t="shared" ca="1" si="120"/>
        <v/>
      </c>
      <c r="L482" s="182" t="str">
        <f t="shared" ca="1" si="121"/>
        <v/>
      </c>
      <c r="M482" s="127" t="str">
        <f t="shared" ca="1" si="122"/>
        <v/>
      </c>
      <c r="N482" s="127" t="str">
        <f t="shared" ca="1" si="123"/>
        <v/>
      </c>
      <c r="O482" s="179" t="str">
        <f t="shared" ca="1" si="124"/>
        <v/>
      </c>
      <c r="P482" s="182" t="str">
        <f t="shared" ca="1" si="125"/>
        <v/>
      </c>
      <c r="Q482" s="120" t="str">
        <f t="shared" ca="1" si="127"/>
        <v/>
      </c>
      <c r="R482" s="77">
        <f ca="1">IFERROR(SUM($I$15:I482)/$N$5,"")</f>
        <v>0.26337362829167771</v>
      </c>
    </row>
    <row r="483" spans="1:18" x14ac:dyDescent="0.25">
      <c r="A483" s="168">
        <v>26</v>
      </c>
      <c r="B483" s="173">
        <f t="shared" si="126"/>
        <v>43578.791666665529</v>
      </c>
      <c r="C483" s="127" t="str">
        <f t="shared" ca="1" si="112"/>
        <v/>
      </c>
      <c r="D483" s="179">
        <f t="shared" ca="1" si="113"/>
        <v>934</v>
      </c>
      <c r="E483" s="179">
        <f t="shared" ca="1" si="114"/>
        <v>42</v>
      </c>
      <c r="F483" s="179">
        <f t="shared" ca="1" si="115"/>
        <v>42</v>
      </c>
      <c r="G483" s="179" t="str">
        <f t="shared" ca="1" si="116"/>
        <v/>
      </c>
      <c r="H483" s="179">
        <f t="shared" ca="1" si="117"/>
        <v>3452</v>
      </c>
      <c r="I483" s="182">
        <f t="shared" ca="1" si="118"/>
        <v>82</v>
      </c>
      <c r="J483" s="175" t="str">
        <f t="shared" ca="1" si="119"/>
        <v/>
      </c>
      <c r="K483" s="127" t="str">
        <f t="shared" ca="1" si="120"/>
        <v/>
      </c>
      <c r="L483" s="182" t="str">
        <f t="shared" ca="1" si="121"/>
        <v/>
      </c>
      <c r="M483" s="127" t="str">
        <f t="shared" ca="1" si="122"/>
        <v/>
      </c>
      <c r="N483" s="127" t="str">
        <f t="shared" ca="1" si="123"/>
        <v/>
      </c>
      <c r="O483" s="179" t="str">
        <f t="shared" ca="1" si="124"/>
        <v/>
      </c>
      <c r="P483" s="182" t="str">
        <f t="shared" ca="1" si="125"/>
        <v/>
      </c>
      <c r="Q483" s="120" t="str">
        <f t="shared" ca="1" si="127"/>
        <v/>
      </c>
      <c r="R483" s="77">
        <f ca="1">IFERROR(SUM($I$15:I483)/$N$5,"")</f>
        <v>0.26383532180600988</v>
      </c>
    </row>
    <row r="484" spans="1:18" x14ac:dyDescent="0.25">
      <c r="A484" s="168">
        <v>27</v>
      </c>
      <c r="B484" s="173">
        <f t="shared" si="126"/>
        <v>43578.833333332193</v>
      </c>
      <c r="C484" s="127" t="str">
        <f t="shared" ca="1" si="112"/>
        <v/>
      </c>
      <c r="D484" s="179">
        <f t="shared" ca="1" si="113"/>
        <v>935</v>
      </c>
      <c r="E484" s="179">
        <f t="shared" ca="1" si="114"/>
        <v>42</v>
      </c>
      <c r="F484" s="179">
        <f t="shared" ca="1" si="115"/>
        <v>41</v>
      </c>
      <c r="G484" s="179" t="str">
        <f t="shared" ca="1" si="116"/>
        <v/>
      </c>
      <c r="H484" s="179">
        <f t="shared" ca="1" si="117"/>
        <v>3497</v>
      </c>
      <c r="I484" s="182">
        <f t="shared" ca="1" si="118"/>
        <v>81</v>
      </c>
      <c r="J484" s="175" t="str">
        <f t="shared" ca="1" si="119"/>
        <v/>
      </c>
      <c r="K484" s="127" t="str">
        <f t="shared" ca="1" si="120"/>
        <v/>
      </c>
      <c r="L484" s="182" t="str">
        <f t="shared" ca="1" si="121"/>
        <v/>
      </c>
      <c r="M484" s="127" t="str">
        <f t="shared" ca="1" si="122"/>
        <v/>
      </c>
      <c r="N484" s="127" t="str">
        <f t="shared" ca="1" si="123"/>
        <v/>
      </c>
      <c r="O484" s="179" t="str">
        <f t="shared" ca="1" si="124"/>
        <v/>
      </c>
      <c r="P484" s="182" t="str">
        <f t="shared" ca="1" si="125"/>
        <v/>
      </c>
      <c r="Q484" s="120" t="str">
        <f t="shared" ca="1" si="127"/>
        <v/>
      </c>
      <c r="R484" s="77">
        <f ca="1">IFERROR(SUM($I$15:I484)/$N$5,"")</f>
        <v>0.26429138491163073</v>
      </c>
    </row>
    <row r="485" spans="1:18" x14ac:dyDescent="0.25">
      <c r="A485" s="168">
        <v>28</v>
      </c>
      <c r="B485" s="173">
        <f t="shared" si="126"/>
        <v>43578.874999998858</v>
      </c>
      <c r="C485" s="127" t="str">
        <f t="shared" ca="1" si="112"/>
        <v/>
      </c>
      <c r="D485" s="179">
        <f t="shared" ca="1" si="113"/>
        <v>932</v>
      </c>
      <c r="E485" s="179">
        <f t="shared" ca="1" si="114"/>
        <v>42</v>
      </c>
      <c r="F485" s="179">
        <f t="shared" ca="1" si="115"/>
        <v>40</v>
      </c>
      <c r="G485" s="179" t="str">
        <f t="shared" ca="1" si="116"/>
        <v/>
      </c>
      <c r="H485" s="179">
        <f t="shared" ca="1" si="117"/>
        <v>3477</v>
      </c>
      <c r="I485" s="182">
        <f t="shared" ca="1" si="118"/>
        <v>80</v>
      </c>
      <c r="J485" s="175" t="str">
        <f t="shared" ca="1" si="119"/>
        <v/>
      </c>
      <c r="K485" s="127" t="str">
        <f t="shared" ca="1" si="120"/>
        <v/>
      </c>
      <c r="L485" s="182" t="str">
        <f t="shared" ca="1" si="121"/>
        <v/>
      </c>
      <c r="M485" s="127" t="str">
        <f t="shared" ca="1" si="122"/>
        <v/>
      </c>
      <c r="N485" s="127" t="str">
        <f t="shared" ca="1" si="123"/>
        <v/>
      </c>
      <c r="O485" s="179" t="str">
        <f t="shared" ca="1" si="124"/>
        <v/>
      </c>
      <c r="P485" s="182" t="str">
        <f t="shared" ca="1" si="125"/>
        <v/>
      </c>
      <c r="Q485" s="120" t="str">
        <f t="shared" ca="1" si="127"/>
        <v/>
      </c>
      <c r="R485" s="77">
        <f ca="1">IFERROR(SUM($I$15:I485)/$N$5,"")</f>
        <v>0.26474181760854021</v>
      </c>
    </row>
    <row r="486" spans="1:18" x14ac:dyDescent="0.25">
      <c r="A486" s="168">
        <v>29</v>
      </c>
      <c r="B486" s="173">
        <f t="shared" si="126"/>
        <v>43578.916666665522</v>
      </c>
      <c r="C486" s="127" t="str">
        <f t="shared" ca="1" si="112"/>
        <v/>
      </c>
      <c r="D486" s="179">
        <f t="shared" ca="1" si="113"/>
        <v>934</v>
      </c>
      <c r="E486" s="179">
        <f t="shared" ca="1" si="114"/>
        <v>42</v>
      </c>
      <c r="F486" s="179">
        <f t="shared" ca="1" si="115"/>
        <v>39</v>
      </c>
      <c r="G486" s="179" t="str">
        <f t="shared" ca="1" si="116"/>
        <v/>
      </c>
      <c r="H486" s="179">
        <f t="shared" ca="1" si="117"/>
        <v>3492</v>
      </c>
      <c r="I486" s="182">
        <f t="shared" ca="1" si="118"/>
        <v>74</v>
      </c>
      <c r="J486" s="175" t="str">
        <f t="shared" ca="1" si="119"/>
        <v/>
      </c>
      <c r="K486" s="127" t="str">
        <f t="shared" ca="1" si="120"/>
        <v/>
      </c>
      <c r="L486" s="182" t="str">
        <f t="shared" ca="1" si="121"/>
        <v/>
      </c>
      <c r="M486" s="127" t="str">
        <f t="shared" ca="1" si="122"/>
        <v/>
      </c>
      <c r="N486" s="127" t="str">
        <f t="shared" ca="1" si="123"/>
        <v/>
      </c>
      <c r="O486" s="179" t="str">
        <f t="shared" ca="1" si="124"/>
        <v/>
      </c>
      <c r="P486" s="182" t="str">
        <f t="shared" ca="1" si="125"/>
        <v/>
      </c>
      <c r="Q486" s="120" t="str">
        <f t="shared" ca="1" si="127"/>
        <v/>
      </c>
      <c r="R486" s="77">
        <f ca="1">IFERROR(SUM($I$15:I486)/$N$5,"")</f>
        <v>0.26515846785318148</v>
      </c>
    </row>
    <row r="487" spans="1:18" x14ac:dyDescent="0.25">
      <c r="A487" s="168">
        <v>30</v>
      </c>
      <c r="B487" s="173">
        <f t="shared" si="126"/>
        <v>43578.958333332186</v>
      </c>
      <c r="C487" s="127" t="str">
        <f t="shared" ca="1" si="112"/>
        <v/>
      </c>
      <c r="D487" s="179">
        <f t="shared" ca="1" si="113"/>
        <v>932</v>
      </c>
      <c r="E487" s="179">
        <f t="shared" ca="1" si="114"/>
        <v>42</v>
      </c>
      <c r="F487" s="179">
        <f t="shared" ca="1" si="115"/>
        <v>41</v>
      </c>
      <c r="G487" s="179" t="str">
        <f t="shared" ca="1" si="116"/>
        <v/>
      </c>
      <c r="H487" s="179">
        <f t="shared" ca="1" si="117"/>
        <v>3488</v>
      </c>
      <c r="I487" s="182">
        <f t="shared" ca="1" si="118"/>
        <v>77</v>
      </c>
      <c r="J487" s="175" t="str">
        <f t="shared" ca="1" si="119"/>
        <v/>
      </c>
      <c r="K487" s="127" t="str">
        <f t="shared" ca="1" si="120"/>
        <v/>
      </c>
      <c r="L487" s="182" t="str">
        <f t="shared" ca="1" si="121"/>
        <v/>
      </c>
      <c r="M487" s="127" t="str">
        <f t="shared" ca="1" si="122"/>
        <v/>
      </c>
      <c r="N487" s="127" t="str">
        <f t="shared" ca="1" si="123"/>
        <v/>
      </c>
      <c r="O487" s="179" t="str">
        <f t="shared" ca="1" si="124"/>
        <v/>
      </c>
      <c r="P487" s="182" t="str">
        <f t="shared" ca="1" si="125"/>
        <v/>
      </c>
      <c r="Q487" s="120" t="str">
        <f t="shared" ca="1" si="127"/>
        <v/>
      </c>
      <c r="R487" s="77">
        <f ca="1">IFERROR(SUM($I$15:I487)/$N$5,"")</f>
        <v>0.26559200932395682</v>
      </c>
    </row>
    <row r="488" spans="1:18" x14ac:dyDescent="0.25">
      <c r="A488" s="168">
        <v>31</v>
      </c>
      <c r="B488" s="173">
        <f t="shared" si="126"/>
        <v>43578.99999999885</v>
      </c>
      <c r="C488" s="127" t="str">
        <f t="shared" ca="1" si="112"/>
        <v/>
      </c>
      <c r="D488" s="179">
        <f t="shared" ca="1" si="113"/>
        <v>932</v>
      </c>
      <c r="E488" s="179">
        <f t="shared" ca="1" si="114"/>
        <v>42</v>
      </c>
      <c r="F488" s="179">
        <f t="shared" ca="1" si="115"/>
        <v>40</v>
      </c>
      <c r="G488" s="179">
        <f t="shared" ca="1" si="116"/>
        <v>196.73</v>
      </c>
      <c r="H488" s="179">
        <f t="shared" ca="1" si="117"/>
        <v>3504</v>
      </c>
      <c r="I488" s="182">
        <f t="shared" ca="1" si="118"/>
        <v>72</v>
      </c>
      <c r="J488" s="175" t="str">
        <f t="shared" ca="1" si="119"/>
        <v/>
      </c>
      <c r="K488" s="127" t="str">
        <f t="shared" ca="1" si="120"/>
        <v/>
      </c>
      <c r="L488" s="182" t="str">
        <f t="shared" ca="1" si="121"/>
        <v/>
      </c>
      <c r="M488" s="127" t="str">
        <f t="shared" ca="1" si="122"/>
        <v/>
      </c>
      <c r="N488" s="127" t="str">
        <f t="shared" ca="1" si="123"/>
        <v/>
      </c>
      <c r="O488" s="179" t="str">
        <f t="shared" ca="1" si="124"/>
        <v/>
      </c>
      <c r="P488" s="182" t="str">
        <f t="shared" ca="1" si="125"/>
        <v/>
      </c>
      <c r="Q488" s="120" t="str">
        <f t="shared" ca="1" si="127"/>
        <v/>
      </c>
      <c r="R488" s="77">
        <f ca="1">IFERROR(SUM($I$15:I488)/$N$5,"")</f>
        <v>0.26599739875117534</v>
      </c>
    </row>
    <row r="489" spans="1:18" x14ac:dyDescent="0.25">
      <c r="A489" s="168">
        <v>32</v>
      </c>
      <c r="B489" s="173">
        <f t="shared" si="126"/>
        <v>43579.041666665515</v>
      </c>
      <c r="C489" s="127" t="str">
        <f t="shared" ca="1" si="112"/>
        <v/>
      </c>
      <c r="D489" s="179">
        <f t="shared" ca="1" si="113"/>
        <v>934</v>
      </c>
      <c r="E489" s="179">
        <f t="shared" ca="1" si="114"/>
        <v>42</v>
      </c>
      <c r="F489" s="179">
        <f t="shared" ca="1" si="115"/>
        <v>38</v>
      </c>
      <c r="G489" s="179" t="str">
        <f t="shared" ca="1" si="116"/>
        <v/>
      </c>
      <c r="H489" s="179">
        <f t="shared" ca="1" si="117"/>
        <v>3499</v>
      </c>
      <c r="I489" s="182">
        <f t="shared" ca="1" si="118"/>
        <v>74</v>
      </c>
      <c r="J489" s="175" t="str">
        <f t="shared" ca="1" si="119"/>
        <v/>
      </c>
      <c r="K489" s="127" t="str">
        <f t="shared" ca="1" si="120"/>
        <v/>
      </c>
      <c r="L489" s="182" t="str">
        <f t="shared" ca="1" si="121"/>
        <v/>
      </c>
      <c r="M489" s="127" t="str">
        <f t="shared" ca="1" si="122"/>
        <v/>
      </c>
      <c r="N489" s="127" t="str">
        <f t="shared" ca="1" si="123"/>
        <v/>
      </c>
      <c r="O489" s="179" t="str">
        <f t="shared" ca="1" si="124"/>
        <v/>
      </c>
      <c r="P489" s="182" t="str">
        <f t="shared" ca="1" si="125"/>
        <v/>
      </c>
      <c r="Q489" s="120" t="str">
        <f t="shared" ca="1" si="127"/>
        <v/>
      </c>
      <c r="R489" s="77">
        <f ca="1">IFERROR(SUM($I$15:I489)/$N$5,"")</f>
        <v>0.26641404899581661</v>
      </c>
    </row>
    <row r="490" spans="1:18" x14ac:dyDescent="0.25">
      <c r="A490" s="168">
        <v>33</v>
      </c>
      <c r="B490" s="173">
        <f t="shared" si="126"/>
        <v>43579.083333332179</v>
      </c>
      <c r="C490" s="127" t="str">
        <f t="shared" ca="1" si="112"/>
        <v/>
      </c>
      <c r="D490" s="179">
        <f t="shared" ca="1" si="113"/>
        <v>932</v>
      </c>
      <c r="E490" s="179">
        <f t="shared" ca="1" si="114"/>
        <v>42</v>
      </c>
      <c r="F490" s="179">
        <f t="shared" ca="1" si="115"/>
        <v>39</v>
      </c>
      <c r="G490" s="179">
        <f t="shared" ca="1" si="116"/>
        <v>191.88</v>
      </c>
      <c r="H490" s="179">
        <f t="shared" ca="1" si="117"/>
        <v>3471</v>
      </c>
      <c r="I490" s="182">
        <f t="shared" ca="1" si="118"/>
        <v>77</v>
      </c>
      <c r="J490" s="175" t="str">
        <f t="shared" ca="1" si="119"/>
        <v/>
      </c>
      <c r="K490" s="127" t="str">
        <f t="shared" ca="1" si="120"/>
        <v/>
      </c>
      <c r="L490" s="182" t="str">
        <f t="shared" ca="1" si="121"/>
        <v/>
      </c>
      <c r="M490" s="127" t="str">
        <f t="shared" ca="1" si="122"/>
        <v/>
      </c>
      <c r="N490" s="127" t="str">
        <f t="shared" ca="1" si="123"/>
        <v/>
      </c>
      <c r="O490" s="179" t="str">
        <f t="shared" ca="1" si="124"/>
        <v/>
      </c>
      <c r="P490" s="182" t="str">
        <f t="shared" ca="1" si="125"/>
        <v/>
      </c>
      <c r="Q490" s="120" t="str">
        <f t="shared" ca="1" si="127"/>
        <v/>
      </c>
      <c r="R490" s="77">
        <f ca="1">IFERROR(SUM($I$15:I490)/$N$5,"")</f>
        <v>0.26684759046659196</v>
      </c>
    </row>
    <row r="491" spans="1:18" x14ac:dyDescent="0.25">
      <c r="A491" s="168">
        <v>34</v>
      </c>
      <c r="B491" s="173">
        <f t="shared" si="126"/>
        <v>43579.124999998843</v>
      </c>
      <c r="C491" s="127" t="str">
        <f t="shared" ca="1" si="112"/>
        <v/>
      </c>
      <c r="D491" s="179">
        <f t="shared" ca="1" si="113"/>
        <v>932</v>
      </c>
      <c r="E491" s="179">
        <f t="shared" ca="1" si="114"/>
        <v>42</v>
      </c>
      <c r="F491" s="179">
        <f t="shared" ca="1" si="115"/>
        <v>39</v>
      </c>
      <c r="G491" s="179" t="str">
        <f t="shared" ca="1" si="116"/>
        <v/>
      </c>
      <c r="H491" s="179">
        <f t="shared" ca="1" si="117"/>
        <v>3502</v>
      </c>
      <c r="I491" s="182">
        <f t="shared" ca="1" si="118"/>
        <v>81</v>
      </c>
      <c r="J491" s="175" t="str">
        <f t="shared" ca="1" si="119"/>
        <v/>
      </c>
      <c r="K491" s="127" t="str">
        <f t="shared" ca="1" si="120"/>
        <v/>
      </c>
      <c r="L491" s="182" t="str">
        <f t="shared" ca="1" si="121"/>
        <v/>
      </c>
      <c r="M491" s="127" t="str">
        <f t="shared" ca="1" si="122"/>
        <v/>
      </c>
      <c r="N491" s="127" t="str">
        <f t="shared" ca="1" si="123"/>
        <v/>
      </c>
      <c r="O491" s="179" t="str">
        <f t="shared" ca="1" si="124"/>
        <v/>
      </c>
      <c r="P491" s="182" t="str">
        <f t="shared" ca="1" si="125"/>
        <v/>
      </c>
      <c r="Q491" s="120" t="str">
        <f t="shared" ca="1" si="127"/>
        <v/>
      </c>
      <c r="R491" s="77">
        <f ca="1">IFERROR(SUM($I$15:I491)/$N$5,"")</f>
        <v>0.26730365357221281</v>
      </c>
    </row>
    <row r="492" spans="1:18" x14ac:dyDescent="0.25">
      <c r="A492" s="168">
        <v>35</v>
      </c>
      <c r="B492" s="173">
        <f t="shared" si="126"/>
        <v>43579.166666665507</v>
      </c>
      <c r="C492" s="127" t="str">
        <f t="shared" ca="1" si="112"/>
        <v/>
      </c>
      <c r="D492" s="179">
        <f t="shared" ca="1" si="113"/>
        <v>924</v>
      </c>
      <c r="E492" s="179">
        <f t="shared" ca="1" si="114"/>
        <v>42</v>
      </c>
      <c r="F492" s="179">
        <f t="shared" ca="1" si="115"/>
        <v>38</v>
      </c>
      <c r="G492" s="179" t="str">
        <f t="shared" ca="1" si="116"/>
        <v/>
      </c>
      <c r="H492" s="179">
        <f t="shared" ca="1" si="117"/>
        <v>3488</v>
      </c>
      <c r="I492" s="182">
        <f t="shared" ca="1" si="118"/>
        <v>77</v>
      </c>
      <c r="J492" s="175" t="str">
        <f t="shared" ca="1" si="119"/>
        <v/>
      </c>
      <c r="K492" s="127" t="str">
        <f t="shared" ca="1" si="120"/>
        <v/>
      </c>
      <c r="L492" s="182" t="str">
        <f t="shared" ca="1" si="121"/>
        <v/>
      </c>
      <c r="M492" s="127" t="str">
        <f t="shared" ca="1" si="122"/>
        <v/>
      </c>
      <c r="N492" s="127" t="str">
        <f t="shared" ca="1" si="123"/>
        <v/>
      </c>
      <c r="O492" s="179" t="str">
        <f t="shared" ca="1" si="124"/>
        <v/>
      </c>
      <c r="P492" s="182" t="str">
        <f t="shared" ca="1" si="125"/>
        <v/>
      </c>
      <c r="Q492" s="120" t="str">
        <f t="shared" ca="1" si="127"/>
        <v/>
      </c>
      <c r="R492" s="77">
        <f ca="1">IFERROR(SUM($I$15:I492)/$N$5,"")</f>
        <v>0.26773719504298815</v>
      </c>
    </row>
    <row r="493" spans="1:18" x14ac:dyDescent="0.25">
      <c r="A493" s="168">
        <v>36</v>
      </c>
      <c r="B493" s="173">
        <f t="shared" si="126"/>
        <v>43579.208333332172</v>
      </c>
      <c r="C493" s="127" t="str">
        <f t="shared" ca="1" si="112"/>
        <v/>
      </c>
      <c r="D493" s="179">
        <f t="shared" ca="1" si="113"/>
        <v>931</v>
      </c>
      <c r="E493" s="179">
        <f t="shared" ca="1" si="114"/>
        <v>42</v>
      </c>
      <c r="F493" s="179">
        <f t="shared" ca="1" si="115"/>
        <v>38</v>
      </c>
      <c r="G493" s="179" t="str">
        <f t="shared" ca="1" si="116"/>
        <v/>
      </c>
      <c r="H493" s="179">
        <f t="shared" ca="1" si="117"/>
        <v>3549</v>
      </c>
      <c r="I493" s="182">
        <f t="shared" ca="1" si="118"/>
        <v>81</v>
      </c>
      <c r="J493" s="175" t="str">
        <f t="shared" ca="1" si="119"/>
        <v/>
      </c>
      <c r="K493" s="127" t="str">
        <f t="shared" ca="1" si="120"/>
        <v/>
      </c>
      <c r="L493" s="182" t="str">
        <f t="shared" ca="1" si="121"/>
        <v/>
      </c>
      <c r="M493" s="127" t="str">
        <f t="shared" ca="1" si="122"/>
        <v/>
      </c>
      <c r="N493" s="127" t="str">
        <f t="shared" ca="1" si="123"/>
        <v/>
      </c>
      <c r="O493" s="179" t="str">
        <f t="shared" ca="1" si="124"/>
        <v/>
      </c>
      <c r="P493" s="182" t="str">
        <f t="shared" ca="1" si="125"/>
        <v/>
      </c>
      <c r="Q493" s="120" t="str">
        <f t="shared" ca="1" si="127"/>
        <v/>
      </c>
      <c r="R493" s="77">
        <f ca="1">IFERROR(SUM($I$15:I493)/$N$5,"")</f>
        <v>0.268193258148609</v>
      </c>
    </row>
    <row r="494" spans="1:18" x14ac:dyDescent="0.25">
      <c r="A494" s="168">
        <v>37</v>
      </c>
      <c r="B494" s="173">
        <f t="shared" si="126"/>
        <v>43579.249999998836</v>
      </c>
      <c r="C494" s="127" t="str">
        <f t="shared" ca="1" si="112"/>
        <v/>
      </c>
      <c r="D494" s="179">
        <f t="shared" ca="1" si="113"/>
        <v>927</v>
      </c>
      <c r="E494" s="179">
        <f t="shared" ca="1" si="114"/>
        <v>42</v>
      </c>
      <c r="F494" s="179">
        <f t="shared" ca="1" si="115"/>
        <v>39</v>
      </c>
      <c r="G494" s="179" t="str">
        <f t="shared" ca="1" si="116"/>
        <v/>
      </c>
      <c r="H494" s="179">
        <f t="shared" ca="1" si="117"/>
        <v>3591</v>
      </c>
      <c r="I494" s="182">
        <f t="shared" ca="1" si="118"/>
        <v>82</v>
      </c>
      <c r="J494" s="175" t="str">
        <f t="shared" ca="1" si="119"/>
        <v/>
      </c>
      <c r="K494" s="127" t="str">
        <f t="shared" ca="1" si="120"/>
        <v/>
      </c>
      <c r="L494" s="182" t="str">
        <f t="shared" ca="1" si="121"/>
        <v/>
      </c>
      <c r="M494" s="127" t="str">
        <f t="shared" ca="1" si="122"/>
        <v/>
      </c>
      <c r="N494" s="127" t="str">
        <f t="shared" ca="1" si="123"/>
        <v/>
      </c>
      <c r="O494" s="179" t="str">
        <f t="shared" ca="1" si="124"/>
        <v/>
      </c>
      <c r="P494" s="182" t="str">
        <f t="shared" ca="1" si="125"/>
        <v/>
      </c>
      <c r="Q494" s="120" t="str">
        <f t="shared" ca="1" si="127"/>
        <v/>
      </c>
      <c r="R494" s="77">
        <f ca="1">IFERROR(SUM($I$15:I494)/$N$5,"")</f>
        <v>0.26865495166294123</v>
      </c>
    </row>
    <row r="495" spans="1:18" x14ac:dyDescent="0.25">
      <c r="A495" s="168">
        <v>14</v>
      </c>
      <c r="B495" s="173">
        <f t="shared" si="126"/>
        <v>43579.2916666655</v>
      </c>
      <c r="C495" s="127" t="str">
        <f t="shared" ca="1" si="112"/>
        <v/>
      </c>
      <c r="D495" s="179">
        <f t="shared" ca="1" si="113"/>
        <v>927</v>
      </c>
      <c r="E495" s="179">
        <f t="shared" ca="1" si="114"/>
        <v>42</v>
      </c>
      <c r="F495" s="179">
        <f t="shared" ca="1" si="115"/>
        <v>38</v>
      </c>
      <c r="G495" s="179" t="str">
        <f t="shared" ca="1" si="116"/>
        <v/>
      </c>
      <c r="H495" s="179">
        <f t="shared" ca="1" si="117"/>
        <v>3520</v>
      </c>
      <c r="I495" s="182">
        <f t="shared" ca="1" si="118"/>
        <v>70</v>
      </c>
      <c r="J495" s="175" t="str">
        <f t="shared" ca="1" si="119"/>
        <v/>
      </c>
      <c r="K495" s="127" t="str">
        <f t="shared" ca="1" si="120"/>
        <v/>
      </c>
      <c r="L495" s="182" t="str">
        <f t="shared" ca="1" si="121"/>
        <v/>
      </c>
      <c r="M495" s="127" t="str">
        <f t="shared" ca="1" si="122"/>
        <v/>
      </c>
      <c r="N495" s="127" t="str">
        <f t="shared" ca="1" si="123"/>
        <v/>
      </c>
      <c r="O495" s="179" t="str">
        <f t="shared" ca="1" si="124"/>
        <v/>
      </c>
      <c r="P495" s="182" t="str">
        <f t="shared" ca="1" si="125"/>
        <v/>
      </c>
      <c r="Q495" s="120" t="str">
        <f t="shared" ca="1" si="127"/>
        <v/>
      </c>
      <c r="R495" s="77">
        <f ca="1">IFERROR(SUM($I$15:I495)/$N$5,"")</f>
        <v>0.269049080272737</v>
      </c>
    </row>
    <row r="496" spans="1:18" x14ac:dyDescent="0.25">
      <c r="A496" s="168">
        <v>15</v>
      </c>
      <c r="B496" s="173">
        <f t="shared" si="126"/>
        <v>43579.333333332164</v>
      </c>
      <c r="C496" s="127" t="str">
        <f t="shared" ca="1" si="112"/>
        <v/>
      </c>
      <c r="D496" s="179">
        <f t="shared" ca="1" si="113"/>
        <v>927</v>
      </c>
      <c r="E496" s="179">
        <f t="shared" ca="1" si="114"/>
        <v>42</v>
      </c>
      <c r="F496" s="179">
        <f t="shared" ca="1" si="115"/>
        <v>46</v>
      </c>
      <c r="G496" s="179">
        <f t="shared" ca="1" si="116"/>
        <v>196.73</v>
      </c>
      <c r="H496" s="179">
        <f t="shared" ca="1" si="117"/>
        <v>3489</v>
      </c>
      <c r="I496" s="182">
        <f t="shared" ca="1" si="118"/>
        <v>69</v>
      </c>
      <c r="J496" s="175" t="str">
        <f t="shared" ca="1" si="119"/>
        <v/>
      </c>
      <c r="K496" s="127" t="str">
        <f t="shared" ca="1" si="120"/>
        <v/>
      </c>
      <c r="L496" s="182" t="str">
        <f t="shared" ca="1" si="121"/>
        <v/>
      </c>
      <c r="M496" s="127" t="str">
        <f t="shared" ca="1" si="122"/>
        <v/>
      </c>
      <c r="N496" s="127" t="str">
        <f t="shared" ca="1" si="123"/>
        <v/>
      </c>
      <c r="O496" s="179" t="str">
        <f t="shared" ca="1" si="124"/>
        <v/>
      </c>
      <c r="P496" s="182" t="str">
        <f t="shared" ca="1" si="125"/>
        <v/>
      </c>
      <c r="Q496" s="120" t="str">
        <f t="shared" ca="1" si="127"/>
        <v/>
      </c>
      <c r="R496" s="77">
        <f ca="1">IFERROR(SUM($I$15:I496)/$N$5,"")</f>
        <v>0.26943757847382144</v>
      </c>
    </row>
    <row r="497" spans="1:18" x14ac:dyDescent="0.25">
      <c r="A497" s="168">
        <v>16</v>
      </c>
      <c r="B497" s="173">
        <f t="shared" si="126"/>
        <v>43579.374999998829</v>
      </c>
      <c r="C497" s="127" t="str">
        <f t="shared" ca="1" si="112"/>
        <v/>
      </c>
      <c r="D497" s="179">
        <f t="shared" ca="1" si="113"/>
        <v>932</v>
      </c>
      <c r="E497" s="179">
        <f t="shared" ca="1" si="114"/>
        <v>42</v>
      </c>
      <c r="F497" s="179">
        <f t="shared" ca="1" si="115"/>
        <v>40</v>
      </c>
      <c r="G497" s="179" t="str">
        <f t="shared" ca="1" si="116"/>
        <v/>
      </c>
      <c r="H497" s="179">
        <f t="shared" ca="1" si="117"/>
        <v>3528</v>
      </c>
      <c r="I497" s="182">
        <f t="shared" ca="1" si="118"/>
        <v>71</v>
      </c>
      <c r="J497" s="175" t="str">
        <f t="shared" ca="1" si="119"/>
        <v/>
      </c>
      <c r="K497" s="127" t="str">
        <f t="shared" ca="1" si="120"/>
        <v/>
      </c>
      <c r="L497" s="182" t="str">
        <f t="shared" ca="1" si="121"/>
        <v/>
      </c>
      <c r="M497" s="127" t="str">
        <f t="shared" ca="1" si="122"/>
        <v/>
      </c>
      <c r="N497" s="127" t="str">
        <f t="shared" ca="1" si="123"/>
        <v/>
      </c>
      <c r="O497" s="179" t="str">
        <f t="shared" ca="1" si="124"/>
        <v/>
      </c>
      <c r="P497" s="182" t="str">
        <f t="shared" ca="1" si="125"/>
        <v/>
      </c>
      <c r="Q497" s="120" t="str">
        <f t="shared" ca="1" si="127"/>
        <v/>
      </c>
      <c r="R497" s="77">
        <f ca="1">IFERROR(SUM($I$15:I497)/$N$5,"")</f>
        <v>0.26983733749232858</v>
      </c>
    </row>
    <row r="498" spans="1:18" x14ac:dyDescent="0.25">
      <c r="A498" s="168">
        <v>17</v>
      </c>
      <c r="B498" s="173">
        <f t="shared" si="126"/>
        <v>43579.416666665493</v>
      </c>
      <c r="C498" s="127" t="str">
        <f t="shared" ca="1" si="112"/>
        <v/>
      </c>
      <c r="D498" s="179">
        <f t="shared" ca="1" si="113"/>
        <v>933</v>
      </c>
      <c r="E498" s="179">
        <f t="shared" ca="1" si="114"/>
        <v>42</v>
      </c>
      <c r="F498" s="179">
        <f t="shared" ca="1" si="115"/>
        <v>42</v>
      </c>
      <c r="G498" s="179" t="str">
        <f t="shared" ca="1" si="116"/>
        <v/>
      </c>
      <c r="H498" s="179">
        <f t="shared" ca="1" si="117"/>
        <v>3498</v>
      </c>
      <c r="I498" s="182">
        <f t="shared" ca="1" si="118"/>
        <v>69</v>
      </c>
      <c r="J498" s="175" t="str">
        <f t="shared" ca="1" si="119"/>
        <v/>
      </c>
      <c r="K498" s="127" t="str">
        <f t="shared" ca="1" si="120"/>
        <v/>
      </c>
      <c r="L498" s="182" t="str">
        <f t="shared" ca="1" si="121"/>
        <v/>
      </c>
      <c r="M498" s="127" t="str">
        <f t="shared" ca="1" si="122"/>
        <v/>
      </c>
      <c r="N498" s="127" t="str">
        <f t="shared" ca="1" si="123"/>
        <v/>
      </c>
      <c r="O498" s="179" t="str">
        <f t="shared" ca="1" si="124"/>
        <v/>
      </c>
      <c r="P498" s="182" t="str">
        <f t="shared" ca="1" si="125"/>
        <v/>
      </c>
      <c r="Q498" s="120" t="str">
        <f t="shared" ca="1" si="127"/>
        <v/>
      </c>
      <c r="R498" s="77">
        <f ca="1">IFERROR(SUM($I$15:I498)/$N$5,"")</f>
        <v>0.27022583569341296</v>
      </c>
    </row>
    <row r="499" spans="1:18" x14ac:dyDescent="0.25">
      <c r="A499" s="168">
        <v>18</v>
      </c>
      <c r="B499" s="173">
        <f t="shared" si="126"/>
        <v>43579.458333332157</v>
      </c>
      <c r="C499" s="127" t="str">
        <f t="shared" ca="1" si="112"/>
        <v/>
      </c>
      <c r="D499" s="179">
        <f t="shared" ca="1" si="113"/>
        <v>932</v>
      </c>
      <c r="E499" s="179">
        <f t="shared" ca="1" si="114"/>
        <v>42</v>
      </c>
      <c r="F499" s="179">
        <f t="shared" ca="1" si="115"/>
        <v>44</v>
      </c>
      <c r="G499" s="179" t="str">
        <f t="shared" ca="1" si="116"/>
        <v/>
      </c>
      <c r="H499" s="179">
        <f t="shared" ca="1" si="117"/>
        <v>3484</v>
      </c>
      <c r="I499" s="182">
        <f t="shared" ca="1" si="118"/>
        <v>63</v>
      </c>
      <c r="J499" s="175" t="str">
        <f t="shared" ca="1" si="119"/>
        <v/>
      </c>
      <c r="K499" s="127" t="str">
        <f t="shared" ca="1" si="120"/>
        <v/>
      </c>
      <c r="L499" s="182" t="str">
        <f t="shared" ca="1" si="121"/>
        <v/>
      </c>
      <c r="M499" s="127" t="str">
        <f t="shared" ca="1" si="122"/>
        <v/>
      </c>
      <c r="N499" s="127" t="str">
        <f t="shared" ca="1" si="123"/>
        <v/>
      </c>
      <c r="O499" s="179" t="str">
        <f t="shared" ca="1" si="124"/>
        <v/>
      </c>
      <c r="P499" s="182" t="str">
        <f t="shared" ca="1" si="125"/>
        <v/>
      </c>
      <c r="Q499" s="120" t="str">
        <f t="shared" ca="1" si="127"/>
        <v/>
      </c>
      <c r="R499" s="77">
        <f ca="1">IFERROR(SUM($I$15:I499)/$N$5,"")</f>
        <v>0.2705805514422292</v>
      </c>
    </row>
    <row r="500" spans="1:18" x14ac:dyDescent="0.25">
      <c r="A500" s="168">
        <v>19</v>
      </c>
      <c r="B500" s="173">
        <f t="shared" si="126"/>
        <v>43579.499999998821</v>
      </c>
      <c r="C500" s="127" t="str">
        <f t="shared" ca="1" si="112"/>
        <v/>
      </c>
      <c r="D500" s="179">
        <f t="shared" ca="1" si="113"/>
        <v>933</v>
      </c>
      <c r="E500" s="179">
        <f t="shared" ca="1" si="114"/>
        <v>42</v>
      </c>
      <c r="F500" s="179">
        <f t="shared" ca="1" si="115"/>
        <v>41</v>
      </c>
      <c r="G500" s="179">
        <f t="shared" ca="1" si="116"/>
        <v>190.48</v>
      </c>
      <c r="H500" s="179">
        <f t="shared" ca="1" si="117"/>
        <v>3517</v>
      </c>
      <c r="I500" s="182">
        <f t="shared" ca="1" si="118"/>
        <v>66</v>
      </c>
      <c r="J500" s="175" t="str">
        <f t="shared" ca="1" si="119"/>
        <v/>
      </c>
      <c r="K500" s="127" t="str">
        <f t="shared" ca="1" si="120"/>
        <v/>
      </c>
      <c r="L500" s="182" t="str">
        <f t="shared" ca="1" si="121"/>
        <v/>
      </c>
      <c r="M500" s="127" t="str">
        <f t="shared" ca="1" si="122"/>
        <v/>
      </c>
      <c r="N500" s="127" t="str">
        <f t="shared" ca="1" si="123"/>
        <v/>
      </c>
      <c r="O500" s="179" t="str">
        <f t="shared" ca="1" si="124"/>
        <v/>
      </c>
      <c r="P500" s="182" t="str">
        <f t="shared" ca="1" si="125"/>
        <v/>
      </c>
      <c r="Q500" s="120" t="str">
        <f t="shared" ca="1" si="127"/>
        <v/>
      </c>
      <c r="R500" s="77">
        <f ca="1">IFERROR(SUM($I$15:I500)/$N$5,"")</f>
        <v>0.27095215841717951</v>
      </c>
    </row>
    <row r="501" spans="1:18" x14ac:dyDescent="0.25">
      <c r="A501" s="168">
        <v>20</v>
      </c>
      <c r="B501" s="173">
        <f t="shared" si="126"/>
        <v>43579.541666665486</v>
      </c>
      <c r="C501" s="127" t="str">
        <f t="shared" ca="1" si="112"/>
        <v/>
      </c>
      <c r="D501" s="179">
        <f t="shared" ca="1" si="113"/>
        <v>932</v>
      </c>
      <c r="E501" s="179">
        <f t="shared" ca="1" si="114"/>
        <v>42</v>
      </c>
      <c r="F501" s="179">
        <f t="shared" ca="1" si="115"/>
        <v>40</v>
      </c>
      <c r="G501" s="179" t="str">
        <f t="shared" ca="1" si="116"/>
        <v/>
      </c>
      <c r="H501" s="179">
        <f t="shared" ca="1" si="117"/>
        <v>3489</v>
      </c>
      <c r="I501" s="182">
        <f t="shared" ca="1" si="118"/>
        <v>64</v>
      </c>
      <c r="J501" s="175" t="str">
        <f t="shared" ca="1" si="119"/>
        <v/>
      </c>
      <c r="K501" s="127" t="str">
        <f t="shared" ca="1" si="120"/>
        <v/>
      </c>
      <c r="L501" s="182" t="str">
        <f t="shared" ca="1" si="121"/>
        <v/>
      </c>
      <c r="M501" s="127" t="str">
        <f t="shared" ca="1" si="122"/>
        <v/>
      </c>
      <c r="N501" s="127" t="str">
        <f t="shared" ca="1" si="123"/>
        <v/>
      </c>
      <c r="O501" s="179" t="str">
        <f t="shared" ca="1" si="124"/>
        <v/>
      </c>
      <c r="P501" s="182" t="str">
        <f t="shared" ca="1" si="125"/>
        <v/>
      </c>
      <c r="Q501" s="120" t="str">
        <f t="shared" ca="1" si="127"/>
        <v/>
      </c>
      <c r="R501" s="77">
        <f ca="1">IFERROR(SUM($I$15:I501)/$N$5,"")</f>
        <v>0.27131250457470707</v>
      </c>
    </row>
    <row r="502" spans="1:18" x14ac:dyDescent="0.25">
      <c r="A502" s="168">
        <v>21</v>
      </c>
      <c r="B502" s="173">
        <f t="shared" si="126"/>
        <v>43579.58333333215</v>
      </c>
      <c r="C502" s="127" t="str">
        <f t="shared" ca="1" si="112"/>
        <v/>
      </c>
      <c r="D502" s="179">
        <f t="shared" ca="1" si="113"/>
        <v>931</v>
      </c>
      <c r="E502" s="179">
        <f t="shared" ca="1" si="114"/>
        <v>42</v>
      </c>
      <c r="F502" s="179">
        <f t="shared" ca="1" si="115"/>
        <v>40</v>
      </c>
      <c r="G502" s="179" t="str">
        <f t="shared" ca="1" si="116"/>
        <v/>
      </c>
      <c r="H502" s="179">
        <f t="shared" ca="1" si="117"/>
        <v>3512</v>
      </c>
      <c r="I502" s="182">
        <f t="shared" ca="1" si="118"/>
        <v>64</v>
      </c>
      <c r="J502" s="175" t="str">
        <f t="shared" ca="1" si="119"/>
        <v/>
      </c>
      <c r="K502" s="127" t="str">
        <f t="shared" ca="1" si="120"/>
        <v/>
      </c>
      <c r="L502" s="182" t="str">
        <f t="shared" ca="1" si="121"/>
        <v/>
      </c>
      <c r="M502" s="127" t="str">
        <f t="shared" ca="1" si="122"/>
        <v/>
      </c>
      <c r="N502" s="127" t="str">
        <f t="shared" ca="1" si="123"/>
        <v/>
      </c>
      <c r="O502" s="179" t="str">
        <f t="shared" ca="1" si="124"/>
        <v/>
      </c>
      <c r="P502" s="182" t="str">
        <f t="shared" ca="1" si="125"/>
        <v/>
      </c>
      <c r="Q502" s="120" t="str">
        <f t="shared" ca="1" si="127"/>
        <v/>
      </c>
      <c r="R502" s="77">
        <f ca="1">IFERROR(SUM($I$15:I502)/$N$5,"")</f>
        <v>0.27167285073223463</v>
      </c>
    </row>
    <row r="503" spans="1:18" x14ac:dyDescent="0.25">
      <c r="A503" s="168">
        <v>22</v>
      </c>
      <c r="B503" s="173">
        <f t="shared" si="126"/>
        <v>43579.624999998814</v>
      </c>
      <c r="C503" s="127" t="str">
        <f t="shared" ca="1" si="112"/>
        <v/>
      </c>
      <c r="D503" s="179">
        <f t="shared" ca="1" si="113"/>
        <v>929</v>
      </c>
      <c r="E503" s="179">
        <f t="shared" ca="1" si="114"/>
        <v>42</v>
      </c>
      <c r="F503" s="179">
        <f t="shared" ca="1" si="115"/>
        <v>44</v>
      </c>
      <c r="G503" s="179" t="str">
        <f t="shared" ca="1" si="116"/>
        <v/>
      </c>
      <c r="H503" s="179">
        <f t="shared" ca="1" si="117"/>
        <v>3572</v>
      </c>
      <c r="I503" s="182">
        <f t="shared" ca="1" si="118"/>
        <v>63</v>
      </c>
      <c r="J503" s="175" t="str">
        <f t="shared" ca="1" si="119"/>
        <v/>
      </c>
      <c r="K503" s="127" t="str">
        <f t="shared" ca="1" si="120"/>
        <v/>
      </c>
      <c r="L503" s="182" t="str">
        <f t="shared" ca="1" si="121"/>
        <v/>
      </c>
      <c r="M503" s="127" t="str">
        <f t="shared" ca="1" si="122"/>
        <v/>
      </c>
      <c r="N503" s="127" t="str">
        <f t="shared" ca="1" si="123"/>
        <v/>
      </c>
      <c r="O503" s="179" t="str">
        <f t="shared" ca="1" si="124"/>
        <v/>
      </c>
      <c r="P503" s="182" t="str">
        <f t="shared" ca="1" si="125"/>
        <v/>
      </c>
      <c r="Q503" s="120" t="str">
        <f t="shared" ca="1" si="127"/>
        <v/>
      </c>
      <c r="R503" s="77">
        <f ca="1">IFERROR(SUM($I$15:I503)/$N$5,"")</f>
        <v>0.27202756648105086</v>
      </c>
    </row>
    <row r="504" spans="1:18" x14ac:dyDescent="0.25">
      <c r="A504" s="168">
        <v>23</v>
      </c>
      <c r="B504" s="173">
        <f t="shared" si="126"/>
        <v>43579.666666665478</v>
      </c>
      <c r="C504" s="127" t="str">
        <f t="shared" ca="1" si="112"/>
        <v/>
      </c>
      <c r="D504" s="179">
        <f t="shared" ca="1" si="113"/>
        <v>930</v>
      </c>
      <c r="E504" s="179">
        <f t="shared" ca="1" si="114"/>
        <v>42</v>
      </c>
      <c r="F504" s="179">
        <f t="shared" ca="1" si="115"/>
        <v>48</v>
      </c>
      <c r="G504" s="179" t="str">
        <f t="shared" ca="1" si="116"/>
        <v/>
      </c>
      <c r="H504" s="179">
        <f t="shared" ca="1" si="117"/>
        <v>3529</v>
      </c>
      <c r="I504" s="182">
        <f t="shared" ca="1" si="118"/>
        <v>64</v>
      </c>
      <c r="J504" s="175" t="str">
        <f t="shared" ca="1" si="119"/>
        <v/>
      </c>
      <c r="K504" s="127" t="str">
        <f t="shared" ca="1" si="120"/>
        <v/>
      </c>
      <c r="L504" s="182" t="str">
        <f t="shared" ca="1" si="121"/>
        <v/>
      </c>
      <c r="M504" s="127" t="str">
        <f t="shared" ca="1" si="122"/>
        <v/>
      </c>
      <c r="N504" s="127" t="str">
        <f t="shared" ca="1" si="123"/>
        <v/>
      </c>
      <c r="O504" s="179" t="str">
        <f t="shared" ca="1" si="124"/>
        <v/>
      </c>
      <c r="P504" s="182" t="str">
        <f t="shared" ca="1" si="125"/>
        <v/>
      </c>
      <c r="Q504" s="120" t="str">
        <f t="shared" ca="1" si="127"/>
        <v/>
      </c>
      <c r="R504" s="77">
        <f ca="1">IFERROR(SUM($I$15:I504)/$N$5,"")</f>
        <v>0.27238791263857842</v>
      </c>
    </row>
    <row r="505" spans="1:18" x14ac:dyDescent="0.25">
      <c r="A505" s="168">
        <v>24</v>
      </c>
      <c r="B505" s="173">
        <f t="shared" si="126"/>
        <v>43579.708333332143</v>
      </c>
      <c r="C505" s="127" t="str">
        <f t="shared" ca="1" si="112"/>
        <v/>
      </c>
      <c r="D505" s="179">
        <f t="shared" ca="1" si="113"/>
        <v>928</v>
      </c>
      <c r="E505" s="179">
        <f t="shared" ca="1" si="114"/>
        <v>42</v>
      </c>
      <c r="F505" s="179">
        <f t="shared" ca="1" si="115"/>
        <v>39</v>
      </c>
      <c r="G505" s="179" t="str">
        <f t="shared" ca="1" si="116"/>
        <v/>
      </c>
      <c r="H505" s="179">
        <f t="shared" ca="1" si="117"/>
        <v>3541</v>
      </c>
      <c r="I505" s="182">
        <f t="shared" ca="1" si="118"/>
        <v>64</v>
      </c>
      <c r="J505" s="175" t="str">
        <f t="shared" ca="1" si="119"/>
        <v/>
      </c>
      <c r="K505" s="127" t="str">
        <f t="shared" ca="1" si="120"/>
        <v/>
      </c>
      <c r="L505" s="182" t="str">
        <f t="shared" ca="1" si="121"/>
        <v/>
      </c>
      <c r="M505" s="127" t="str">
        <f t="shared" ca="1" si="122"/>
        <v/>
      </c>
      <c r="N505" s="127" t="str">
        <f t="shared" ca="1" si="123"/>
        <v/>
      </c>
      <c r="O505" s="179" t="str">
        <f t="shared" ca="1" si="124"/>
        <v/>
      </c>
      <c r="P505" s="182" t="str">
        <f t="shared" ca="1" si="125"/>
        <v/>
      </c>
      <c r="Q505" s="120" t="str">
        <f t="shared" ca="1" si="127"/>
        <v/>
      </c>
      <c r="R505" s="77">
        <f ca="1">IFERROR(SUM($I$15:I505)/$N$5,"")</f>
        <v>0.27274825879610604</v>
      </c>
    </row>
    <row r="506" spans="1:18" x14ac:dyDescent="0.25">
      <c r="A506" s="168">
        <v>25</v>
      </c>
      <c r="B506" s="173">
        <f t="shared" si="126"/>
        <v>43579.749999998807</v>
      </c>
      <c r="C506" s="127" t="str">
        <f t="shared" ca="1" si="112"/>
        <v/>
      </c>
      <c r="D506" s="179">
        <f t="shared" ca="1" si="113"/>
        <v>928</v>
      </c>
      <c r="E506" s="179">
        <f t="shared" ca="1" si="114"/>
        <v>42</v>
      </c>
      <c r="F506" s="179">
        <f t="shared" ca="1" si="115"/>
        <v>33</v>
      </c>
      <c r="G506" s="179" t="str">
        <f t="shared" ca="1" si="116"/>
        <v/>
      </c>
      <c r="H506" s="179">
        <f t="shared" ca="1" si="117"/>
        <v>3488</v>
      </c>
      <c r="I506" s="182">
        <f t="shared" ca="1" si="118"/>
        <v>65</v>
      </c>
      <c r="J506" s="175" t="str">
        <f t="shared" ca="1" si="119"/>
        <v/>
      </c>
      <c r="K506" s="127" t="str">
        <f t="shared" ca="1" si="120"/>
        <v/>
      </c>
      <c r="L506" s="182" t="str">
        <f t="shared" ca="1" si="121"/>
        <v/>
      </c>
      <c r="M506" s="127" t="str">
        <f t="shared" ca="1" si="122"/>
        <v/>
      </c>
      <c r="N506" s="127" t="str">
        <f t="shared" ca="1" si="123"/>
        <v/>
      </c>
      <c r="O506" s="179" t="str">
        <f t="shared" ca="1" si="124"/>
        <v/>
      </c>
      <c r="P506" s="182" t="str">
        <f t="shared" ca="1" si="125"/>
        <v/>
      </c>
      <c r="Q506" s="120" t="str">
        <f t="shared" ca="1" si="127"/>
        <v/>
      </c>
      <c r="R506" s="77">
        <f ca="1">IFERROR(SUM($I$15:I506)/$N$5,"")</f>
        <v>0.27311423536234497</v>
      </c>
    </row>
    <row r="507" spans="1:18" x14ac:dyDescent="0.25">
      <c r="A507" s="168">
        <v>26</v>
      </c>
      <c r="B507" s="173">
        <f t="shared" si="126"/>
        <v>43579.791666665471</v>
      </c>
      <c r="C507" s="127" t="str">
        <f t="shared" ca="1" si="112"/>
        <v/>
      </c>
      <c r="D507" s="179">
        <f t="shared" ca="1" si="113"/>
        <v>928</v>
      </c>
      <c r="E507" s="179">
        <f t="shared" ca="1" si="114"/>
        <v>42</v>
      </c>
      <c r="F507" s="179">
        <f t="shared" ca="1" si="115"/>
        <v>30</v>
      </c>
      <c r="G507" s="179">
        <f t="shared" ca="1" si="116"/>
        <v>202.19</v>
      </c>
      <c r="H507" s="179">
        <f t="shared" ca="1" si="117"/>
        <v>3502</v>
      </c>
      <c r="I507" s="182">
        <f t="shared" ca="1" si="118"/>
        <v>69</v>
      </c>
      <c r="J507" s="175" t="str">
        <f t="shared" ca="1" si="119"/>
        <v/>
      </c>
      <c r="K507" s="127" t="str">
        <f t="shared" ca="1" si="120"/>
        <v/>
      </c>
      <c r="L507" s="182" t="str">
        <f t="shared" ca="1" si="121"/>
        <v/>
      </c>
      <c r="M507" s="127" t="str">
        <f t="shared" ca="1" si="122"/>
        <v/>
      </c>
      <c r="N507" s="127" t="str">
        <f t="shared" ca="1" si="123"/>
        <v/>
      </c>
      <c r="O507" s="179" t="str">
        <f t="shared" ca="1" si="124"/>
        <v/>
      </c>
      <c r="P507" s="182" t="str">
        <f t="shared" ca="1" si="125"/>
        <v/>
      </c>
      <c r="Q507" s="120" t="str">
        <f t="shared" ca="1" si="127"/>
        <v/>
      </c>
      <c r="R507" s="77">
        <f ca="1">IFERROR(SUM($I$15:I507)/$N$5,"")</f>
        <v>0.27350273356342936</v>
      </c>
    </row>
    <row r="508" spans="1:18" x14ac:dyDescent="0.25">
      <c r="A508" s="168">
        <v>27</v>
      </c>
      <c r="B508" s="173">
        <f t="shared" si="126"/>
        <v>43579.833333332135</v>
      </c>
      <c r="C508" s="127" t="str">
        <f t="shared" ca="1" si="112"/>
        <v/>
      </c>
      <c r="D508" s="179">
        <f t="shared" ca="1" si="113"/>
        <v>928</v>
      </c>
      <c r="E508" s="179">
        <f t="shared" ca="1" si="114"/>
        <v>42</v>
      </c>
      <c r="F508" s="179">
        <f t="shared" ca="1" si="115"/>
        <v>36</v>
      </c>
      <c r="G508" s="179" t="str">
        <f t="shared" ca="1" si="116"/>
        <v/>
      </c>
      <c r="H508" s="179">
        <f t="shared" ca="1" si="117"/>
        <v>3588</v>
      </c>
      <c r="I508" s="182">
        <f t="shared" ca="1" si="118"/>
        <v>71</v>
      </c>
      <c r="J508" s="175" t="str">
        <f t="shared" ca="1" si="119"/>
        <v/>
      </c>
      <c r="K508" s="127" t="str">
        <f t="shared" ca="1" si="120"/>
        <v/>
      </c>
      <c r="L508" s="182" t="str">
        <f t="shared" ca="1" si="121"/>
        <v/>
      </c>
      <c r="M508" s="127" t="str">
        <f t="shared" ca="1" si="122"/>
        <v/>
      </c>
      <c r="N508" s="127" t="str">
        <f t="shared" ca="1" si="123"/>
        <v/>
      </c>
      <c r="O508" s="179" t="str">
        <f t="shared" ca="1" si="124"/>
        <v/>
      </c>
      <c r="P508" s="182" t="str">
        <f t="shared" ca="1" si="125"/>
        <v/>
      </c>
      <c r="Q508" s="120" t="str">
        <f t="shared" ca="1" si="127"/>
        <v/>
      </c>
      <c r="R508" s="77">
        <f ca="1">IFERROR(SUM($I$15:I508)/$N$5,"")</f>
        <v>0.2739024925819365</v>
      </c>
    </row>
    <row r="509" spans="1:18" x14ac:dyDescent="0.25">
      <c r="A509" s="168">
        <v>28</v>
      </c>
      <c r="B509" s="173">
        <f t="shared" si="126"/>
        <v>43579.874999998799</v>
      </c>
      <c r="C509" s="127" t="str">
        <f t="shared" ca="1" si="112"/>
        <v/>
      </c>
      <c r="D509" s="179">
        <f t="shared" ca="1" si="113"/>
        <v>925</v>
      </c>
      <c r="E509" s="179">
        <f t="shared" ca="1" si="114"/>
        <v>42</v>
      </c>
      <c r="F509" s="179">
        <f t="shared" ca="1" si="115"/>
        <v>42</v>
      </c>
      <c r="G509" s="179" t="str">
        <f t="shared" ca="1" si="116"/>
        <v/>
      </c>
      <c r="H509" s="179">
        <f t="shared" ca="1" si="117"/>
        <v>3520</v>
      </c>
      <c r="I509" s="182">
        <f t="shared" ca="1" si="118"/>
        <v>69</v>
      </c>
      <c r="J509" s="175" t="str">
        <f t="shared" ca="1" si="119"/>
        <v/>
      </c>
      <c r="K509" s="127" t="str">
        <f t="shared" ca="1" si="120"/>
        <v/>
      </c>
      <c r="L509" s="182" t="str">
        <f t="shared" ca="1" si="121"/>
        <v/>
      </c>
      <c r="M509" s="127" t="str">
        <f t="shared" ca="1" si="122"/>
        <v/>
      </c>
      <c r="N509" s="127" t="str">
        <f t="shared" ca="1" si="123"/>
        <v/>
      </c>
      <c r="O509" s="179" t="str">
        <f t="shared" ca="1" si="124"/>
        <v/>
      </c>
      <c r="P509" s="182" t="str">
        <f t="shared" ca="1" si="125"/>
        <v/>
      </c>
      <c r="Q509" s="120" t="str">
        <f t="shared" ca="1" si="127"/>
        <v/>
      </c>
      <c r="R509" s="77">
        <f ca="1">IFERROR(SUM($I$15:I509)/$N$5,"")</f>
        <v>0.27429099078302094</v>
      </c>
    </row>
    <row r="510" spans="1:18" x14ac:dyDescent="0.25">
      <c r="A510" s="168">
        <v>29</v>
      </c>
      <c r="B510" s="173">
        <f t="shared" si="126"/>
        <v>43579.916666665464</v>
      </c>
      <c r="C510" s="127" t="str">
        <f t="shared" ca="1" si="112"/>
        <v/>
      </c>
      <c r="D510" s="179">
        <f t="shared" ca="1" si="113"/>
        <v>925</v>
      </c>
      <c r="E510" s="179">
        <f t="shared" ca="1" si="114"/>
        <v>42</v>
      </c>
      <c r="F510" s="179">
        <f t="shared" ca="1" si="115"/>
        <v>39</v>
      </c>
      <c r="G510" s="179" t="str">
        <f t="shared" ca="1" si="116"/>
        <v/>
      </c>
      <c r="H510" s="179">
        <f t="shared" ca="1" si="117"/>
        <v>3567</v>
      </c>
      <c r="I510" s="182">
        <f t="shared" ca="1" si="118"/>
        <v>63</v>
      </c>
      <c r="J510" s="175" t="str">
        <f t="shared" ca="1" si="119"/>
        <v/>
      </c>
      <c r="K510" s="127" t="str">
        <f t="shared" ca="1" si="120"/>
        <v/>
      </c>
      <c r="L510" s="182" t="str">
        <f t="shared" ca="1" si="121"/>
        <v/>
      </c>
      <c r="M510" s="127" t="str">
        <f t="shared" ca="1" si="122"/>
        <v/>
      </c>
      <c r="N510" s="127" t="str">
        <f t="shared" ca="1" si="123"/>
        <v/>
      </c>
      <c r="O510" s="179" t="str">
        <f t="shared" ca="1" si="124"/>
        <v/>
      </c>
      <c r="P510" s="182" t="str">
        <f t="shared" ca="1" si="125"/>
        <v/>
      </c>
      <c r="Q510" s="120" t="str">
        <f t="shared" ca="1" si="127"/>
        <v/>
      </c>
      <c r="R510" s="77">
        <f ca="1">IFERROR(SUM($I$15:I510)/$N$5,"")</f>
        <v>0.27464570653183712</v>
      </c>
    </row>
    <row r="511" spans="1:18" x14ac:dyDescent="0.25">
      <c r="A511" s="168">
        <v>30</v>
      </c>
      <c r="B511" s="173">
        <f t="shared" si="126"/>
        <v>43579.958333332128</v>
      </c>
      <c r="C511" s="127" t="str">
        <f t="shared" ca="1" si="112"/>
        <v/>
      </c>
      <c r="D511" s="179">
        <f t="shared" ca="1" si="113"/>
        <v>925</v>
      </c>
      <c r="E511" s="179">
        <f t="shared" ca="1" si="114"/>
        <v>42</v>
      </c>
      <c r="F511" s="179">
        <f t="shared" ca="1" si="115"/>
        <v>38</v>
      </c>
      <c r="G511" s="179">
        <f t="shared" ca="1" si="116"/>
        <v>202.61</v>
      </c>
      <c r="H511" s="179">
        <f t="shared" ca="1" si="117"/>
        <v>3593</v>
      </c>
      <c r="I511" s="182">
        <f t="shared" ca="1" si="118"/>
        <v>66</v>
      </c>
      <c r="J511" s="175" t="str">
        <f t="shared" ca="1" si="119"/>
        <v/>
      </c>
      <c r="K511" s="127" t="str">
        <f t="shared" ca="1" si="120"/>
        <v/>
      </c>
      <c r="L511" s="182" t="str">
        <f t="shared" ca="1" si="121"/>
        <v/>
      </c>
      <c r="M511" s="127" t="str">
        <f t="shared" ca="1" si="122"/>
        <v/>
      </c>
      <c r="N511" s="127" t="str">
        <f t="shared" ca="1" si="123"/>
        <v/>
      </c>
      <c r="O511" s="179" t="str">
        <f t="shared" ca="1" si="124"/>
        <v/>
      </c>
      <c r="P511" s="182" t="str">
        <f t="shared" ca="1" si="125"/>
        <v/>
      </c>
      <c r="Q511" s="120" t="str">
        <f t="shared" ca="1" si="127"/>
        <v/>
      </c>
      <c r="R511" s="77">
        <f ca="1">IFERROR(SUM($I$15:I511)/$N$5,"")</f>
        <v>0.27501731350678743</v>
      </c>
    </row>
    <row r="512" spans="1:18" x14ac:dyDescent="0.25">
      <c r="A512" s="168">
        <v>31</v>
      </c>
      <c r="B512" s="173">
        <f t="shared" si="126"/>
        <v>43579.999999998792</v>
      </c>
      <c r="C512" s="127" t="str">
        <f t="shared" ca="1" si="112"/>
        <v/>
      </c>
      <c r="D512" s="179">
        <f t="shared" ca="1" si="113"/>
        <v>927</v>
      </c>
      <c r="E512" s="179">
        <f t="shared" ca="1" si="114"/>
        <v>42</v>
      </c>
      <c r="F512" s="179">
        <f t="shared" ca="1" si="115"/>
        <v>32</v>
      </c>
      <c r="G512" s="179" t="str">
        <f t="shared" ca="1" si="116"/>
        <v/>
      </c>
      <c r="H512" s="179">
        <f t="shared" ca="1" si="117"/>
        <v>3687</v>
      </c>
      <c r="I512" s="182">
        <f t="shared" ca="1" si="118"/>
        <v>64</v>
      </c>
      <c r="J512" s="175" t="str">
        <f t="shared" ca="1" si="119"/>
        <v/>
      </c>
      <c r="K512" s="127" t="str">
        <f t="shared" ca="1" si="120"/>
        <v/>
      </c>
      <c r="L512" s="182" t="str">
        <f t="shared" ca="1" si="121"/>
        <v/>
      </c>
      <c r="M512" s="127" t="str">
        <f t="shared" ca="1" si="122"/>
        <v/>
      </c>
      <c r="N512" s="127" t="str">
        <f t="shared" ca="1" si="123"/>
        <v/>
      </c>
      <c r="O512" s="179" t="str">
        <f t="shared" ca="1" si="124"/>
        <v/>
      </c>
      <c r="P512" s="182" t="str">
        <f t="shared" ca="1" si="125"/>
        <v/>
      </c>
      <c r="Q512" s="120" t="str">
        <f t="shared" ca="1" si="127"/>
        <v/>
      </c>
      <c r="R512" s="77">
        <f ca="1">IFERROR(SUM($I$15:I512)/$N$5,"")</f>
        <v>0.27537765966431504</v>
      </c>
    </row>
    <row r="513" spans="1:18" x14ac:dyDescent="0.25">
      <c r="A513" s="168">
        <v>32</v>
      </c>
      <c r="B513" s="173">
        <f t="shared" si="126"/>
        <v>43580.041666665456</v>
      </c>
      <c r="C513" s="127" t="str">
        <f t="shared" ca="1" si="112"/>
        <v/>
      </c>
      <c r="D513" s="179">
        <f t="shared" ca="1" si="113"/>
        <v>924</v>
      </c>
      <c r="E513" s="179">
        <f t="shared" ca="1" si="114"/>
        <v>42</v>
      </c>
      <c r="F513" s="179">
        <f t="shared" ca="1" si="115"/>
        <v>32</v>
      </c>
      <c r="G513" s="179" t="str">
        <f t="shared" ca="1" si="116"/>
        <v/>
      </c>
      <c r="H513" s="179">
        <f t="shared" ca="1" si="117"/>
        <v>3544</v>
      </c>
      <c r="I513" s="182">
        <f t="shared" ca="1" si="118"/>
        <v>67</v>
      </c>
      <c r="J513" s="175" t="str">
        <f t="shared" ca="1" si="119"/>
        <v/>
      </c>
      <c r="K513" s="127" t="str">
        <f t="shared" ca="1" si="120"/>
        <v/>
      </c>
      <c r="L513" s="182" t="str">
        <f t="shared" ca="1" si="121"/>
        <v/>
      </c>
      <c r="M513" s="127" t="str">
        <f t="shared" ca="1" si="122"/>
        <v/>
      </c>
      <c r="N513" s="127" t="str">
        <f t="shared" ca="1" si="123"/>
        <v/>
      </c>
      <c r="O513" s="179" t="str">
        <f t="shared" ca="1" si="124"/>
        <v/>
      </c>
      <c r="P513" s="182" t="str">
        <f t="shared" ca="1" si="125"/>
        <v/>
      </c>
      <c r="Q513" s="120" t="str">
        <f t="shared" ca="1" si="127"/>
        <v/>
      </c>
      <c r="R513" s="77">
        <f ca="1">IFERROR(SUM($I$15:I513)/$N$5,"")</f>
        <v>0.27575489704797673</v>
      </c>
    </row>
    <row r="514" spans="1:18" x14ac:dyDescent="0.25">
      <c r="A514" s="168">
        <v>33</v>
      </c>
      <c r="B514" s="173">
        <f t="shared" si="126"/>
        <v>43580.083333332121</v>
      </c>
      <c r="C514" s="127" t="str">
        <f t="shared" ca="1" si="112"/>
        <v/>
      </c>
      <c r="D514" s="179">
        <f t="shared" ca="1" si="113"/>
        <v>918</v>
      </c>
      <c r="E514" s="179">
        <f t="shared" ca="1" si="114"/>
        <v>42</v>
      </c>
      <c r="F514" s="179">
        <f t="shared" ca="1" si="115"/>
        <v>31</v>
      </c>
      <c r="G514" s="179" t="str">
        <f t="shared" ca="1" si="116"/>
        <v/>
      </c>
      <c r="H514" s="179">
        <f t="shared" ca="1" si="117"/>
        <v>3510</v>
      </c>
      <c r="I514" s="182">
        <f t="shared" ca="1" si="118"/>
        <v>63</v>
      </c>
      <c r="J514" s="175" t="str">
        <f t="shared" ca="1" si="119"/>
        <v/>
      </c>
      <c r="K514" s="127" t="str">
        <f t="shared" ca="1" si="120"/>
        <v/>
      </c>
      <c r="L514" s="182" t="str">
        <f t="shared" ca="1" si="121"/>
        <v/>
      </c>
      <c r="M514" s="127" t="str">
        <f t="shared" ca="1" si="122"/>
        <v/>
      </c>
      <c r="N514" s="127" t="str">
        <f t="shared" ca="1" si="123"/>
        <v/>
      </c>
      <c r="O514" s="179" t="str">
        <f t="shared" ca="1" si="124"/>
        <v/>
      </c>
      <c r="P514" s="182" t="str">
        <f t="shared" ca="1" si="125"/>
        <v/>
      </c>
      <c r="Q514" s="120" t="str">
        <f t="shared" ca="1" si="127"/>
        <v/>
      </c>
      <c r="R514" s="77">
        <f ca="1">IFERROR(SUM($I$15:I514)/$N$5,"")</f>
        <v>0.27610961279679291</v>
      </c>
    </row>
    <row r="515" spans="1:18" x14ac:dyDescent="0.25">
      <c r="A515" s="168">
        <v>34</v>
      </c>
      <c r="B515" s="173">
        <f t="shared" si="126"/>
        <v>43580.124999998785</v>
      </c>
      <c r="C515" s="127" t="str">
        <f t="shared" ca="1" si="112"/>
        <v/>
      </c>
      <c r="D515" s="179">
        <f t="shared" ca="1" si="113"/>
        <v>923</v>
      </c>
      <c r="E515" s="179">
        <f t="shared" ca="1" si="114"/>
        <v>42</v>
      </c>
      <c r="F515" s="179">
        <f t="shared" ca="1" si="115"/>
        <v>33</v>
      </c>
      <c r="G515" s="179">
        <f t="shared" ca="1" si="116"/>
        <v>191.88</v>
      </c>
      <c r="H515" s="179">
        <f t="shared" ca="1" si="117"/>
        <v>3489</v>
      </c>
      <c r="I515" s="182">
        <f t="shared" ca="1" si="118"/>
        <v>64</v>
      </c>
      <c r="J515" s="175" t="str">
        <f t="shared" ca="1" si="119"/>
        <v/>
      </c>
      <c r="K515" s="127" t="str">
        <f t="shared" ca="1" si="120"/>
        <v/>
      </c>
      <c r="L515" s="182" t="str">
        <f t="shared" ca="1" si="121"/>
        <v/>
      </c>
      <c r="M515" s="127" t="str">
        <f t="shared" ca="1" si="122"/>
        <v/>
      </c>
      <c r="N515" s="127" t="str">
        <f t="shared" ca="1" si="123"/>
        <v/>
      </c>
      <c r="O515" s="179" t="str">
        <f t="shared" ca="1" si="124"/>
        <v/>
      </c>
      <c r="P515" s="182" t="str">
        <f t="shared" ca="1" si="125"/>
        <v/>
      </c>
      <c r="Q515" s="120" t="str">
        <f t="shared" ca="1" si="127"/>
        <v/>
      </c>
      <c r="R515" s="77">
        <f ca="1">IFERROR(SUM($I$15:I515)/$N$5,"")</f>
        <v>0.27646995895432047</v>
      </c>
    </row>
    <row r="516" spans="1:18" x14ac:dyDescent="0.25">
      <c r="A516" s="168">
        <v>35</v>
      </c>
      <c r="B516" s="173">
        <f t="shared" si="126"/>
        <v>43580.166666665449</v>
      </c>
      <c r="C516" s="127" t="str">
        <f t="shared" ca="1" si="112"/>
        <v/>
      </c>
      <c r="D516" s="179">
        <f t="shared" ca="1" si="113"/>
        <v>921</v>
      </c>
      <c r="E516" s="179">
        <f t="shared" ca="1" si="114"/>
        <v>42</v>
      </c>
      <c r="F516" s="179">
        <f t="shared" ca="1" si="115"/>
        <v>30</v>
      </c>
      <c r="G516" s="179" t="str">
        <f t="shared" ca="1" si="116"/>
        <v/>
      </c>
      <c r="H516" s="179">
        <f t="shared" ca="1" si="117"/>
        <v>3477</v>
      </c>
      <c r="I516" s="182">
        <f t="shared" ca="1" si="118"/>
        <v>70</v>
      </c>
      <c r="J516" s="175" t="str">
        <f t="shared" ca="1" si="119"/>
        <v/>
      </c>
      <c r="K516" s="127" t="str">
        <f t="shared" ca="1" si="120"/>
        <v/>
      </c>
      <c r="L516" s="182" t="str">
        <f t="shared" ca="1" si="121"/>
        <v/>
      </c>
      <c r="M516" s="127" t="str">
        <f t="shared" ca="1" si="122"/>
        <v/>
      </c>
      <c r="N516" s="127" t="str">
        <f t="shared" ca="1" si="123"/>
        <v/>
      </c>
      <c r="O516" s="179" t="str">
        <f t="shared" ca="1" si="124"/>
        <v/>
      </c>
      <c r="P516" s="182" t="str">
        <f t="shared" ca="1" si="125"/>
        <v/>
      </c>
      <c r="Q516" s="120" t="str">
        <f t="shared" ca="1" si="127"/>
        <v/>
      </c>
      <c r="R516" s="77">
        <f ca="1">IFERROR(SUM($I$15:I516)/$N$5,"")</f>
        <v>0.27686408756411629</v>
      </c>
    </row>
    <row r="517" spans="1:18" x14ac:dyDescent="0.25">
      <c r="A517" s="168">
        <v>36</v>
      </c>
      <c r="B517" s="173">
        <f t="shared" si="126"/>
        <v>43580.208333332113</v>
      </c>
      <c r="C517" s="127" t="str">
        <f t="shared" ca="1" si="112"/>
        <v/>
      </c>
      <c r="D517" s="179">
        <f t="shared" ca="1" si="113"/>
        <v>924</v>
      </c>
      <c r="E517" s="179">
        <f t="shared" ca="1" si="114"/>
        <v>42</v>
      </c>
      <c r="F517" s="179">
        <f t="shared" ca="1" si="115"/>
        <v>32</v>
      </c>
      <c r="G517" s="179" t="str">
        <f t="shared" ca="1" si="116"/>
        <v/>
      </c>
      <c r="H517" s="179">
        <f t="shared" ca="1" si="117"/>
        <v>3585</v>
      </c>
      <c r="I517" s="182">
        <f t="shared" ca="1" si="118"/>
        <v>65</v>
      </c>
      <c r="J517" s="175" t="str">
        <f t="shared" ca="1" si="119"/>
        <v/>
      </c>
      <c r="K517" s="127" t="str">
        <f t="shared" ca="1" si="120"/>
        <v/>
      </c>
      <c r="L517" s="182" t="str">
        <f t="shared" ca="1" si="121"/>
        <v/>
      </c>
      <c r="M517" s="127" t="str">
        <f t="shared" ca="1" si="122"/>
        <v/>
      </c>
      <c r="N517" s="127" t="str">
        <f t="shared" ca="1" si="123"/>
        <v/>
      </c>
      <c r="O517" s="179" t="str">
        <f t="shared" ca="1" si="124"/>
        <v/>
      </c>
      <c r="P517" s="182" t="str">
        <f t="shared" ca="1" si="125"/>
        <v/>
      </c>
      <c r="Q517" s="120" t="str">
        <f t="shared" ca="1" si="127"/>
        <v/>
      </c>
      <c r="R517" s="77">
        <f ca="1">IFERROR(SUM($I$15:I517)/$N$5,"")</f>
        <v>0.27723006413035522</v>
      </c>
    </row>
    <row r="518" spans="1:18" x14ac:dyDescent="0.25">
      <c r="A518" s="168">
        <v>37</v>
      </c>
      <c r="B518" s="173">
        <f t="shared" si="126"/>
        <v>43580.249999998778</v>
      </c>
      <c r="C518" s="127" t="str">
        <f t="shared" ca="1" si="112"/>
        <v/>
      </c>
      <c r="D518" s="179">
        <f t="shared" ca="1" si="113"/>
        <v>920</v>
      </c>
      <c r="E518" s="179">
        <f t="shared" ca="1" si="114"/>
        <v>42</v>
      </c>
      <c r="F518" s="179">
        <f t="shared" ca="1" si="115"/>
        <v>33</v>
      </c>
      <c r="G518" s="179" t="str">
        <f t="shared" ca="1" si="116"/>
        <v/>
      </c>
      <c r="H518" s="179">
        <f t="shared" ca="1" si="117"/>
        <v>3576</v>
      </c>
      <c r="I518" s="182">
        <f t="shared" ca="1" si="118"/>
        <v>58</v>
      </c>
      <c r="J518" s="175" t="str">
        <f t="shared" ca="1" si="119"/>
        <v/>
      </c>
      <c r="K518" s="127" t="str">
        <f t="shared" ca="1" si="120"/>
        <v/>
      </c>
      <c r="L518" s="182" t="str">
        <f t="shared" ca="1" si="121"/>
        <v/>
      </c>
      <c r="M518" s="127" t="str">
        <f t="shared" ca="1" si="122"/>
        <v/>
      </c>
      <c r="N518" s="127" t="str">
        <f t="shared" ca="1" si="123"/>
        <v/>
      </c>
      <c r="O518" s="179" t="str">
        <f t="shared" ca="1" si="124"/>
        <v/>
      </c>
      <c r="P518" s="182" t="str">
        <f t="shared" ca="1" si="125"/>
        <v/>
      </c>
      <c r="Q518" s="120" t="str">
        <f t="shared" ca="1" si="127"/>
        <v/>
      </c>
      <c r="R518" s="77">
        <f ca="1">IFERROR(SUM($I$15:I518)/$N$5,"")</f>
        <v>0.27755662783561458</v>
      </c>
    </row>
    <row r="519" spans="1:18" x14ac:dyDescent="0.25">
      <c r="A519" s="168">
        <v>14</v>
      </c>
      <c r="B519" s="173">
        <f t="shared" si="126"/>
        <v>43580.291666665442</v>
      </c>
      <c r="C519" s="127" t="str">
        <f t="shared" ca="1" si="112"/>
        <v/>
      </c>
      <c r="D519" s="179">
        <f t="shared" ca="1" si="113"/>
        <v>925</v>
      </c>
      <c r="E519" s="179">
        <f t="shared" ca="1" si="114"/>
        <v>42</v>
      </c>
      <c r="F519" s="179">
        <f t="shared" ca="1" si="115"/>
        <v>32</v>
      </c>
      <c r="G519" s="179" t="str">
        <f t="shared" ca="1" si="116"/>
        <v/>
      </c>
      <c r="H519" s="179">
        <f t="shared" ca="1" si="117"/>
        <v>3578</v>
      </c>
      <c r="I519" s="182">
        <f t="shared" ca="1" si="118"/>
        <v>51</v>
      </c>
      <c r="J519" s="175" t="str">
        <f t="shared" ca="1" si="119"/>
        <v/>
      </c>
      <c r="K519" s="127" t="str">
        <f t="shared" ca="1" si="120"/>
        <v/>
      </c>
      <c r="L519" s="182" t="str">
        <f t="shared" ca="1" si="121"/>
        <v/>
      </c>
      <c r="M519" s="127" t="str">
        <f t="shared" ca="1" si="122"/>
        <v/>
      </c>
      <c r="N519" s="127" t="str">
        <f t="shared" ca="1" si="123"/>
        <v/>
      </c>
      <c r="O519" s="179" t="str">
        <f t="shared" ca="1" si="124"/>
        <v/>
      </c>
      <c r="P519" s="182" t="str">
        <f t="shared" ca="1" si="125"/>
        <v/>
      </c>
      <c r="Q519" s="120" t="str">
        <f t="shared" ca="1" si="127"/>
        <v/>
      </c>
      <c r="R519" s="77">
        <f ca="1">IFERROR(SUM($I$15:I519)/$N$5,"")</f>
        <v>0.27784377867989435</v>
      </c>
    </row>
    <row r="520" spans="1:18" x14ac:dyDescent="0.25">
      <c r="A520" s="168">
        <v>15</v>
      </c>
      <c r="B520" s="173">
        <f t="shared" si="126"/>
        <v>43580.333333332106</v>
      </c>
      <c r="C520" s="127" t="str">
        <f t="shared" ca="1" si="112"/>
        <v/>
      </c>
      <c r="D520" s="179">
        <f t="shared" ca="1" si="113"/>
        <v>925</v>
      </c>
      <c r="E520" s="179">
        <f t="shared" ca="1" si="114"/>
        <v>42</v>
      </c>
      <c r="F520" s="179">
        <f t="shared" ca="1" si="115"/>
        <v>36</v>
      </c>
      <c r="G520" s="179" t="str">
        <f t="shared" ca="1" si="116"/>
        <v/>
      </c>
      <c r="H520" s="179">
        <f t="shared" ca="1" si="117"/>
        <v>3560</v>
      </c>
      <c r="I520" s="182">
        <f t="shared" ca="1" si="118"/>
        <v>54</v>
      </c>
      <c r="J520" s="175" t="str">
        <f t="shared" ca="1" si="119"/>
        <v/>
      </c>
      <c r="K520" s="127" t="str">
        <f t="shared" ca="1" si="120"/>
        <v/>
      </c>
      <c r="L520" s="182" t="str">
        <f t="shared" ca="1" si="121"/>
        <v/>
      </c>
      <c r="M520" s="127" t="str">
        <f t="shared" ca="1" si="122"/>
        <v/>
      </c>
      <c r="N520" s="127" t="str">
        <f t="shared" ca="1" si="123"/>
        <v/>
      </c>
      <c r="O520" s="179" t="str">
        <f t="shared" ca="1" si="124"/>
        <v/>
      </c>
      <c r="P520" s="182" t="str">
        <f t="shared" ca="1" si="125"/>
        <v/>
      </c>
      <c r="Q520" s="120" t="str">
        <f t="shared" ca="1" si="127"/>
        <v/>
      </c>
      <c r="R520" s="77">
        <f ca="1">IFERROR(SUM($I$15:I520)/$N$5,"")</f>
        <v>0.27814782075030825</v>
      </c>
    </row>
    <row r="521" spans="1:18" x14ac:dyDescent="0.25">
      <c r="A521" s="168">
        <v>16</v>
      </c>
      <c r="B521" s="173">
        <f t="shared" si="126"/>
        <v>43580.37499999877</v>
      </c>
      <c r="C521" s="127" t="str">
        <f t="shared" ca="1" si="112"/>
        <v/>
      </c>
      <c r="D521" s="179">
        <f t="shared" ca="1" si="113"/>
        <v>922</v>
      </c>
      <c r="E521" s="179">
        <f t="shared" ca="1" si="114"/>
        <v>42</v>
      </c>
      <c r="F521" s="179">
        <f t="shared" ca="1" si="115"/>
        <v>39</v>
      </c>
      <c r="G521" s="179" t="str">
        <f t="shared" ca="1" si="116"/>
        <v/>
      </c>
      <c r="H521" s="179">
        <f t="shared" ca="1" si="117"/>
        <v>3497</v>
      </c>
      <c r="I521" s="182">
        <f t="shared" ca="1" si="118"/>
        <v>51</v>
      </c>
      <c r="J521" s="175" t="str">
        <f t="shared" ca="1" si="119"/>
        <v/>
      </c>
      <c r="K521" s="127" t="str">
        <f t="shared" ca="1" si="120"/>
        <v/>
      </c>
      <c r="L521" s="182" t="str">
        <f t="shared" ca="1" si="121"/>
        <v/>
      </c>
      <c r="M521" s="127" t="str">
        <f t="shared" ca="1" si="122"/>
        <v/>
      </c>
      <c r="N521" s="127" t="str">
        <f t="shared" ca="1" si="123"/>
        <v/>
      </c>
      <c r="O521" s="179" t="str">
        <f t="shared" ca="1" si="124"/>
        <v/>
      </c>
      <c r="P521" s="182" t="str">
        <f t="shared" ca="1" si="125"/>
        <v/>
      </c>
      <c r="Q521" s="120" t="str">
        <f t="shared" ca="1" si="127"/>
        <v/>
      </c>
      <c r="R521" s="77">
        <f ca="1">IFERROR(SUM($I$15:I521)/$N$5,"")</f>
        <v>0.27843497159458808</v>
      </c>
    </row>
    <row r="522" spans="1:18" x14ac:dyDescent="0.25">
      <c r="A522" s="168">
        <v>17</v>
      </c>
      <c r="B522" s="173">
        <f t="shared" si="126"/>
        <v>43580.416666665435</v>
      </c>
      <c r="C522" s="127" t="str">
        <f t="shared" ca="1" si="112"/>
        <v/>
      </c>
      <c r="D522" s="179">
        <f t="shared" ca="1" si="113"/>
        <v>922</v>
      </c>
      <c r="E522" s="179">
        <f t="shared" ca="1" si="114"/>
        <v>42</v>
      </c>
      <c r="F522" s="179">
        <f t="shared" ca="1" si="115"/>
        <v>38</v>
      </c>
      <c r="G522" s="179">
        <f t="shared" ca="1" si="116"/>
        <v>196.73</v>
      </c>
      <c r="H522" s="179">
        <f t="shared" ca="1" si="117"/>
        <v>3578</v>
      </c>
      <c r="I522" s="182">
        <f t="shared" ca="1" si="118"/>
        <v>52</v>
      </c>
      <c r="J522" s="175" t="str">
        <f t="shared" ca="1" si="119"/>
        <v/>
      </c>
      <c r="K522" s="127" t="str">
        <f t="shared" ca="1" si="120"/>
        <v/>
      </c>
      <c r="L522" s="182" t="str">
        <f t="shared" ca="1" si="121"/>
        <v/>
      </c>
      <c r="M522" s="127" t="str">
        <f t="shared" ca="1" si="122"/>
        <v/>
      </c>
      <c r="N522" s="127" t="str">
        <f t="shared" ca="1" si="123"/>
        <v/>
      </c>
      <c r="O522" s="179" t="str">
        <f t="shared" ca="1" si="124"/>
        <v/>
      </c>
      <c r="P522" s="182" t="str">
        <f t="shared" ca="1" si="125"/>
        <v/>
      </c>
      <c r="Q522" s="120" t="str">
        <f t="shared" ca="1" si="127"/>
        <v/>
      </c>
      <c r="R522" s="77">
        <f ca="1">IFERROR(SUM($I$15:I522)/$N$5,"")</f>
        <v>0.27872775284757922</v>
      </c>
    </row>
    <row r="523" spans="1:18" x14ac:dyDescent="0.25">
      <c r="A523" s="168">
        <v>18</v>
      </c>
      <c r="B523" s="173">
        <f t="shared" si="126"/>
        <v>43580.458333332099</v>
      </c>
      <c r="C523" s="127" t="str">
        <f t="shared" ca="1" si="112"/>
        <v/>
      </c>
      <c r="D523" s="179">
        <f t="shared" ca="1" si="113"/>
        <v>921</v>
      </c>
      <c r="E523" s="179">
        <f t="shared" ca="1" si="114"/>
        <v>42</v>
      </c>
      <c r="F523" s="179">
        <f t="shared" ca="1" si="115"/>
        <v>39</v>
      </c>
      <c r="G523" s="179" t="str">
        <f t="shared" ca="1" si="116"/>
        <v/>
      </c>
      <c r="H523" s="179">
        <f t="shared" ca="1" si="117"/>
        <v>3551</v>
      </c>
      <c r="I523" s="182">
        <f t="shared" ca="1" si="118"/>
        <v>53</v>
      </c>
      <c r="J523" s="175" t="str">
        <f t="shared" ca="1" si="119"/>
        <v/>
      </c>
      <c r="K523" s="127" t="str">
        <f t="shared" ca="1" si="120"/>
        <v/>
      </c>
      <c r="L523" s="182" t="str">
        <f t="shared" ca="1" si="121"/>
        <v/>
      </c>
      <c r="M523" s="127" t="str">
        <f t="shared" ca="1" si="122"/>
        <v/>
      </c>
      <c r="N523" s="127" t="str">
        <f t="shared" ca="1" si="123"/>
        <v/>
      </c>
      <c r="O523" s="179" t="str">
        <f t="shared" ca="1" si="124"/>
        <v/>
      </c>
      <c r="P523" s="182" t="str">
        <f t="shared" ca="1" si="125"/>
        <v/>
      </c>
      <c r="Q523" s="120" t="str">
        <f t="shared" ca="1" si="127"/>
        <v/>
      </c>
      <c r="R523" s="77">
        <f ca="1">IFERROR(SUM($I$15:I523)/$N$5,"")</f>
        <v>0.27902616450928175</v>
      </c>
    </row>
    <row r="524" spans="1:18" x14ac:dyDescent="0.25">
      <c r="A524" s="168">
        <v>19</v>
      </c>
      <c r="B524" s="173">
        <f t="shared" si="126"/>
        <v>43580.499999998763</v>
      </c>
      <c r="C524" s="127" t="str">
        <f t="shared" ca="1" si="112"/>
        <v/>
      </c>
      <c r="D524" s="179">
        <f t="shared" ca="1" si="113"/>
        <v>920</v>
      </c>
      <c r="E524" s="179">
        <f t="shared" ca="1" si="114"/>
        <v>42</v>
      </c>
      <c r="F524" s="179">
        <f t="shared" ca="1" si="115"/>
        <v>37</v>
      </c>
      <c r="G524" s="179">
        <f t="shared" ca="1" si="116"/>
        <v>193.96</v>
      </c>
      <c r="H524" s="179">
        <f t="shared" ca="1" si="117"/>
        <v>3576</v>
      </c>
      <c r="I524" s="182">
        <f t="shared" ca="1" si="118"/>
        <v>57</v>
      </c>
      <c r="J524" s="175" t="str">
        <f t="shared" ca="1" si="119"/>
        <v/>
      </c>
      <c r="K524" s="127" t="str">
        <f t="shared" ca="1" si="120"/>
        <v/>
      </c>
      <c r="L524" s="182" t="str">
        <f t="shared" ca="1" si="121"/>
        <v/>
      </c>
      <c r="M524" s="127" t="str">
        <f t="shared" ca="1" si="122"/>
        <v/>
      </c>
      <c r="N524" s="127" t="str">
        <f t="shared" ca="1" si="123"/>
        <v/>
      </c>
      <c r="O524" s="179" t="str">
        <f t="shared" ca="1" si="124"/>
        <v/>
      </c>
      <c r="P524" s="182" t="str">
        <f t="shared" ca="1" si="125"/>
        <v/>
      </c>
      <c r="Q524" s="120" t="str">
        <f t="shared" ca="1" si="127"/>
        <v/>
      </c>
      <c r="R524" s="77">
        <f ca="1">IFERROR(SUM($I$15:I524)/$N$5,"")</f>
        <v>0.27934709780582972</v>
      </c>
    </row>
    <row r="525" spans="1:18" x14ac:dyDescent="0.25">
      <c r="A525" s="168">
        <v>20</v>
      </c>
      <c r="B525" s="173">
        <f t="shared" si="126"/>
        <v>43580.541666665427</v>
      </c>
      <c r="C525" s="127" t="str">
        <f t="shared" ca="1" si="112"/>
        <v/>
      </c>
      <c r="D525" s="179">
        <f t="shared" ca="1" si="113"/>
        <v>920</v>
      </c>
      <c r="E525" s="179">
        <f t="shared" ca="1" si="114"/>
        <v>42</v>
      </c>
      <c r="F525" s="179">
        <f t="shared" ca="1" si="115"/>
        <v>38</v>
      </c>
      <c r="G525" s="179" t="str">
        <f t="shared" ca="1" si="116"/>
        <v/>
      </c>
      <c r="H525" s="179">
        <f t="shared" ca="1" si="117"/>
        <v>3577</v>
      </c>
      <c r="I525" s="182">
        <f t="shared" ca="1" si="118"/>
        <v>56</v>
      </c>
      <c r="J525" s="175" t="str">
        <f t="shared" ca="1" si="119"/>
        <v/>
      </c>
      <c r="K525" s="127" t="str">
        <f t="shared" ca="1" si="120"/>
        <v/>
      </c>
      <c r="L525" s="182" t="str">
        <f t="shared" ca="1" si="121"/>
        <v/>
      </c>
      <c r="M525" s="127" t="str">
        <f t="shared" ca="1" si="122"/>
        <v/>
      </c>
      <c r="N525" s="127" t="str">
        <f t="shared" ca="1" si="123"/>
        <v/>
      </c>
      <c r="O525" s="179" t="str">
        <f t="shared" ca="1" si="124"/>
        <v/>
      </c>
      <c r="P525" s="182" t="str">
        <f t="shared" ca="1" si="125"/>
        <v/>
      </c>
      <c r="Q525" s="120" t="str">
        <f t="shared" ca="1" si="127"/>
        <v/>
      </c>
      <c r="R525" s="77">
        <f ca="1">IFERROR(SUM($I$15:I525)/$N$5,"")</f>
        <v>0.27966240069366638</v>
      </c>
    </row>
    <row r="526" spans="1:18" x14ac:dyDescent="0.25">
      <c r="A526" s="168">
        <v>21</v>
      </c>
      <c r="B526" s="173">
        <f t="shared" si="126"/>
        <v>43580.583333332092</v>
      </c>
      <c r="C526" s="127" t="str">
        <f t="shared" ca="1" si="112"/>
        <v/>
      </c>
      <c r="D526" s="179">
        <f t="shared" ca="1" si="113"/>
        <v>919</v>
      </c>
      <c r="E526" s="179">
        <f t="shared" ca="1" si="114"/>
        <v>42</v>
      </c>
      <c r="F526" s="179">
        <f t="shared" ca="1" si="115"/>
        <v>38</v>
      </c>
      <c r="G526" s="179" t="str">
        <f t="shared" ca="1" si="116"/>
        <v/>
      </c>
      <c r="H526" s="179">
        <f t="shared" ca="1" si="117"/>
        <v>3560</v>
      </c>
      <c r="I526" s="182">
        <f t="shared" ca="1" si="118"/>
        <v>58</v>
      </c>
      <c r="J526" s="175" t="str">
        <f t="shared" ca="1" si="119"/>
        <v/>
      </c>
      <c r="K526" s="127" t="str">
        <f t="shared" ca="1" si="120"/>
        <v/>
      </c>
      <c r="L526" s="182" t="str">
        <f t="shared" ca="1" si="121"/>
        <v/>
      </c>
      <c r="M526" s="127" t="str">
        <f t="shared" ca="1" si="122"/>
        <v/>
      </c>
      <c r="N526" s="127" t="str">
        <f t="shared" ca="1" si="123"/>
        <v/>
      </c>
      <c r="O526" s="179" t="str">
        <f t="shared" ca="1" si="124"/>
        <v/>
      </c>
      <c r="P526" s="182" t="str">
        <f t="shared" ca="1" si="125"/>
        <v/>
      </c>
      <c r="Q526" s="120" t="str">
        <f t="shared" ca="1" si="127"/>
        <v/>
      </c>
      <c r="R526" s="77">
        <f ca="1">IFERROR(SUM($I$15:I526)/$N$5,"")</f>
        <v>0.27998896439892573</v>
      </c>
    </row>
    <row r="527" spans="1:18" x14ac:dyDescent="0.25">
      <c r="A527" s="168">
        <v>22</v>
      </c>
      <c r="B527" s="173">
        <f t="shared" si="126"/>
        <v>43580.624999998756</v>
      </c>
      <c r="C527" s="127" t="str">
        <f t="shared" ref="C527:C590" ca="1" si="128">IF($B527&gt;$B$10,"",IFERROR(AVERAGE(INDIRECT("'"&amp;TEXT($B527-TIME(6,1,0),"MM-DD-YY")&amp;"'!C"&amp;$A527)),""))</f>
        <v/>
      </c>
      <c r="D527" s="179">
        <f t="shared" ref="D527:D590" ca="1" si="129">IF($B527&gt;$B$10,"",IFERROR(AVERAGE(INDIRECT("'"&amp;TEXT($B527-TIME(6,1,0),"MM-DD-YY")&amp;"'!D"&amp;$A527)),""))</f>
        <v>918</v>
      </c>
      <c r="E527" s="179">
        <f t="shared" ref="E527:E590" ca="1" si="130">IF($B527&gt;$B$10,"",IFERROR(AVERAGE(INDIRECT("'"&amp;TEXT($B527-TIME(6,1,0),"MM-DD-YY")&amp;"'!E"&amp;$A527)),""))</f>
        <v>42</v>
      </c>
      <c r="F527" s="179">
        <f t="shared" ref="F527:F590" ca="1" si="131">IF($B527&gt;$B$10,"",IFERROR(AVERAGE(INDIRECT("'"&amp;TEXT($B527-TIME(6,1,0),"MM-DD-YY")&amp;"'!P"&amp;$A527)),""))</f>
        <v>39</v>
      </c>
      <c r="G527" s="179" t="str">
        <f t="shared" ref="G527:G590" ca="1" si="132">IF($B527&gt;$B$10,"",IFERROR(AVERAGE(INDIRECT("'"&amp;TEXT($B527-TIME(6,1,0),"MM-DD-YY")&amp;"'!AC"&amp;$A527)),""))</f>
        <v/>
      </c>
      <c r="H527" s="179">
        <f t="shared" ref="H527:H590" ca="1" si="133">IF($B527&gt;$B$10,"",IFERROR(AVERAGE(INDIRECT("'"&amp;TEXT($B527-TIME(6,1,0),"MM-DD-YY")&amp;"'!O"&amp;$A527)),""))</f>
        <v>3523</v>
      </c>
      <c r="I527" s="182">
        <f t="shared" ref="I527:I590" ca="1" si="134">IF($B527&gt;$B$10,"",IFERROR(AVERAGE(INDIRECT("'"&amp;TEXT($B527-TIME(6,1,0),"MM-DD-YY")&amp;"'!Q"&amp;$A527)),""))</f>
        <v>55</v>
      </c>
      <c r="J527" s="175" t="str">
        <f t="shared" ref="J527:J590" ca="1" si="135">IF($B527&gt;$B$10,"",IFERROR(AVERAGE(INDIRECT("'"&amp;TEXT($B527-TIME(6,1,0),"MM-DD-YY")&amp;"'!T"&amp;$A527)),""))</f>
        <v/>
      </c>
      <c r="K527" s="127" t="str">
        <f t="shared" ref="K527:K590" ca="1" si="136">IF($B527&gt;$B$10,"",IFERROR(AVERAGE(INDIRECT("'"&amp;TEXT($B527-TIME(6,1,0),"MM-DD-YY")&amp;"'!I"&amp;$A527)),""))</f>
        <v/>
      </c>
      <c r="L527" s="182" t="str">
        <f t="shared" ref="L527:L590" ca="1" si="137">IF($B527&gt;$B$10,"",IFERROR(AVERAGE(INDIRECT("'"&amp;TEXT($B527-TIME(6,1,0),"MM-DD-YY")&amp;"'!J"&amp;$A527)),""))</f>
        <v/>
      </c>
      <c r="M527" s="127" t="str">
        <f t="shared" ref="M527:M590" ca="1" si="138">IF($B527&gt;$B$10,"",IFERROR(AVERAGE(INDIRECT("'"&amp;TEXT($B527-TIME(6,1,0),"MM-DD-YY")&amp;"'!K"&amp;$A527)),""))</f>
        <v/>
      </c>
      <c r="N527" s="127" t="str">
        <f t="shared" ref="N527:N590" ca="1" si="139">IF($B527&gt;$B$10,"",IFERROR(AVERAGE(INDIRECT("'"&amp;TEXT($B527-TIME(6,1,0),"MM-DD-YY")&amp;"'!L"&amp;$A527)),""))</f>
        <v/>
      </c>
      <c r="O527" s="179" t="str">
        <f t="shared" ref="O527:O590" ca="1" si="140">IF($B527&gt;$B$10,"",IFERROR(AVERAGE(INDIRECT("'"&amp;TEXT($B527-TIME(6,1,0),"MM-DD-YY")&amp;"'!M"&amp;$A527)),""))</f>
        <v/>
      </c>
      <c r="P527" s="182" t="str">
        <f t="shared" ref="P527:P590" ca="1" si="141">IF($B527&gt;$B$10,"",IFERROR(AVERAGE(INDIRECT("'"&amp;TEXT($B527-TIME(6,1,0),"MM-DD-YY")&amp;"'!N"&amp;$A527)),""))</f>
        <v/>
      </c>
      <c r="Q527" s="120" t="str">
        <f t="shared" ca="1" si="127"/>
        <v/>
      </c>
      <c r="R527" s="77">
        <f ca="1">IFERROR(SUM($I$15:I527)/$N$5,"")</f>
        <v>0.28029863687805096</v>
      </c>
    </row>
    <row r="528" spans="1:18" x14ac:dyDescent="0.25">
      <c r="A528" s="168">
        <v>23</v>
      </c>
      <c r="B528" s="173">
        <f t="shared" ref="B528:B591" si="142">B527+TIME(1,0,0)</f>
        <v>43580.66666666542</v>
      </c>
      <c r="C528" s="127" t="str">
        <f t="shared" ca="1" si="128"/>
        <v/>
      </c>
      <c r="D528" s="179">
        <f t="shared" ca="1" si="129"/>
        <v>918</v>
      </c>
      <c r="E528" s="179">
        <f t="shared" ca="1" si="130"/>
        <v>42</v>
      </c>
      <c r="F528" s="179">
        <f t="shared" ca="1" si="131"/>
        <v>37</v>
      </c>
      <c r="G528" s="179" t="str">
        <f t="shared" ca="1" si="132"/>
        <v/>
      </c>
      <c r="H528" s="179">
        <f t="shared" ca="1" si="133"/>
        <v>3548</v>
      </c>
      <c r="I528" s="182">
        <f t="shared" ca="1" si="134"/>
        <v>55</v>
      </c>
      <c r="J528" s="175" t="str">
        <f t="shared" ca="1" si="135"/>
        <v/>
      </c>
      <c r="K528" s="127" t="str">
        <f t="shared" ca="1" si="136"/>
        <v/>
      </c>
      <c r="L528" s="182" t="str">
        <f t="shared" ca="1" si="137"/>
        <v/>
      </c>
      <c r="M528" s="127" t="str">
        <f t="shared" ca="1" si="138"/>
        <v/>
      </c>
      <c r="N528" s="127" t="str">
        <f t="shared" ca="1" si="139"/>
        <v/>
      </c>
      <c r="O528" s="179" t="str">
        <f t="shared" ca="1" si="140"/>
        <v/>
      </c>
      <c r="P528" s="182" t="str">
        <f t="shared" ca="1" si="141"/>
        <v/>
      </c>
      <c r="Q528" s="120" t="str">
        <f t="shared" ref="Q528:Q591" ca="1" si="143">IFERROR(Q527-I528,"")</f>
        <v/>
      </c>
      <c r="R528" s="77">
        <f ca="1">IFERROR(SUM($I$15:I528)/$N$5,"")</f>
        <v>0.28060830935717623</v>
      </c>
    </row>
    <row r="529" spans="1:18" x14ac:dyDescent="0.25">
      <c r="A529" s="168">
        <v>24</v>
      </c>
      <c r="B529" s="173">
        <f t="shared" si="142"/>
        <v>43580.708333332084</v>
      </c>
      <c r="C529" s="127" t="str">
        <f t="shared" ca="1" si="128"/>
        <v/>
      </c>
      <c r="D529" s="179">
        <f t="shared" ca="1" si="129"/>
        <v>917</v>
      </c>
      <c r="E529" s="179">
        <f t="shared" ca="1" si="130"/>
        <v>42</v>
      </c>
      <c r="F529" s="179">
        <f t="shared" ca="1" si="131"/>
        <v>38</v>
      </c>
      <c r="G529" s="179" t="str">
        <f t="shared" ca="1" si="132"/>
        <v/>
      </c>
      <c r="H529" s="179">
        <f t="shared" ca="1" si="133"/>
        <v>3576</v>
      </c>
      <c r="I529" s="182">
        <f t="shared" ca="1" si="134"/>
        <v>57</v>
      </c>
      <c r="J529" s="175" t="str">
        <f t="shared" ca="1" si="135"/>
        <v/>
      </c>
      <c r="K529" s="127" t="str">
        <f t="shared" ca="1" si="136"/>
        <v/>
      </c>
      <c r="L529" s="182" t="str">
        <f t="shared" ca="1" si="137"/>
        <v/>
      </c>
      <c r="M529" s="127" t="str">
        <f t="shared" ca="1" si="138"/>
        <v/>
      </c>
      <c r="N529" s="127" t="str">
        <f t="shared" ca="1" si="139"/>
        <v/>
      </c>
      <c r="O529" s="179" t="str">
        <f t="shared" ca="1" si="140"/>
        <v/>
      </c>
      <c r="P529" s="182" t="str">
        <f t="shared" ca="1" si="141"/>
        <v/>
      </c>
      <c r="Q529" s="120" t="str">
        <f t="shared" ca="1" si="143"/>
        <v/>
      </c>
      <c r="R529" s="77">
        <f ca="1">IFERROR(SUM($I$15:I529)/$N$5,"")</f>
        <v>0.28092924265372421</v>
      </c>
    </row>
    <row r="530" spans="1:18" x14ac:dyDescent="0.25">
      <c r="A530" s="168">
        <v>25</v>
      </c>
      <c r="B530" s="173">
        <f t="shared" si="142"/>
        <v>43580.749999998749</v>
      </c>
      <c r="C530" s="127" t="str">
        <f t="shared" ca="1" si="128"/>
        <v/>
      </c>
      <c r="D530" s="179">
        <f t="shared" ca="1" si="129"/>
        <v>917</v>
      </c>
      <c r="E530" s="179">
        <f t="shared" ca="1" si="130"/>
        <v>42</v>
      </c>
      <c r="F530" s="179">
        <f t="shared" ca="1" si="131"/>
        <v>38</v>
      </c>
      <c r="G530" s="179" t="str">
        <f t="shared" ca="1" si="132"/>
        <v/>
      </c>
      <c r="H530" s="179">
        <f t="shared" ca="1" si="133"/>
        <v>3549</v>
      </c>
      <c r="I530" s="182">
        <f t="shared" ca="1" si="134"/>
        <v>56</v>
      </c>
      <c r="J530" s="175" t="str">
        <f t="shared" ca="1" si="135"/>
        <v/>
      </c>
      <c r="K530" s="127" t="str">
        <f t="shared" ca="1" si="136"/>
        <v/>
      </c>
      <c r="L530" s="182" t="str">
        <f t="shared" ca="1" si="137"/>
        <v/>
      </c>
      <c r="M530" s="127" t="str">
        <f t="shared" ca="1" si="138"/>
        <v/>
      </c>
      <c r="N530" s="127" t="str">
        <f t="shared" ca="1" si="139"/>
        <v/>
      </c>
      <c r="O530" s="179" t="str">
        <f t="shared" ca="1" si="140"/>
        <v/>
      </c>
      <c r="P530" s="182" t="str">
        <f t="shared" ca="1" si="141"/>
        <v/>
      </c>
      <c r="Q530" s="120" t="str">
        <f t="shared" ca="1" si="143"/>
        <v/>
      </c>
      <c r="R530" s="77">
        <f ca="1">IFERROR(SUM($I$15:I530)/$N$5,"")</f>
        <v>0.28124454554156086</v>
      </c>
    </row>
    <row r="531" spans="1:18" x14ac:dyDescent="0.25">
      <c r="A531" s="168">
        <v>26</v>
      </c>
      <c r="B531" s="173">
        <f t="shared" si="142"/>
        <v>43580.791666665413</v>
      </c>
      <c r="C531" s="127" t="str">
        <f t="shared" ca="1" si="128"/>
        <v/>
      </c>
      <c r="D531" s="179">
        <f t="shared" ca="1" si="129"/>
        <v>919</v>
      </c>
      <c r="E531" s="179">
        <f t="shared" ca="1" si="130"/>
        <v>42</v>
      </c>
      <c r="F531" s="179">
        <f t="shared" ca="1" si="131"/>
        <v>36</v>
      </c>
      <c r="G531" s="179" t="str">
        <f t="shared" ca="1" si="132"/>
        <v/>
      </c>
      <c r="H531" s="179">
        <f t="shared" ca="1" si="133"/>
        <v>3581</v>
      </c>
      <c r="I531" s="182">
        <f t="shared" ca="1" si="134"/>
        <v>54</v>
      </c>
      <c r="J531" s="175" t="str">
        <f t="shared" ca="1" si="135"/>
        <v/>
      </c>
      <c r="K531" s="127" t="str">
        <f t="shared" ca="1" si="136"/>
        <v/>
      </c>
      <c r="L531" s="182" t="str">
        <f t="shared" ca="1" si="137"/>
        <v/>
      </c>
      <c r="M531" s="127" t="str">
        <f t="shared" ca="1" si="138"/>
        <v/>
      </c>
      <c r="N531" s="127" t="str">
        <f t="shared" ca="1" si="139"/>
        <v/>
      </c>
      <c r="O531" s="179" t="str">
        <f t="shared" ca="1" si="140"/>
        <v/>
      </c>
      <c r="P531" s="182" t="str">
        <f t="shared" ca="1" si="141"/>
        <v/>
      </c>
      <c r="Q531" s="120" t="str">
        <f t="shared" ca="1" si="143"/>
        <v/>
      </c>
      <c r="R531" s="77">
        <f ca="1">IFERROR(SUM($I$15:I531)/$N$5,"")</f>
        <v>0.28154858761197477</v>
      </c>
    </row>
    <row r="532" spans="1:18" x14ac:dyDescent="0.25">
      <c r="A532" s="168">
        <v>27</v>
      </c>
      <c r="B532" s="173">
        <f t="shared" si="142"/>
        <v>43580.833333332077</v>
      </c>
      <c r="C532" s="127" t="str">
        <f t="shared" ca="1" si="128"/>
        <v/>
      </c>
      <c r="D532" s="179">
        <f t="shared" ca="1" si="129"/>
        <v>914</v>
      </c>
      <c r="E532" s="179">
        <f t="shared" ca="1" si="130"/>
        <v>42</v>
      </c>
      <c r="F532" s="179">
        <f t="shared" ca="1" si="131"/>
        <v>33</v>
      </c>
      <c r="G532" s="179" t="str">
        <f t="shared" ca="1" si="132"/>
        <v/>
      </c>
      <c r="H532" s="179">
        <f t="shared" ca="1" si="133"/>
        <v>3550</v>
      </c>
      <c r="I532" s="182">
        <f t="shared" ca="1" si="134"/>
        <v>51</v>
      </c>
      <c r="J532" s="175" t="str">
        <f t="shared" ca="1" si="135"/>
        <v/>
      </c>
      <c r="K532" s="127" t="str">
        <f t="shared" ca="1" si="136"/>
        <v/>
      </c>
      <c r="L532" s="182" t="str">
        <f t="shared" ca="1" si="137"/>
        <v/>
      </c>
      <c r="M532" s="127" t="str">
        <f t="shared" ca="1" si="138"/>
        <v/>
      </c>
      <c r="N532" s="127" t="str">
        <f t="shared" ca="1" si="139"/>
        <v/>
      </c>
      <c r="O532" s="179" t="str">
        <f t="shared" ca="1" si="140"/>
        <v/>
      </c>
      <c r="P532" s="182" t="str">
        <f t="shared" ca="1" si="141"/>
        <v/>
      </c>
      <c r="Q532" s="120" t="str">
        <f t="shared" ca="1" si="143"/>
        <v/>
      </c>
      <c r="R532" s="77">
        <f ca="1">IFERROR(SUM($I$15:I532)/$N$5,"")</f>
        <v>0.28183573845625454</v>
      </c>
    </row>
    <row r="533" spans="1:18" x14ac:dyDescent="0.25">
      <c r="A533" s="168">
        <v>28</v>
      </c>
      <c r="B533" s="173">
        <f t="shared" si="142"/>
        <v>43580.874999998741</v>
      </c>
      <c r="C533" s="127" t="str">
        <f t="shared" ca="1" si="128"/>
        <v/>
      </c>
      <c r="D533" s="179">
        <f t="shared" ca="1" si="129"/>
        <v>911</v>
      </c>
      <c r="E533" s="179">
        <f t="shared" ca="1" si="130"/>
        <v>42</v>
      </c>
      <c r="F533" s="179">
        <f t="shared" ca="1" si="131"/>
        <v>38</v>
      </c>
      <c r="G533" s="179" t="str">
        <f t="shared" ca="1" si="132"/>
        <v/>
      </c>
      <c r="H533" s="179">
        <f t="shared" ca="1" si="133"/>
        <v>3545</v>
      </c>
      <c r="I533" s="182">
        <f t="shared" ca="1" si="134"/>
        <v>52</v>
      </c>
      <c r="J533" s="175" t="str">
        <f t="shared" ca="1" si="135"/>
        <v/>
      </c>
      <c r="K533" s="127" t="str">
        <f t="shared" ca="1" si="136"/>
        <v/>
      </c>
      <c r="L533" s="182" t="str">
        <f t="shared" ca="1" si="137"/>
        <v/>
      </c>
      <c r="M533" s="127" t="str">
        <f t="shared" ca="1" si="138"/>
        <v/>
      </c>
      <c r="N533" s="127" t="str">
        <f t="shared" ca="1" si="139"/>
        <v/>
      </c>
      <c r="O533" s="179" t="str">
        <f t="shared" ca="1" si="140"/>
        <v/>
      </c>
      <c r="P533" s="182" t="str">
        <f t="shared" ca="1" si="141"/>
        <v/>
      </c>
      <c r="Q533" s="120" t="str">
        <f t="shared" ca="1" si="143"/>
        <v/>
      </c>
      <c r="R533" s="77">
        <f ca="1">IFERROR(SUM($I$15:I533)/$N$5,"")</f>
        <v>0.28212851970924568</v>
      </c>
    </row>
    <row r="534" spans="1:18" x14ac:dyDescent="0.25">
      <c r="A534" s="168">
        <v>29</v>
      </c>
      <c r="B534" s="173">
        <f t="shared" si="142"/>
        <v>43580.916666665406</v>
      </c>
      <c r="C534" s="127" t="str">
        <f t="shared" ca="1" si="128"/>
        <v/>
      </c>
      <c r="D534" s="179">
        <f t="shared" ca="1" si="129"/>
        <v>917</v>
      </c>
      <c r="E534" s="179">
        <f t="shared" ca="1" si="130"/>
        <v>42</v>
      </c>
      <c r="F534" s="179">
        <f t="shared" ca="1" si="131"/>
        <v>35</v>
      </c>
      <c r="G534" s="179" t="str">
        <f t="shared" ca="1" si="132"/>
        <v/>
      </c>
      <c r="H534" s="179">
        <f t="shared" ca="1" si="133"/>
        <v>3496</v>
      </c>
      <c r="I534" s="182">
        <f t="shared" ca="1" si="134"/>
        <v>53</v>
      </c>
      <c r="J534" s="175" t="str">
        <f t="shared" ca="1" si="135"/>
        <v/>
      </c>
      <c r="K534" s="127" t="str">
        <f t="shared" ca="1" si="136"/>
        <v/>
      </c>
      <c r="L534" s="182" t="str">
        <f t="shared" ca="1" si="137"/>
        <v/>
      </c>
      <c r="M534" s="127" t="str">
        <f t="shared" ca="1" si="138"/>
        <v/>
      </c>
      <c r="N534" s="127" t="str">
        <f t="shared" ca="1" si="139"/>
        <v/>
      </c>
      <c r="O534" s="179" t="str">
        <f t="shared" ca="1" si="140"/>
        <v/>
      </c>
      <c r="P534" s="182" t="str">
        <f t="shared" ca="1" si="141"/>
        <v/>
      </c>
      <c r="Q534" s="120" t="str">
        <f t="shared" ca="1" si="143"/>
        <v/>
      </c>
      <c r="R534" s="77">
        <f ca="1">IFERROR(SUM($I$15:I534)/$N$5,"")</f>
        <v>0.28242693137094821</v>
      </c>
    </row>
    <row r="535" spans="1:18" x14ac:dyDescent="0.25">
      <c r="A535" s="168">
        <v>30</v>
      </c>
      <c r="B535" s="173">
        <f t="shared" si="142"/>
        <v>43580.95833333207</v>
      </c>
      <c r="C535" s="127" t="str">
        <f t="shared" ca="1" si="128"/>
        <v/>
      </c>
      <c r="D535" s="179">
        <f t="shared" ca="1" si="129"/>
        <v>916</v>
      </c>
      <c r="E535" s="179">
        <f t="shared" ca="1" si="130"/>
        <v>42</v>
      </c>
      <c r="F535" s="179">
        <f t="shared" ca="1" si="131"/>
        <v>37</v>
      </c>
      <c r="G535" s="179">
        <f t="shared" ca="1" si="132"/>
        <v>183.04</v>
      </c>
      <c r="H535" s="179">
        <f t="shared" ca="1" si="133"/>
        <v>3510</v>
      </c>
      <c r="I535" s="182">
        <f t="shared" ca="1" si="134"/>
        <v>51</v>
      </c>
      <c r="J535" s="175" t="str">
        <f t="shared" ca="1" si="135"/>
        <v/>
      </c>
      <c r="K535" s="127" t="str">
        <f t="shared" ca="1" si="136"/>
        <v/>
      </c>
      <c r="L535" s="182" t="str">
        <f t="shared" ca="1" si="137"/>
        <v/>
      </c>
      <c r="M535" s="127" t="str">
        <f t="shared" ca="1" si="138"/>
        <v/>
      </c>
      <c r="N535" s="127" t="str">
        <f t="shared" ca="1" si="139"/>
        <v/>
      </c>
      <c r="O535" s="179" t="str">
        <f t="shared" ca="1" si="140"/>
        <v/>
      </c>
      <c r="P535" s="182" t="str">
        <f t="shared" ca="1" si="141"/>
        <v/>
      </c>
      <c r="Q535" s="120" t="str">
        <f t="shared" ca="1" si="143"/>
        <v/>
      </c>
      <c r="R535" s="77">
        <f ca="1">IFERROR(SUM($I$15:I535)/$N$5,"")</f>
        <v>0.28271408221522798</v>
      </c>
    </row>
    <row r="536" spans="1:18" x14ac:dyDescent="0.25">
      <c r="A536" s="168">
        <v>31</v>
      </c>
      <c r="B536" s="173">
        <f t="shared" si="142"/>
        <v>43580.999999998734</v>
      </c>
      <c r="C536" s="127" t="str">
        <f t="shared" ca="1" si="128"/>
        <v/>
      </c>
      <c r="D536" s="179">
        <f t="shared" ca="1" si="129"/>
        <v>917</v>
      </c>
      <c r="E536" s="179">
        <f t="shared" ca="1" si="130"/>
        <v>42</v>
      </c>
      <c r="F536" s="179">
        <f t="shared" ca="1" si="131"/>
        <v>38</v>
      </c>
      <c r="G536" s="179" t="str">
        <f t="shared" ca="1" si="132"/>
        <v/>
      </c>
      <c r="H536" s="179">
        <f t="shared" ca="1" si="133"/>
        <v>3596</v>
      </c>
      <c r="I536" s="182">
        <f t="shared" ca="1" si="134"/>
        <v>56</v>
      </c>
      <c r="J536" s="175" t="str">
        <f t="shared" ca="1" si="135"/>
        <v/>
      </c>
      <c r="K536" s="127" t="str">
        <f t="shared" ca="1" si="136"/>
        <v/>
      </c>
      <c r="L536" s="182" t="str">
        <f t="shared" ca="1" si="137"/>
        <v/>
      </c>
      <c r="M536" s="127" t="str">
        <f t="shared" ca="1" si="138"/>
        <v/>
      </c>
      <c r="N536" s="127" t="str">
        <f t="shared" ca="1" si="139"/>
        <v/>
      </c>
      <c r="O536" s="179" t="str">
        <f t="shared" ca="1" si="140"/>
        <v/>
      </c>
      <c r="P536" s="182" t="str">
        <f t="shared" ca="1" si="141"/>
        <v/>
      </c>
      <c r="Q536" s="120" t="str">
        <f t="shared" ca="1" si="143"/>
        <v/>
      </c>
      <c r="R536" s="77">
        <f ca="1">IFERROR(SUM($I$15:I536)/$N$5,"")</f>
        <v>0.28302938510306463</v>
      </c>
    </row>
    <row r="537" spans="1:18" x14ac:dyDescent="0.25">
      <c r="A537" s="168">
        <v>32</v>
      </c>
      <c r="B537" s="173">
        <f t="shared" si="142"/>
        <v>43581.041666665398</v>
      </c>
      <c r="C537" s="127" t="str">
        <f t="shared" ca="1" si="128"/>
        <v/>
      </c>
      <c r="D537" s="179">
        <f t="shared" ca="1" si="129"/>
        <v>914</v>
      </c>
      <c r="E537" s="179">
        <f t="shared" ca="1" si="130"/>
        <v>42</v>
      </c>
      <c r="F537" s="179">
        <f t="shared" ca="1" si="131"/>
        <v>34</v>
      </c>
      <c r="G537" s="179" t="str">
        <f t="shared" ca="1" si="132"/>
        <v/>
      </c>
      <c r="H537" s="179">
        <f t="shared" ca="1" si="133"/>
        <v>3520</v>
      </c>
      <c r="I537" s="182">
        <f t="shared" ca="1" si="134"/>
        <v>53</v>
      </c>
      <c r="J537" s="175" t="str">
        <f t="shared" ca="1" si="135"/>
        <v/>
      </c>
      <c r="K537" s="127" t="str">
        <f t="shared" ca="1" si="136"/>
        <v/>
      </c>
      <c r="L537" s="182" t="str">
        <f t="shared" ca="1" si="137"/>
        <v/>
      </c>
      <c r="M537" s="127" t="str">
        <f t="shared" ca="1" si="138"/>
        <v/>
      </c>
      <c r="N537" s="127" t="str">
        <f t="shared" ca="1" si="139"/>
        <v/>
      </c>
      <c r="O537" s="179" t="str">
        <f t="shared" ca="1" si="140"/>
        <v/>
      </c>
      <c r="P537" s="182" t="str">
        <f t="shared" ca="1" si="141"/>
        <v/>
      </c>
      <c r="Q537" s="120" t="str">
        <f t="shared" ca="1" si="143"/>
        <v/>
      </c>
      <c r="R537" s="77">
        <f ca="1">IFERROR(SUM($I$15:I537)/$N$5,"")</f>
        <v>0.28332779676476716</v>
      </c>
    </row>
    <row r="538" spans="1:18" x14ac:dyDescent="0.25">
      <c r="A538" s="168">
        <v>33</v>
      </c>
      <c r="B538" s="173">
        <f t="shared" si="142"/>
        <v>43581.083333332062</v>
      </c>
      <c r="C538" s="127" t="str">
        <f t="shared" ca="1" si="128"/>
        <v/>
      </c>
      <c r="D538" s="179">
        <f t="shared" ca="1" si="129"/>
        <v>914</v>
      </c>
      <c r="E538" s="179">
        <f t="shared" ca="1" si="130"/>
        <v>42</v>
      </c>
      <c r="F538" s="179">
        <f t="shared" ca="1" si="131"/>
        <v>39</v>
      </c>
      <c r="G538" s="179" t="str">
        <f t="shared" ca="1" si="132"/>
        <v/>
      </c>
      <c r="H538" s="179">
        <f t="shared" ca="1" si="133"/>
        <v>3577</v>
      </c>
      <c r="I538" s="182">
        <f t="shared" ca="1" si="134"/>
        <v>55</v>
      </c>
      <c r="J538" s="175" t="str">
        <f t="shared" ca="1" si="135"/>
        <v/>
      </c>
      <c r="K538" s="127" t="str">
        <f t="shared" ca="1" si="136"/>
        <v/>
      </c>
      <c r="L538" s="182" t="str">
        <f t="shared" ca="1" si="137"/>
        <v/>
      </c>
      <c r="M538" s="127" t="str">
        <f t="shared" ca="1" si="138"/>
        <v/>
      </c>
      <c r="N538" s="127" t="str">
        <f t="shared" ca="1" si="139"/>
        <v/>
      </c>
      <c r="O538" s="179" t="str">
        <f t="shared" ca="1" si="140"/>
        <v/>
      </c>
      <c r="P538" s="182" t="str">
        <f t="shared" ca="1" si="141"/>
        <v/>
      </c>
      <c r="Q538" s="120" t="str">
        <f t="shared" ca="1" si="143"/>
        <v/>
      </c>
      <c r="R538" s="77">
        <f ca="1">IFERROR(SUM($I$15:I538)/$N$5,"")</f>
        <v>0.28363746924389244</v>
      </c>
    </row>
    <row r="539" spans="1:18" x14ac:dyDescent="0.25">
      <c r="A539" s="168">
        <v>34</v>
      </c>
      <c r="B539" s="173">
        <f t="shared" si="142"/>
        <v>43581.124999998727</v>
      </c>
      <c r="C539" s="127" t="str">
        <f t="shared" ca="1" si="128"/>
        <v/>
      </c>
      <c r="D539" s="179">
        <f t="shared" ca="1" si="129"/>
        <v>913</v>
      </c>
      <c r="E539" s="179">
        <f t="shared" ca="1" si="130"/>
        <v>42</v>
      </c>
      <c r="F539" s="179">
        <f t="shared" ca="1" si="131"/>
        <v>37</v>
      </c>
      <c r="G539" s="179">
        <f t="shared" ca="1" si="132"/>
        <v>182.49</v>
      </c>
      <c r="H539" s="179">
        <f t="shared" ca="1" si="133"/>
        <v>3630</v>
      </c>
      <c r="I539" s="182">
        <f t="shared" ca="1" si="134"/>
        <v>52</v>
      </c>
      <c r="J539" s="175" t="str">
        <f t="shared" ca="1" si="135"/>
        <v/>
      </c>
      <c r="K539" s="127" t="str">
        <f t="shared" ca="1" si="136"/>
        <v/>
      </c>
      <c r="L539" s="182" t="str">
        <f t="shared" ca="1" si="137"/>
        <v/>
      </c>
      <c r="M539" s="127" t="str">
        <f t="shared" ca="1" si="138"/>
        <v/>
      </c>
      <c r="N539" s="127" t="str">
        <f t="shared" ca="1" si="139"/>
        <v/>
      </c>
      <c r="O539" s="179" t="str">
        <f t="shared" ca="1" si="140"/>
        <v/>
      </c>
      <c r="P539" s="182" t="str">
        <f t="shared" ca="1" si="141"/>
        <v/>
      </c>
      <c r="Q539" s="120" t="str">
        <f t="shared" ca="1" si="143"/>
        <v/>
      </c>
      <c r="R539" s="77">
        <f ca="1">IFERROR(SUM($I$15:I539)/$N$5,"")</f>
        <v>0.28393025049688358</v>
      </c>
    </row>
    <row r="540" spans="1:18" x14ac:dyDescent="0.25">
      <c r="A540" s="168">
        <v>35</v>
      </c>
      <c r="B540" s="173">
        <f t="shared" si="142"/>
        <v>43581.166666665391</v>
      </c>
      <c r="C540" s="127" t="str">
        <f t="shared" ca="1" si="128"/>
        <v/>
      </c>
      <c r="D540" s="179">
        <f t="shared" ca="1" si="129"/>
        <v>913</v>
      </c>
      <c r="E540" s="179">
        <f t="shared" ca="1" si="130"/>
        <v>42</v>
      </c>
      <c r="F540" s="179">
        <f t="shared" ca="1" si="131"/>
        <v>38</v>
      </c>
      <c r="G540" s="179" t="str">
        <f t="shared" ca="1" si="132"/>
        <v/>
      </c>
      <c r="H540" s="179">
        <f t="shared" ca="1" si="133"/>
        <v>4055</v>
      </c>
      <c r="I540" s="182">
        <f t="shared" ca="1" si="134"/>
        <v>52</v>
      </c>
      <c r="J540" s="175" t="str">
        <f t="shared" ca="1" si="135"/>
        <v/>
      </c>
      <c r="K540" s="127" t="str">
        <f t="shared" ca="1" si="136"/>
        <v/>
      </c>
      <c r="L540" s="182" t="str">
        <f t="shared" ca="1" si="137"/>
        <v/>
      </c>
      <c r="M540" s="127" t="str">
        <f t="shared" ca="1" si="138"/>
        <v/>
      </c>
      <c r="N540" s="127" t="str">
        <f t="shared" ca="1" si="139"/>
        <v/>
      </c>
      <c r="O540" s="179" t="str">
        <f t="shared" ca="1" si="140"/>
        <v/>
      </c>
      <c r="P540" s="182" t="str">
        <f t="shared" ca="1" si="141"/>
        <v/>
      </c>
      <c r="Q540" s="120" t="str">
        <f t="shared" ca="1" si="143"/>
        <v/>
      </c>
      <c r="R540" s="77">
        <f ca="1">IFERROR(SUM($I$15:I540)/$N$5,"")</f>
        <v>0.28422303174987473</v>
      </c>
    </row>
    <row r="541" spans="1:18" x14ac:dyDescent="0.25">
      <c r="A541" s="168">
        <v>36</v>
      </c>
      <c r="B541" s="173">
        <f t="shared" si="142"/>
        <v>43581.208333332055</v>
      </c>
      <c r="C541" s="127" t="str">
        <f t="shared" ca="1" si="128"/>
        <v/>
      </c>
      <c r="D541" s="179">
        <f t="shared" ca="1" si="129"/>
        <v>910</v>
      </c>
      <c r="E541" s="179">
        <f t="shared" ca="1" si="130"/>
        <v>42</v>
      </c>
      <c r="F541" s="179">
        <f t="shared" ca="1" si="131"/>
        <v>38</v>
      </c>
      <c r="G541" s="179" t="str">
        <f t="shared" ca="1" si="132"/>
        <v/>
      </c>
      <c r="H541" s="179">
        <f t="shared" ca="1" si="133"/>
        <v>3588</v>
      </c>
      <c r="I541" s="182">
        <f t="shared" ca="1" si="134"/>
        <v>50</v>
      </c>
      <c r="J541" s="175" t="str">
        <f t="shared" ca="1" si="135"/>
        <v/>
      </c>
      <c r="K541" s="127" t="str">
        <f t="shared" ca="1" si="136"/>
        <v/>
      </c>
      <c r="L541" s="182" t="str">
        <f t="shared" ca="1" si="137"/>
        <v/>
      </c>
      <c r="M541" s="127" t="str">
        <f t="shared" ca="1" si="138"/>
        <v/>
      </c>
      <c r="N541" s="127" t="str">
        <f t="shared" ca="1" si="139"/>
        <v/>
      </c>
      <c r="O541" s="179" t="str">
        <f t="shared" ca="1" si="140"/>
        <v/>
      </c>
      <c r="P541" s="182" t="str">
        <f t="shared" ca="1" si="141"/>
        <v/>
      </c>
      <c r="Q541" s="120" t="str">
        <f t="shared" ca="1" si="143"/>
        <v/>
      </c>
      <c r="R541" s="77">
        <f ca="1">IFERROR(SUM($I$15:I541)/$N$5,"")</f>
        <v>0.28450455218544313</v>
      </c>
    </row>
    <row r="542" spans="1:18" x14ac:dyDescent="0.25">
      <c r="A542" s="168">
        <v>37</v>
      </c>
      <c r="B542" s="173">
        <f t="shared" si="142"/>
        <v>43581.249999998719</v>
      </c>
      <c r="C542" s="127" t="str">
        <f t="shared" ca="1" si="128"/>
        <v/>
      </c>
      <c r="D542" s="179">
        <f t="shared" ca="1" si="129"/>
        <v>911</v>
      </c>
      <c r="E542" s="179">
        <f t="shared" ca="1" si="130"/>
        <v>42</v>
      </c>
      <c r="F542" s="179">
        <f t="shared" ca="1" si="131"/>
        <v>37</v>
      </c>
      <c r="G542" s="179" t="str">
        <f t="shared" ca="1" si="132"/>
        <v/>
      </c>
      <c r="H542" s="179">
        <f t="shared" ca="1" si="133"/>
        <v>3533</v>
      </c>
      <c r="I542" s="182">
        <f t="shared" ca="1" si="134"/>
        <v>51</v>
      </c>
      <c r="J542" s="175" t="str">
        <f t="shared" ca="1" si="135"/>
        <v/>
      </c>
      <c r="K542" s="127" t="str">
        <f t="shared" ca="1" si="136"/>
        <v/>
      </c>
      <c r="L542" s="182" t="str">
        <f t="shared" ca="1" si="137"/>
        <v/>
      </c>
      <c r="M542" s="127" t="str">
        <f t="shared" ca="1" si="138"/>
        <v/>
      </c>
      <c r="N542" s="127" t="str">
        <f t="shared" ca="1" si="139"/>
        <v/>
      </c>
      <c r="O542" s="179" t="str">
        <f t="shared" ca="1" si="140"/>
        <v/>
      </c>
      <c r="P542" s="182" t="str">
        <f t="shared" ca="1" si="141"/>
        <v/>
      </c>
      <c r="Q542" s="120" t="str">
        <f t="shared" ca="1" si="143"/>
        <v/>
      </c>
      <c r="R542" s="77">
        <f ca="1">IFERROR(SUM($I$15:I542)/$N$5,"")</f>
        <v>0.28479170302972295</v>
      </c>
    </row>
    <row r="543" spans="1:18" x14ac:dyDescent="0.25">
      <c r="A543" s="168">
        <v>14</v>
      </c>
      <c r="B543" s="173">
        <f t="shared" si="142"/>
        <v>43581.291666665384</v>
      </c>
      <c r="C543" s="127" t="str">
        <f t="shared" ca="1" si="128"/>
        <v/>
      </c>
      <c r="D543" s="179">
        <f t="shared" ca="1" si="129"/>
        <v>911</v>
      </c>
      <c r="E543" s="179">
        <f t="shared" ca="1" si="130"/>
        <v>42</v>
      </c>
      <c r="F543" s="179">
        <f t="shared" ca="1" si="131"/>
        <v>40</v>
      </c>
      <c r="G543" s="179">
        <f t="shared" ca="1" si="132"/>
        <v>196.73</v>
      </c>
      <c r="H543" s="179">
        <f t="shared" ca="1" si="133"/>
        <v>3451</v>
      </c>
      <c r="I543" s="182">
        <f t="shared" ca="1" si="134"/>
        <v>62</v>
      </c>
      <c r="J543" s="175" t="str">
        <f t="shared" ca="1" si="135"/>
        <v/>
      </c>
      <c r="K543" s="127" t="str">
        <f t="shared" ca="1" si="136"/>
        <v/>
      </c>
      <c r="L543" s="182" t="str">
        <f t="shared" ca="1" si="137"/>
        <v/>
      </c>
      <c r="M543" s="127" t="str">
        <f t="shared" ca="1" si="138"/>
        <v/>
      </c>
      <c r="N543" s="127" t="str">
        <f t="shared" ca="1" si="139"/>
        <v/>
      </c>
      <c r="O543" s="179" t="str">
        <f t="shared" ca="1" si="140"/>
        <v/>
      </c>
      <c r="P543" s="182" t="str">
        <f t="shared" ca="1" si="141"/>
        <v/>
      </c>
      <c r="Q543" s="120" t="str">
        <f t="shared" ca="1" si="143"/>
        <v/>
      </c>
      <c r="R543" s="77">
        <f ca="1">IFERROR(SUM($I$15:I543)/$N$5,"")</f>
        <v>0.28514078836982776</v>
      </c>
    </row>
    <row r="544" spans="1:18" x14ac:dyDescent="0.25">
      <c r="A544" s="168">
        <v>15</v>
      </c>
      <c r="B544" s="173">
        <f t="shared" si="142"/>
        <v>43581.333333332048</v>
      </c>
      <c r="C544" s="127" t="str">
        <f t="shared" ca="1" si="128"/>
        <v/>
      </c>
      <c r="D544" s="179">
        <f t="shared" ca="1" si="129"/>
        <v>910</v>
      </c>
      <c r="E544" s="179">
        <f t="shared" ca="1" si="130"/>
        <v>42</v>
      </c>
      <c r="F544" s="179">
        <f t="shared" ca="1" si="131"/>
        <v>41</v>
      </c>
      <c r="G544" s="179" t="str">
        <f t="shared" ca="1" si="132"/>
        <v/>
      </c>
      <c r="H544" s="179">
        <f t="shared" ca="1" si="133"/>
        <v>3544</v>
      </c>
      <c r="I544" s="182">
        <f t="shared" ca="1" si="134"/>
        <v>64</v>
      </c>
      <c r="J544" s="175" t="str">
        <f t="shared" ca="1" si="135"/>
        <v/>
      </c>
      <c r="K544" s="127" t="str">
        <f t="shared" ca="1" si="136"/>
        <v/>
      </c>
      <c r="L544" s="182" t="str">
        <f t="shared" ca="1" si="137"/>
        <v/>
      </c>
      <c r="M544" s="127" t="str">
        <f t="shared" ca="1" si="138"/>
        <v/>
      </c>
      <c r="N544" s="127" t="str">
        <f t="shared" ca="1" si="139"/>
        <v/>
      </c>
      <c r="O544" s="179" t="str">
        <f t="shared" ca="1" si="140"/>
        <v/>
      </c>
      <c r="P544" s="182" t="str">
        <f t="shared" ca="1" si="141"/>
        <v/>
      </c>
      <c r="Q544" s="120" t="str">
        <f t="shared" ca="1" si="143"/>
        <v/>
      </c>
      <c r="R544" s="77">
        <f ca="1">IFERROR(SUM($I$15:I544)/$N$5,"")</f>
        <v>0.28550113452735532</v>
      </c>
    </row>
    <row r="545" spans="1:18" x14ac:dyDescent="0.25">
      <c r="A545" s="168">
        <v>16</v>
      </c>
      <c r="B545" s="173">
        <f t="shared" si="142"/>
        <v>43581.374999998712</v>
      </c>
      <c r="C545" s="127" t="str">
        <f t="shared" ca="1" si="128"/>
        <v/>
      </c>
      <c r="D545" s="179">
        <f t="shared" ca="1" si="129"/>
        <v>911</v>
      </c>
      <c r="E545" s="179">
        <f t="shared" ca="1" si="130"/>
        <v>42</v>
      </c>
      <c r="F545" s="179">
        <f t="shared" ca="1" si="131"/>
        <v>40</v>
      </c>
      <c r="G545" s="179" t="str">
        <f t="shared" ca="1" si="132"/>
        <v/>
      </c>
      <c r="H545" s="179">
        <f t="shared" ca="1" si="133"/>
        <v>3568</v>
      </c>
      <c r="I545" s="182">
        <f t="shared" ca="1" si="134"/>
        <v>64</v>
      </c>
      <c r="J545" s="175" t="str">
        <f t="shared" ca="1" si="135"/>
        <v/>
      </c>
      <c r="K545" s="127" t="str">
        <f t="shared" ca="1" si="136"/>
        <v/>
      </c>
      <c r="L545" s="182" t="str">
        <f t="shared" ca="1" si="137"/>
        <v/>
      </c>
      <c r="M545" s="127" t="str">
        <f t="shared" ca="1" si="138"/>
        <v/>
      </c>
      <c r="N545" s="127" t="str">
        <f t="shared" ca="1" si="139"/>
        <v/>
      </c>
      <c r="O545" s="179" t="str">
        <f t="shared" ca="1" si="140"/>
        <v/>
      </c>
      <c r="P545" s="182" t="str">
        <f t="shared" ca="1" si="141"/>
        <v/>
      </c>
      <c r="Q545" s="120" t="str">
        <f t="shared" ca="1" si="143"/>
        <v/>
      </c>
      <c r="R545" s="77">
        <f ca="1">IFERROR(SUM($I$15:I545)/$N$5,"")</f>
        <v>0.28586148068488293</v>
      </c>
    </row>
    <row r="546" spans="1:18" x14ac:dyDescent="0.25">
      <c r="A546" s="168">
        <v>17</v>
      </c>
      <c r="B546" s="173">
        <f t="shared" si="142"/>
        <v>43581.416666665376</v>
      </c>
      <c r="C546" s="127" t="str">
        <f t="shared" ca="1" si="128"/>
        <v/>
      </c>
      <c r="D546" s="179">
        <f t="shared" ca="1" si="129"/>
        <v>911</v>
      </c>
      <c r="E546" s="179">
        <f t="shared" ca="1" si="130"/>
        <v>42</v>
      </c>
      <c r="F546" s="179">
        <f t="shared" ca="1" si="131"/>
        <v>41</v>
      </c>
      <c r="G546" s="179">
        <f t="shared" ca="1" si="132"/>
        <v>183.04</v>
      </c>
      <c r="H546" s="179">
        <f t="shared" ca="1" si="133"/>
        <v>3542</v>
      </c>
      <c r="I546" s="182">
        <f t="shared" ca="1" si="134"/>
        <v>65</v>
      </c>
      <c r="J546" s="175" t="str">
        <f t="shared" ca="1" si="135"/>
        <v/>
      </c>
      <c r="K546" s="127" t="str">
        <f t="shared" ca="1" si="136"/>
        <v/>
      </c>
      <c r="L546" s="182" t="str">
        <f t="shared" ca="1" si="137"/>
        <v/>
      </c>
      <c r="M546" s="127" t="str">
        <f t="shared" ca="1" si="138"/>
        <v/>
      </c>
      <c r="N546" s="127" t="str">
        <f t="shared" ca="1" si="139"/>
        <v/>
      </c>
      <c r="O546" s="179" t="str">
        <f t="shared" ca="1" si="140"/>
        <v/>
      </c>
      <c r="P546" s="182" t="str">
        <f t="shared" ca="1" si="141"/>
        <v/>
      </c>
      <c r="Q546" s="120" t="str">
        <f t="shared" ca="1" si="143"/>
        <v/>
      </c>
      <c r="R546" s="77">
        <f ca="1">IFERROR(SUM($I$15:I546)/$N$5,"")</f>
        <v>0.28622745725112186</v>
      </c>
    </row>
    <row r="547" spans="1:18" x14ac:dyDescent="0.25">
      <c r="A547" s="168">
        <v>18</v>
      </c>
      <c r="B547" s="173">
        <f t="shared" si="142"/>
        <v>43581.458333332041</v>
      </c>
      <c r="C547" s="127" t="str">
        <f t="shared" ca="1" si="128"/>
        <v/>
      </c>
      <c r="D547" s="179">
        <f t="shared" ca="1" si="129"/>
        <v>910</v>
      </c>
      <c r="E547" s="179">
        <f t="shared" ca="1" si="130"/>
        <v>42</v>
      </c>
      <c r="F547" s="179">
        <f t="shared" ca="1" si="131"/>
        <v>40</v>
      </c>
      <c r="G547" s="179" t="str">
        <f t="shared" ca="1" si="132"/>
        <v/>
      </c>
      <c r="H547" s="179">
        <f t="shared" ca="1" si="133"/>
        <v>3548</v>
      </c>
      <c r="I547" s="182">
        <f t="shared" ca="1" si="134"/>
        <v>64</v>
      </c>
      <c r="J547" s="175" t="str">
        <f t="shared" ca="1" si="135"/>
        <v/>
      </c>
      <c r="K547" s="127" t="str">
        <f t="shared" ca="1" si="136"/>
        <v/>
      </c>
      <c r="L547" s="182" t="str">
        <f t="shared" ca="1" si="137"/>
        <v/>
      </c>
      <c r="M547" s="127" t="str">
        <f t="shared" ca="1" si="138"/>
        <v/>
      </c>
      <c r="N547" s="127" t="str">
        <f t="shared" ca="1" si="139"/>
        <v/>
      </c>
      <c r="O547" s="179" t="str">
        <f t="shared" ca="1" si="140"/>
        <v/>
      </c>
      <c r="P547" s="182" t="str">
        <f t="shared" ca="1" si="141"/>
        <v/>
      </c>
      <c r="Q547" s="120" t="str">
        <f t="shared" ca="1" si="143"/>
        <v/>
      </c>
      <c r="R547" s="77">
        <f ca="1">IFERROR(SUM($I$15:I547)/$N$5,"")</f>
        <v>0.28658780340864942</v>
      </c>
    </row>
    <row r="548" spans="1:18" x14ac:dyDescent="0.25">
      <c r="A548" s="168">
        <v>19</v>
      </c>
      <c r="B548" s="173">
        <f t="shared" si="142"/>
        <v>43581.499999998705</v>
      </c>
      <c r="C548" s="127" t="str">
        <f t="shared" ca="1" si="128"/>
        <v/>
      </c>
      <c r="D548" s="179">
        <f t="shared" ca="1" si="129"/>
        <v>910</v>
      </c>
      <c r="E548" s="179">
        <f t="shared" ca="1" si="130"/>
        <v>42</v>
      </c>
      <c r="F548" s="179">
        <f t="shared" ca="1" si="131"/>
        <v>40</v>
      </c>
      <c r="G548" s="179" t="str">
        <f t="shared" ca="1" si="132"/>
        <v/>
      </c>
      <c r="H548" s="179">
        <f t="shared" ca="1" si="133"/>
        <v>3569</v>
      </c>
      <c r="I548" s="182">
        <f t="shared" ca="1" si="134"/>
        <v>60</v>
      </c>
      <c r="J548" s="175" t="str">
        <f t="shared" ca="1" si="135"/>
        <v/>
      </c>
      <c r="K548" s="127" t="str">
        <f t="shared" ca="1" si="136"/>
        <v/>
      </c>
      <c r="L548" s="182" t="str">
        <f t="shared" ca="1" si="137"/>
        <v/>
      </c>
      <c r="M548" s="127" t="str">
        <f t="shared" ca="1" si="138"/>
        <v/>
      </c>
      <c r="N548" s="127" t="str">
        <f t="shared" ca="1" si="139"/>
        <v/>
      </c>
      <c r="O548" s="179" t="str">
        <f t="shared" ca="1" si="140"/>
        <v/>
      </c>
      <c r="P548" s="182" t="str">
        <f t="shared" ca="1" si="141"/>
        <v/>
      </c>
      <c r="Q548" s="120" t="str">
        <f t="shared" ca="1" si="143"/>
        <v/>
      </c>
      <c r="R548" s="77">
        <f ca="1">IFERROR(SUM($I$15:I548)/$N$5,"")</f>
        <v>0.28692562793133153</v>
      </c>
    </row>
    <row r="549" spans="1:18" x14ac:dyDescent="0.25">
      <c r="A549" s="168">
        <v>20</v>
      </c>
      <c r="B549" s="173">
        <f t="shared" si="142"/>
        <v>43581.541666665369</v>
      </c>
      <c r="C549" s="127" t="str">
        <f t="shared" ca="1" si="128"/>
        <v/>
      </c>
      <c r="D549" s="179">
        <f t="shared" ca="1" si="129"/>
        <v>909</v>
      </c>
      <c r="E549" s="179">
        <f t="shared" ca="1" si="130"/>
        <v>42</v>
      </c>
      <c r="F549" s="179">
        <f t="shared" ca="1" si="131"/>
        <v>40</v>
      </c>
      <c r="G549" s="179" t="str">
        <f t="shared" ca="1" si="132"/>
        <v/>
      </c>
      <c r="H549" s="179">
        <f t="shared" ca="1" si="133"/>
        <v>3587</v>
      </c>
      <c r="I549" s="182">
        <f t="shared" ca="1" si="134"/>
        <v>41</v>
      </c>
      <c r="J549" s="175" t="str">
        <f t="shared" ca="1" si="135"/>
        <v/>
      </c>
      <c r="K549" s="127" t="str">
        <f t="shared" ca="1" si="136"/>
        <v/>
      </c>
      <c r="L549" s="182" t="str">
        <f t="shared" ca="1" si="137"/>
        <v/>
      </c>
      <c r="M549" s="127" t="str">
        <f t="shared" ca="1" si="138"/>
        <v/>
      </c>
      <c r="N549" s="127" t="str">
        <f t="shared" ca="1" si="139"/>
        <v/>
      </c>
      <c r="O549" s="179" t="str">
        <f t="shared" ca="1" si="140"/>
        <v/>
      </c>
      <c r="P549" s="182" t="str">
        <f t="shared" ca="1" si="141"/>
        <v/>
      </c>
      <c r="Q549" s="120" t="str">
        <f t="shared" ca="1" si="143"/>
        <v/>
      </c>
      <c r="R549" s="77">
        <f ca="1">IFERROR(SUM($I$15:I549)/$N$5,"")</f>
        <v>0.28715647468849764</v>
      </c>
    </row>
    <row r="550" spans="1:18" x14ac:dyDescent="0.25">
      <c r="A550" s="168">
        <v>21</v>
      </c>
      <c r="B550" s="173">
        <f t="shared" si="142"/>
        <v>43581.583333332033</v>
      </c>
      <c r="C550" s="127" t="str">
        <f t="shared" ca="1" si="128"/>
        <v/>
      </c>
      <c r="D550" s="179">
        <f t="shared" ca="1" si="129"/>
        <v>909</v>
      </c>
      <c r="E550" s="179">
        <f t="shared" ca="1" si="130"/>
        <v>42</v>
      </c>
      <c r="F550" s="179">
        <f t="shared" ca="1" si="131"/>
        <v>39</v>
      </c>
      <c r="G550" s="179" t="str">
        <f t="shared" ca="1" si="132"/>
        <v/>
      </c>
      <c r="H550" s="179">
        <f t="shared" ca="1" si="133"/>
        <v>3553</v>
      </c>
      <c r="I550" s="182">
        <f t="shared" ca="1" si="134"/>
        <v>39</v>
      </c>
      <c r="J550" s="175" t="str">
        <f t="shared" ca="1" si="135"/>
        <v/>
      </c>
      <c r="K550" s="127" t="str">
        <f t="shared" ca="1" si="136"/>
        <v/>
      </c>
      <c r="L550" s="182" t="str">
        <f t="shared" ca="1" si="137"/>
        <v/>
      </c>
      <c r="M550" s="127" t="str">
        <f t="shared" ca="1" si="138"/>
        <v/>
      </c>
      <c r="N550" s="127" t="str">
        <f t="shared" ca="1" si="139"/>
        <v/>
      </c>
      <c r="O550" s="179" t="str">
        <f t="shared" ca="1" si="140"/>
        <v/>
      </c>
      <c r="P550" s="182" t="str">
        <f t="shared" ca="1" si="141"/>
        <v/>
      </c>
      <c r="Q550" s="120" t="str">
        <f t="shared" ca="1" si="143"/>
        <v/>
      </c>
      <c r="R550" s="77">
        <f ca="1">IFERROR(SUM($I$15:I550)/$N$5,"")</f>
        <v>0.287376060628241</v>
      </c>
    </row>
    <row r="551" spans="1:18" x14ac:dyDescent="0.25">
      <c r="A551" s="168">
        <v>22</v>
      </c>
      <c r="B551" s="173">
        <f t="shared" si="142"/>
        <v>43581.624999998698</v>
      </c>
      <c r="C551" s="127" t="str">
        <f t="shared" ca="1" si="128"/>
        <v/>
      </c>
      <c r="D551" s="179">
        <f t="shared" ca="1" si="129"/>
        <v>907</v>
      </c>
      <c r="E551" s="179">
        <f t="shared" ca="1" si="130"/>
        <v>42</v>
      </c>
      <c r="F551" s="179">
        <f t="shared" ca="1" si="131"/>
        <v>40</v>
      </c>
      <c r="G551" s="179" t="str">
        <f t="shared" ca="1" si="132"/>
        <v/>
      </c>
      <c r="H551" s="179">
        <f t="shared" ca="1" si="133"/>
        <v>3521</v>
      </c>
      <c r="I551" s="182">
        <f t="shared" ca="1" si="134"/>
        <v>42</v>
      </c>
      <c r="J551" s="175" t="str">
        <f t="shared" ca="1" si="135"/>
        <v/>
      </c>
      <c r="K551" s="127" t="str">
        <f t="shared" ca="1" si="136"/>
        <v/>
      </c>
      <c r="L551" s="182" t="str">
        <f t="shared" ca="1" si="137"/>
        <v/>
      </c>
      <c r="M551" s="127" t="str">
        <f t="shared" ca="1" si="138"/>
        <v/>
      </c>
      <c r="N551" s="127" t="str">
        <f t="shared" ca="1" si="139"/>
        <v/>
      </c>
      <c r="O551" s="179" t="str">
        <f t="shared" ca="1" si="140"/>
        <v/>
      </c>
      <c r="P551" s="182" t="str">
        <f t="shared" ca="1" si="141"/>
        <v/>
      </c>
      <c r="Q551" s="120" t="str">
        <f t="shared" ca="1" si="143"/>
        <v/>
      </c>
      <c r="R551" s="77">
        <f ca="1">IFERROR(SUM($I$15:I551)/$N$5,"")</f>
        <v>0.28761253779411849</v>
      </c>
    </row>
    <row r="552" spans="1:18" x14ac:dyDescent="0.25">
      <c r="A552" s="168">
        <v>23</v>
      </c>
      <c r="B552" s="173">
        <f t="shared" si="142"/>
        <v>43581.666666665362</v>
      </c>
      <c r="C552" s="127" t="str">
        <f t="shared" ca="1" si="128"/>
        <v/>
      </c>
      <c r="D552" s="179">
        <f t="shared" ca="1" si="129"/>
        <v>907</v>
      </c>
      <c r="E552" s="179">
        <f t="shared" ca="1" si="130"/>
        <v>42</v>
      </c>
      <c r="F552" s="179">
        <f t="shared" ca="1" si="131"/>
        <v>39</v>
      </c>
      <c r="G552" s="179">
        <f t="shared" ca="1" si="132"/>
        <v>199.5</v>
      </c>
      <c r="H552" s="179">
        <f t="shared" ca="1" si="133"/>
        <v>3564</v>
      </c>
      <c r="I552" s="182">
        <f t="shared" ca="1" si="134"/>
        <v>40</v>
      </c>
      <c r="J552" s="175" t="str">
        <f t="shared" ca="1" si="135"/>
        <v/>
      </c>
      <c r="K552" s="127" t="str">
        <f t="shared" ca="1" si="136"/>
        <v/>
      </c>
      <c r="L552" s="182" t="str">
        <f t="shared" ca="1" si="137"/>
        <v/>
      </c>
      <c r="M552" s="127" t="str">
        <f t="shared" ca="1" si="138"/>
        <v/>
      </c>
      <c r="N552" s="127" t="str">
        <f t="shared" ca="1" si="139"/>
        <v/>
      </c>
      <c r="O552" s="179" t="str">
        <f t="shared" ca="1" si="140"/>
        <v/>
      </c>
      <c r="P552" s="182" t="str">
        <f t="shared" ca="1" si="141"/>
        <v/>
      </c>
      <c r="Q552" s="120" t="str">
        <f t="shared" ca="1" si="143"/>
        <v/>
      </c>
      <c r="R552" s="77">
        <f ca="1">IFERROR(SUM($I$15:I552)/$N$5,"")</f>
        <v>0.28783775414257323</v>
      </c>
    </row>
    <row r="553" spans="1:18" x14ac:dyDescent="0.25">
      <c r="A553" s="168">
        <v>24</v>
      </c>
      <c r="B553" s="173">
        <f t="shared" si="142"/>
        <v>43581.708333332026</v>
      </c>
      <c r="C553" s="127" t="str">
        <f t="shared" ca="1" si="128"/>
        <v/>
      </c>
      <c r="D553" s="179">
        <f t="shared" ca="1" si="129"/>
        <v>906</v>
      </c>
      <c r="E553" s="179">
        <f t="shared" ca="1" si="130"/>
        <v>42</v>
      </c>
      <c r="F553" s="179">
        <f t="shared" ca="1" si="131"/>
        <v>39</v>
      </c>
      <c r="G553" s="179" t="str">
        <f t="shared" ca="1" si="132"/>
        <v/>
      </c>
      <c r="H553" s="179">
        <f t="shared" ca="1" si="133"/>
        <v>3521</v>
      </c>
      <c r="I553" s="182">
        <f t="shared" ca="1" si="134"/>
        <v>40</v>
      </c>
      <c r="J553" s="175" t="str">
        <f t="shared" ca="1" si="135"/>
        <v/>
      </c>
      <c r="K553" s="127" t="str">
        <f t="shared" ca="1" si="136"/>
        <v/>
      </c>
      <c r="L553" s="182" t="str">
        <f t="shared" ca="1" si="137"/>
        <v/>
      </c>
      <c r="M553" s="127" t="str">
        <f t="shared" ca="1" si="138"/>
        <v/>
      </c>
      <c r="N553" s="127" t="str">
        <f t="shared" ca="1" si="139"/>
        <v/>
      </c>
      <c r="O553" s="179" t="str">
        <f t="shared" ca="1" si="140"/>
        <v/>
      </c>
      <c r="P553" s="182" t="str">
        <f t="shared" ca="1" si="141"/>
        <v/>
      </c>
      <c r="Q553" s="120" t="str">
        <f t="shared" ca="1" si="143"/>
        <v/>
      </c>
      <c r="R553" s="77">
        <f ca="1">IFERROR(SUM($I$15:I553)/$N$5,"")</f>
        <v>0.28806297049102797</v>
      </c>
    </row>
    <row r="554" spans="1:18" x14ac:dyDescent="0.25">
      <c r="A554" s="168">
        <v>25</v>
      </c>
      <c r="B554" s="173">
        <f t="shared" si="142"/>
        <v>43581.74999999869</v>
      </c>
      <c r="C554" s="127" t="str">
        <f t="shared" ca="1" si="128"/>
        <v/>
      </c>
      <c r="D554" s="179">
        <f t="shared" ca="1" si="129"/>
        <v>906</v>
      </c>
      <c r="E554" s="179">
        <f t="shared" ca="1" si="130"/>
        <v>42</v>
      </c>
      <c r="F554" s="179">
        <f t="shared" ca="1" si="131"/>
        <v>36</v>
      </c>
      <c r="G554" s="179" t="str">
        <f t="shared" ca="1" si="132"/>
        <v/>
      </c>
      <c r="H554" s="179">
        <f t="shared" ca="1" si="133"/>
        <v>3561</v>
      </c>
      <c r="I554" s="182">
        <f t="shared" ca="1" si="134"/>
        <v>40</v>
      </c>
      <c r="J554" s="175" t="str">
        <f t="shared" ca="1" si="135"/>
        <v/>
      </c>
      <c r="K554" s="127" t="str">
        <f t="shared" ca="1" si="136"/>
        <v/>
      </c>
      <c r="L554" s="182" t="str">
        <f t="shared" ca="1" si="137"/>
        <v/>
      </c>
      <c r="M554" s="127" t="str">
        <f t="shared" ca="1" si="138"/>
        <v/>
      </c>
      <c r="N554" s="127" t="str">
        <f t="shared" ca="1" si="139"/>
        <v/>
      </c>
      <c r="O554" s="179" t="str">
        <f t="shared" ca="1" si="140"/>
        <v/>
      </c>
      <c r="P554" s="182" t="str">
        <f t="shared" ca="1" si="141"/>
        <v/>
      </c>
      <c r="Q554" s="120" t="str">
        <f t="shared" ca="1" si="143"/>
        <v/>
      </c>
      <c r="R554" s="77">
        <f ca="1">IFERROR(SUM($I$15:I554)/$N$5,"")</f>
        <v>0.28828818683948265</v>
      </c>
    </row>
    <row r="555" spans="1:18" x14ac:dyDescent="0.25">
      <c r="A555" s="168">
        <v>26</v>
      </c>
      <c r="B555" s="173">
        <f t="shared" si="142"/>
        <v>43581.791666665355</v>
      </c>
      <c r="C555" s="127" t="str">
        <f t="shared" ca="1" si="128"/>
        <v/>
      </c>
      <c r="D555" s="179">
        <f t="shared" ca="1" si="129"/>
        <v>909</v>
      </c>
      <c r="E555" s="179">
        <f t="shared" ca="1" si="130"/>
        <v>42</v>
      </c>
      <c r="F555" s="179">
        <f t="shared" ca="1" si="131"/>
        <v>41</v>
      </c>
      <c r="G555" s="179" t="str">
        <f t="shared" ca="1" si="132"/>
        <v/>
      </c>
      <c r="H555" s="179">
        <f t="shared" ca="1" si="133"/>
        <v>3520</v>
      </c>
      <c r="I555" s="182">
        <f t="shared" ca="1" si="134"/>
        <v>38</v>
      </c>
      <c r="J555" s="175" t="str">
        <f t="shared" ca="1" si="135"/>
        <v/>
      </c>
      <c r="K555" s="127" t="str">
        <f t="shared" ca="1" si="136"/>
        <v/>
      </c>
      <c r="L555" s="182" t="str">
        <f t="shared" ca="1" si="137"/>
        <v/>
      </c>
      <c r="M555" s="127" t="str">
        <f t="shared" ca="1" si="138"/>
        <v/>
      </c>
      <c r="N555" s="127" t="str">
        <f t="shared" ca="1" si="139"/>
        <v/>
      </c>
      <c r="O555" s="179" t="str">
        <f t="shared" ca="1" si="140"/>
        <v/>
      </c>
      <c r="P555" s="182" t="str">
        <f t="shared" ca="1" si="141"/>
        <v/>
      </c>
      <c r="Q555" s="120" t="str">
        <f t="shared" ca="1" si="143"/>
        <v/>
      </c>
      <c r="R555" s="77">
        <f ca="1">IFERROR(SUM($I$15:I555)/$N$5,"")</f>
        <v>0.28850214237051469</v>
      </c>
    </row>
    <row r="556" spans="1:18" x14ac:dyDescent="0.25">
      <c r="A556" s="168">
        <v>27</v>
      </c>
      <c r="B556" s="173">
        <f t="shared" si="142"/>
        <v>43581.833333332019</v>
      </c>
      <c r="C556" s="127" t="str">
        <f t="shared" ca="1" si="128"/>
        <v/>
      </c>
      <c r="D556" s="179">
        <f t="shared" ca="1" si="129"/>
        <v>907</v>
      </c>
      <c r="E556" s="179">
        <f t="shared" ca="1" si="130"/>
        <v>42</v>
      </c>
      <c r="F556" s="179">
        <f t="shared" ca="1" si="131"/>
        <v>34</v>
      </c>
      <c r="G556" s="179">
        <f t="shared" ca="1" si="132"/>
        <v>202.89</v>
      </c>
      <c r="H556" s="179">
        <f t="shared" ca="1" si="133"/>
        <v>356</v>
      </c>
      <c r="I556" s="182">
        <f t="shared" ca="1" si="134"/>
        <v>40</v>
      </c>
      <c r="J556" s="175" t="str">
        <f t="shared" ca="1" si="135"/>
        <v/>
      </c>
      <c r="K556" s="127" t="str">
        <f t="shared" ca="1" si="136"/>
        <v/>
      </c>
      <c r="L556" s="182" t="str">
        <f t="shared" ca="1" si="137"/>
        <v/>
      </c>
      <c r="M556" s="127" t="str">
        <f t="shared" ca="1" si="138"/>
        <v/>
      </c>
      <c r="N556" s="127" t="str">
        <f t="shared" ca="1" si="139"/>
        <v/>
      </c>
      <c r="O556" s="179" t="str">
        <f t="shared" ca="1" si="140"/>
        <v/>
      </c>
      <c r="P556" s="182" t="str">
        <f t="shared" ca="1" si="141"/>
        <v/>
      </c>
      <c r="Q556" s="120" t="str">
        <f t="shared" ca="1" si="143"/>
        <v/>
      </c>
      <c r="R556" s="77">
        <f ca="1">IFERROR(SUM($I$15:I556)/$N$5,"")</f>
        <v>0.28872735871896943</v>
      </c>
    </row>
    <row r="557" spans="1:18" x14ac:dyDescent="0.25">
      <c r="A557" s="168">
        <v>28</v>
      </c>
      <c r="B557" s="173">
        <f t="shared" si="142"/>
        <v>43581.874999998683</v>
      </c>
      <c r="C557" s="127" t="str">
        <f t="shared" ca="1" si="128"/>
        <v/>
      </c>
      <c r="D557" s="179">
        <f t="shared" ca="1" si="129"/>
        <v>905</v>
      </c>
      <c r="E557" s="179">
        <f t="shared" ca="1" si="130"/>
        <v>42</v>
      </c>
      <c r="F557" s="179">
        <f t="shared" ca="1" si="131"/>
        <v>35</v>
      </c>
      <c r="G557" s="179" t="str">
        <f t="shared" ca="1" si="132"/>
        <v/>
      </c>
      <c r="H557" s="179">
        <f t="shared" ca="1" si="133"/>
        <v>3641</v>
      </c>
      <c r="I557" s="182">
        <f t="shared" ca="1" si="134"/>
        <v>42</v>
      </c>
      <c r="J557" s="175" t="str">
        <f t="shared" ca="1" si="135"/>
        <v/>
      </c>
      <c r="K557" s="127" t="str">
        <f t="shared" ca="1" si="136"/>
        <v/>
      </c>
      <c r="L557" s="182" t="str">
        <f t="shared" ca="1" si="137"/>
        <v/>
      </c>
      <c r="M557" s="127" t="str">
        <f t="shared" ca="1" si="138"/>
        <v/>
      </c>
      <c r="N557" s="127" t="str">
        <f t="shared" ca="1" si="139"/>
        <v/>
      </c>
      <c r="O557" s="179" t="str">
        <f t="shared" ca="1" si="140"/>
        <v/>
      </c>
      <c r="P557" s="182" t="str">
        <f t="shared" ca="1" si="141"/>
        <v/>
      </c>
      <c r="Q557" s="120" t="str">
        <f t="shared" ca="1" si="143"/>
        <v/>
      </c>
      <c r="R557" s="77">
        <f ca="1">IFERROR(SUM($I$15:I557)/$N$5,"")</f>
        <v>0.28896383588484686</v>
      </c>
    </row>
    <row r="558" spans="1:18" x14ac:dyDescent="0.25">
      <c r="A558" s="168">
        <v>29</v>
      </c>
      <c r="B558" s="173">
        <f t="shared" si="142"/>
        <v>43581.916666665347</v>
      </c>
      <c r="C558" s="127" t="str">
        <f t="shared" ca="1" si="128"/>
        <v/>
      </c>
      <c r="D558" s="179">
        <f t="shared" ca="1" si="129"/>
        <v>905</v>
      </c>
      <c r="E558" s="179">
        <f t="shared" ca="1" si="130"/>
        <v>42</v>
      </c>
      <c r="F558" s="179">
        <f t="shared" ca="1" si="131"/>
        <v>36</v>
      </c>
      <c r="G558" s="179" t="str">
        <f t="shared" ca="1" si="132"/>
        <v/>
      </c>
      <c r="H558" s="179">
        <f t="shared" ca="1" si="133"/>
        <v>3633</v>
      </c>
      <c r="I558" s="182">
        <f t="shared" ca="1" si="134"/>
        <v>40</v>
      </c>
      <c r="J558" s="175" t="str">
        <f t="shared" ca="1" si="135"/>
        <v/>
      </c>
      <c r="K558" s="127" t="str">
        <f t="shared" ca="1" si="136"/>
        <v/>
      </c>
      <c r="L558" s="182" t="str">
        <f t="shared" ca="1" si="137"/>
        <v/>
      </c>
      <c r="M558" s="127" t="str">
        <f t="shared" ca="1" si="138"/>
        <v/>
      </c>
      <c r="N558" s="127" t="str">
        <f t="shared" ca="1" si="139"/>
        <v/>
      </c>
      <c r="O558" s="179" t="str">
        <f t="shared" ca="1" si="140"/>
        <v/>
      </c>
      <c r="P558" s="182" t="str">
        <f t="shared" ca="1" si="141"/>
        <v/>
      </c>
      <c r="Q558" s="120" t="str">
        <f t="shared" ca="1" si="143"/>
        <v/>
      </c>
      <c r="R558" s="77">
        <f ca="1">IFERROR(SUM($I$15:I558)/$N$5,"")</f>
        <v>0.2891890522333016</v>
      </c>
    </row>
    <row r="559" spans="1:18" x14ac:dyDescent="0.25">
      <c r="A559" s="168">
        <v>30</v>
      </c>
      <c r="B559" s="173">
        <f t="shared" si="142"/>
        <v>43581.958333332012</v>
      </c>
      <c r="C559" s="127" t="str">
        <f t="shared" ca="1" si="128"/>
        <v/>
      </c>
      <c r="D559" s="179">
        <f t="shared" ca="1" si="129"/>
        <v>904</v>
      </c>
      <c r="E559" s="179">
        <f t="shared" ca="1" si="130"/>
        <v>42</v>
      </c>
      <c r="F559" s="179">
        <f t="shared" ca="1" si="131"/>
        <v>35</v>
      </c>
      <c r="G559" s="179" t="str">
        <f t="shared" ca="1" si="132"/>
        <v/>
      </c>
      <c r="H559" s="179">
        <f t="shared" ca="1" si="133"/>
        <v>3603</v>
      </c>
      <c r="I559" s="182">
        <f t="shared" ca="1" si="134"/>
        <v>43</v>
      </c>
      <c r="J559" s="175" t="str">
        <f t="shared" ca="1" si="135"/>
        <v/>
      </c>
      <c r="K559" s="127" t="str">
        <f t="shared" ca="1" si="136"/>
        <v/>
      </c>
      <c r="L559" s="182" t="str">
        <f t="shared" ca="1" si="137"/>
        <v/>
      </c>
      <c r="M559" s="127" t="str">
        <f t="shared" ca="1" si="138"/>
        <v/>
      </c>
      <c r="N559" s="127" t="str">
        <f t="shared" ca="1" si="139"/>
        <v/>
      </c>
      <c r="O559" s="179" t="str">
        <f t="shared" ca="1" si="140"/>
        <v/>
      </c>
      <c r="P559" s="182" t="str">
        <f t="shared" ca="1" si="141"/>
        <v/>
      </c>
      <c r="Q559" s="120" t="str">
        <f t="shared" ca="1" si="143"/>
        <v/>
      </c>
      <c r="R559" s="77">
        <f ca="1">IFERROR(SUM($I$15:I559)/$N$5,"")</f>
        <v>0.28943115980789047</v>
      </c>
    </row>
    <row r="560" spans="1:18" x14ac:dyDescent="0.25">
      <c r="A560" s="168">
        <v>31</v>
      </c>
      <c r="B560" s="173">
        <f t="shared" si="142"/>
        <v>43581.999999998676</v>
      </c>
      <c r="C560" s="127" t="str">
        <f t="shared" ca="1" si="128"/>
        <v/>
      </c>
      <c r="D560" s="179">
        <f t="shared" ca="1" si="129"/>
        <v>903</v>
      </c>
      <c r="E560" s="179">
        <f t="shared" ca="1" si="130"/>
        <v>42</v>
      </c>
      <c r="F560" s="179">
        <f t="shared" ca="1" si="131"/>
        <v>35</v>
      </c>
      <c r="G560" s="179" t="str">
        <f t="shared" ca="1" si="132"/>
        <v/>
      </c>
      <c r="H560" s="179">
        <f t="shared" ca="1" si="133"/>
        <v>3645</v>
      </c>
      <c r="I560" s="182">
        <f t="shared" ca="1" si="134"/>
        <v>42</v>
      </c>
      <c r="J560" s="175" t="str">
        <f t="shared" ca="1" si="135"/>
        <v/>
      </c>
      <c r="K560" s="127" t="str">
        <f t="shared" ca="1" si="136"/>
        <v/>
      </c>
      <c r="L560" s="182" t="str">
        <f t="shared" ca="1" si="137"/>
        <v/>
      </c>
      <c r="M560" s="127" t="str">
        <f t="shared" ca="1" si="138"/>
        <v/>
      </c>
      <c r="N560" s="127" t="str">
        <f t="shared" ca="1" si="139"/>
        <v/>
      </c>
      <c r="O560" s="179" t="str">
        <f t="shared" ca="1" si="140"/>
        <v/>
      </c>
      <c r="P560" s="182" t="str">
        <f t="shared" ca="1" si="141"/>
        <v/>
      </c>
      <c r="Q560" s="120" t="str">
        <f t="shared" ca="1" si="143"/>
        <v/>
      </c>
      <c r="R560" s="77">
        <f ca="1">IFERROR(SUM($I$15:I560)/$N$5,"")</f>
        <v>0.28966763697376791</v>
      </c>
    </row>
    <row r="561" spans="1:18" x14ac:dyDescent="0.25">
      <c r="A561" s="168">
        <v>32</v>
      </c>
      <c r="B561" s="173">
        <f t="shared" si="142"/>
        <v>43582.04166666534</v>
      </c>
      <c r="C561" s="127" t="str">
        <f t="shared" ca="1" si="128"/>
        <v/>
      </c>
      <c r="D561" s="179">
        <f t="shared" ca="1" si="129"/>
        <v>904</v>
      </c>
      <c r="E561" s="179">
        <f t="shared" ca="1" si="130"/>
        <v>42</v>
      </c>
      <c r="F561" s="179">
        <f t="shared" ca="1" si="131"/>
        <v>39</v>
      </c>
      <c r="G561" s="179">
        <f t="shared" ca="1" si="132"/>
        <v>202.2</v>
      </c>
      <c r="H561" s="179">
        <f t="shared" ca="1" si="133"/>
        <v>3628</v>
      </c>
      <c r="I561" s="182">
        <f t="shared" ca="1" si="134"/>
        <v>41</v>
      </c>
      <c r="J561" s="175" t="str">
        <f t="shared" ca="1" si="135"/>
        <v/>
      </c>
      <c r="K561" s="127" t="str">
        <f t="shared" ca="1" si="136"/>
        <v/>
      </c>
      <c r="L561" s="182" t="str">
        <f t="shared" ca="1" si="137"/>
        <v/>
      </c>
      <c r="M561" s="127" t="str">
        <f t="shared" ca="1" si="138"/>
        <v/>
      </c>
      <c r="N561" s="127" t="str">
        <f t="shared" ca="1" si="139"/>
        <v/>
      </c>
      <c r="O561" s="179" t="str">
        <f t="shared" ca="1" si="140"/>
        <v/>
      </c>
      <c r="P561" s="182" t="str">
        <f t="shared" ca="1" si="141"/>
        <v/>
      </c>
      <c r="Q561" s="120" t="str">
        <f t="shared" ca="1" si="143"/>
        <v/>
      </c>
      <c r="R561" s="77">
        <f ca="1">IFERROR(SUM($I$15:I561)/$N$5,"")</f>
        <v>0.28989848373093402</v>
      </c>
    </row>
    <row r="562" spans="1:18" x14ac:dyDescent="0.25">
      <c r="A562" s="168">
        <v>33</v>
      </c>
      <c r="B562" s="173">
        <f t="shared" si="142"/>
        <v>43582.083333332004</v>
      </c>
      <c r="C562" s="127" t="str">
        <f t="shared" ca="1" si="128"/>
        <v/>
      </c>
      <c r="D562" s="179">
        <f t="shared" ca="1" si="129"/>
        <v>905</v>
      </c>
      <c r="E562" s="179">
        <f t="shared" ca="1" si="130"/>
        <v>42</v>
      </c>
      <c r="F562" s="179">
        <f t="shared" ca="1" si="131"/>
        <v>40</v>
      </c>
      <c r="G562" s="179" t="str">
        <f t="shared" ca="1" si="132"/>
        <v/>
      </c>
      <c r="H562" s="179">
        <f t="shared" ca="1" si="133"/>
        <v>3708</v>
      </c>
      <c r="I562" s="182">
        <f t="shared" ca="1" si="134"/>
        <v>44</v>
      </c>
      <c r="J562" s="175" t="str">
        <f t="shared" ca="1" si="135"/>
        <v/>
      </c>
      <c r="K562" s="127" t="str">
        <f t="shared" ca="1" si="136"/>
        <v/>
      </c>
      <c r="L562" s="182" t="str">
        <f t="shared" ca="1" si="137"/>
        <v/>
      </c>
      <c r="M562" s="127" t="str">
        <f t="shared" ca="1" si="138"/>
        <v/>
      </c>
      <c r="N562" s="127" t="str">
        <f t="shared" ca="1" si="139"/>
        <v/>
      </c>
      <c r="O562" s="179" t="str">
        <f t="shared" ca="1" si="140"/>
        <v/>
      </c>
      <c r="P562" s="182" t="str">
        <f t="shared" ca="1" si="141"/>
        <v/>
      </c>
      <c r="Q562" s="120" t="str">
        <f t="shared" ca="1" si="143"/>
        <v/>
      </c>
      <c r="R562" s="77">
        <f ca="1">IFERROR(SUM($I$15:I562)/$N$5,"")</f>
        <v>0.29014622171423421</v>
      </c>
    </row>
    <row r="563" spans="1:18" x14ac:dyDescent="0.25">
      <c r="A563" s="168">
        <v>34</v>
      </c>
      <c r="B563" s="173">
        <f t="shared" si="142"/>
        <v>43582.124999998668</v>
      </c>
      <c r="C563" s="127" t="str">
        <f t="shared" ca="1" si="128"/>
        <v/>
      </c>
      <c r="D563" s="179">
        <f t="shared" ca="1" si="129"/>
        <v>902</v>
      </c>
      <c r="E563" s="179">
        <f t="shared" ca="1" si="130"/>
        <v>42</v>
      </c>
      <c r="F563" s="179">
        <f t="shared" ca="1" si="131"/>
        <v>35</v>
      </c>
      <c r="G563" s="179" t="str">
        <f t="shared" ca="1" si="132"/>
        <v/>
      </c>
      <c r="H563" s="179">
        <f t="shared" ca="1" si="133"/>
        <v>3688</v>
      </c>
      <c r="I563" s="182">
        <f t="shared" ca="1" si="134"/>
        <v>38</v>
      </c>
      <c r="J563" s="175" t="str">
        <f t="shared" ca="1" si="135"/>
        <v/>
      </c>
      <c r="K563" s="127" t="str">
        <f t="shared" ca="1" si="136"/>
        <v/>
      </c>
      <c r="L563" s="182" t="str">
        <f t="shared" ca="1" si="137"/>
        <v/>
      </c>
      <c r="M563" s="127" t="str">
        <f t="shared" ca="1" si="138"/>
        <v/>
      </c>
      <c r="N563" s="127" t="str">
        <f t="shared" ca="1" si="139"/>
        <v/>
      </c>
      <c r="O563" s="179" t="str">
        <f t="shared" ca="1" si="140"/>
        <v/>
      </c>
      <c r="P563" s="182" t="str">
        <f t="shared" ca="1" si="141"/>
        <v/>
      </c>
      <c r="Q563" s="120" t="str">
        <f t="shared" ca="1" si="143"/>
        <v/>
      </c>
      <c r="R563" s="77">
        <f ca="1">IFERROR(SUM($I$15:I563)/$N$5,"")</f>
        <v>0.29036017724526625</v>
      </c>
    </row>
    <row r="564" spans="1:18" x14ac:dyDescent="0.25">
      <c r="A564" s="168">
        <v>35</v>
      </c>
      <c r="B564" s="173">
        <f t="shared" si="142"/>
        <v>43582.166666665333</v>
      </c>
      <c r="C564" s="127" t="str">
        <f t="shared" ca="1" si="128"/>
        <v/>
      </c>
      <c r="D564" s="179">
        <f t="shared" ca="1" si="129"/>
        <v>898</v>
      </c>
      <c r="E564" s="179">
        <f t="shared" ca="1" si="130"/>
        <v>42</v>
      </c>
      <c r="F564" s="179">
        <f t="shared" ca="1" si="131"/>
        <v>36</v>
      </c>
      <c r="G564" s="179" t="str">
        <f t="shared" ca="1" si="132"/>
        <v/>
      </c>
      <c r="H564" s="179">
        <f t="shared" ca="1" si="133"/>
        <v>3622</v>
      </c>
      <c r="I564" s="182">
        <f t="shared" ca="1" si="134"/>
        <v>39</v>
      </c>
      <c r="J564" s="175" t="str">
        <f t="shared" ca="1" si="135"/>
        <v/>
      </c>
      <c r="K564" s="127" t="str">
        <f t="shared" ca="1" si="136"/>
        <v/>
      </c>
      <c r="L564" s="182" t="str">
        <f t="shared" ca="1" si="137"/>
        <v/>
      </c>
      <c r="M564" s="127" t="str">
        <f t="shared" ca="1" si="138"/>
        <v/>
      </c>
      <c r="N564" s="127" t="str">
        <f t="shared" ca="1" si="139"/>
        <v/>
      </c>
      <c r="O564" s="179" t="str">
        <f t="shared" ca="1" si="140"/>
        <v/>
      </c>
      <c r="P564" s="182" t="str">
        <f t="shared" ca="1" si="141"/>
        <v/>
      </c>
      <c r="Q564" s="120" t="str">
        <f t="shared" ca="1" si="143"/>
        <v/>
      </c>
      <c r="R564" s="77">
        <f ca="1">IFERROR(SUM($I$15:I564)/$N$5,"")</f>
        <v>0.29057976318500961</v>
      </c>
    </row>
    <row r="565" spans="1:18" x14ac:dyDescent="0.25">
      <c r="A565" s="168">
        <v>36</v>
      </c>
      <c r="B565" s="173">
        <f t="shared" si="142"/>
        <v>43582.208333331997</v>
      </c>
      <c r="C565" s="127" t="str">
        <f t="shared" ca="1" si="128"/>
        <v/>
      </c>
      <c r="D565" s="179">
        <f t="shared" ca="1" si="129"/>
        <v>902</v>
      </c>
      <c r="E565" s="179">
        <f t="shared" ca="1" si="130"/>
        <v>42</v>
      </c>
      <c r="F565" s="179">
        <f t="shared" ca="1" si="131"/>
        <v>36</v>
      </c>
      <c r="G565" s="179" t="str">
        <f t="shared" ca="1" si="132"/>
        <v/>
      </c>
      <c r="H565" s="179">
        <f t="shared" ca="1" si="133"/>
        <v>3590</v>
      </c>
      <c r="I565" s="182">
        <f t="shared" ca="1" si="134"/>
        <v>40</v>
      </c>
      <c r="J565" s="175" t="str">
        <f t="shared" ca="1" si="135"/>
        <v/>
      </c>
      <c r="K565" s="127" t="str">
        <f t="shared" ca="1" si="136"/>
        <v/>
      </c>
      <c r="L565" s="182" t="str">
        <f t="shared" ca="1" si="137"/>
        <v/>
      </c>
      <c r="M565" s="127" t="str">
        <f t="shared" ca="1" si="138"/>
        <v/>
      </c>
      <c r="N565" s="127" t="str">
        <f t="shared" ca="1" si="139"/>
        <v/>
      </c>
      <c r="O565" s="179" t="str">
        <f t="shared" ca="1" si="140"/>
        <v/>
      </c>
      <c r="P565" s="182" t="str">
        <f t="shared" ca="1" si="141"/>
        <v/>
      </c>
      <c r="Q565" s="120" t="str">
        <f t="shared" ca="1" si="143"/>
        <v/>
      </c>
      <c r="R565" s="77">
        <f ca="1">IFERROR(SUM($I$15:I565)/$N$5,"")</f>
        <v>0.29080497953346435</v>
      </c>
    </row>
    <row r="566" spans="1:18" x14ac:dyDescent="0.25">
      <c r="A566" s="168">
        <v>37</v>
      </c>
      <c r="B566" s="173">
        <f t="shared" si="142"/>
        <v>43582.249999998661</v>
      </c>
      <c r="C566" s="127" t="str">
        <f t="shared" ca="1" si="128"/>
        <v/>
      </c>
      <c r="D566" s="179">
        <f t="shared" ca="1" si="129"/>
        <v>902</v>
      </c>
      <c r="E566" s="179">
        <f t="shared" ca="1" si="130"/>
        <v>42</v>
      </c>
      <c r="F566" s="179">
        <f t="shared" ca="1" si="131"/>
        <v>35</v>
      </c>
      <c r="G566" s="179" t="str">
        <f t="shared" ca="1" si="132"/>
        <v/>
      </c>
      <c r="H566" s="179">
        <f t="shared" ca="1" si="133"/>
        <v>3541</v>
      </c>
      <c r="I566" s="182">
        <f t="shared" ca="1" si="134"/>
        <v>42</v>
      </c>
      <c r="J566" s="175" t="str">
        <f t="shared" ca="1" si="135"/>
        <v/>
      </c>
      <c r="K566" s="127" t="str">
        <f t="shared" ca="1" si="136"/>
        <v/>
      </c>
      <c r="L566" s="182" t="str">
        <f t="shared" ca="1" si="137"/>
        <v/>
      </c>
      <c r="M566" s="127" t="str">
        <f t="shared" ca="1" si="138"/>
        <v/>
      </c>
      <c r="N566" s="127" t="str">
        <f t="shared" ca="1" si="139"/>
        <v/>
      </c>
      <c r="O566" s="179" t="str">
        <f t="shared" ca="1" si="140"/>
        <v/>
      </c>
      <c r="P566" s="182" t="str">
        <f t="shared" ca="1" si="141"/>
        <v/>
      </c>
      <c r="Q566" s="120" t="str">
        <f t="shared" ca="1" si="143"/>
        <v/>
      </c>
      <c r="R566" s="77">
        <f ca="1">IFERROR(SUM($I$15:I566)/$N$5,"")</f>
        <v>0.29104145669934178</v>
      </c>
    </row>
    <row r="567" spans="1:18" x14ac:dyDescent="0.25">
      <c r="A567" s="168">
        <v>14</v>
      </c>
      <c r="B567" s="173">
        <f t="shared" si="142"/>
        <v>43582.291666665325</v>
      </c>
      <c r="C567" s="127" t="str">
        <f t="shared" ca="1" si="128"/>
        <v/>
      </c>
      <c r="D567" s="179">
        <f t="shared" ca="1" si="129"/>
        <v>904</v>
      </c>
      <c r="E567" s="179">
        <f t="shared" ca="1" si="130"/>
        <v>42</v>
      </c>
      <c r="F567" s="179">
        <f t="shared" ca="1" si="131"/>
        <v>36</v>
      </c>
      <c r="G567" s="179">
        <f t="shared" ca="1" si="132"/>
        <v>231.36</v>
      </c>
      <c r="H567" s="179">
        <f t="shared" ca="1" si="133"/>
        <v>3564</v>
      </c>
      <c r="I567" s="182">
        <f t="shared" ca="1" si="134"/>
        <v>44</v>
      </c>
      <c r="J567" s="175" t="str">
        <f t="shared" ca="1" si="135"/>
        <v/>
      </c>
      <c r="K567" s="127" t="str">
        <f t="shared" ca="1" si="136"/>
        <v/>
      </c>
      <c r="L567" s="182" t="str">
        <f t="shared" ca="1" si="137"/>
        <v/>
      </c>
      <c r="M567" s="127" t="str">
        <f t="shared" ca="1" si="138"/>
        <v/>
      </c>
      <c r="N567" s="127" t="str">
        <f t="shared" ca="1" si="139"/>
        <v/>
      </c>
      <c r="O567" s="179" t="str">
        <f t="shared" ca="1" si="140"/>
        <v/>
      </c>
      <c r="P567" s="182" t="str">
        <f t="shared" ca="1" si="141"/>
        <v/>
      </c>
      <c r="Q567" s="120" t="str">
        <f t="shared" ca="1" si="143"/>
        <v/>
      </c>
      <c r="R567" s="77">
        <f ca="1">IFERROR(SUM($I$15:I567)/$N$5,"")</f>
        <v>0.29128919468264203</v>
      </c>
    </row>
    <row r="568" spans="1:18" x14ac:dyDescent="0.25">
      <c r="A568" s="168">
        <v>15</v>
      </c>
      <c r="B568" s="173">
        <f t="shared" si="142"/>
        <v>43582.33333333199</v>
      </c>
      <c r="C568" s="127" t="str">
        <f t="shared" ca="1" si="128"/>
        <v/>
      </c>
      <c r="D568" s="179">
        <f t="shared" ca="1" si="129"/>
        <v>904</v>
      </c>
      <c r="E568" s="179">
        <f t="shared" ca="1" si="130"/>
        <v>42</v>
      </c>
      <c r="F568" s="179">
        <f t="shared" ca="1" si="131"/>
        <v>35</v>
      </c>
      <c r="G568" s="179" t="str">
        <f t="shared" ca="1" si="132"/>
        <v/>
      </c>
      <c r="H568" s="179">
        <f t="shared" ca="1" si="133"/>
        <v>3570</v>
      </c>
      <c r="I568" s="182">
        <f t="shared" ca="1" si="134"/>
        <v>43</v>
      </c>
      <c r="J568" s="175" t="str">
        <f t="shared" ca="1" si="135"/>
        <v/>
      </c>
      <c r="K568" s="127" t="str">
        <f t="shared" ca="1" si="136"/>
        <v/>
      </c>
      <c r="L568" s="182" t="str">
        <f t="shared" ca="1" si="137"/>
        <v/>
      </c>
      <c r="M568" s="127" t="str">
        <f t="shared" ca="1" si="138"/>
        <v/>
      </c>
      <c r="N568" s="127" t="str">
        <f t="shared" ca="1" si="139"/>
        <v/>
      </c>
      <c r="O568" s="179" t="str">
        <f t="shared" ca="1" si="140"/>
        <v/>
      </c>
      <c r="P568" s="182" t="str">
        <f t="shared" ca="1" si="141"/>
        <v/>
      </c>
      <c r="Q568" s="120" t="str">
        <f t="shared" ca="1" si="143"/>
        <v/>
      </c>
      <c r="R568" s="77">
        <f ca="1">IFERROR(SUM($I$15:I568)/$N$5,"")</f>
        <v>0.29153130225723084</v>
      </c>
    </row>
    <row r="569" spans="1:18" x14ac:dyDescent="0.25">
      <c r="A569" s="168">
        <v>16</v>
      </c>
      <c r="B569" s="173">
        <f t="shared" si="142"/>
        <v>43582.374999998654</v>
      </c>
      <c r="C569" s="127" t="str">
        <f t="shared" ca="1" si="128"/>
        <v/>
      </c>
      <c r="D569" s="179">
        <f t="shared" ca="1" si="129"/>
        <v>900</v>
      </c>
      <c r="E569" s="179">
        <f t="shared" ca="1" si="130"/>
        <v>42</v>
      </c>
      <c r="F569" s="179">
        <f t="shared" ca="1" si="131"/>
        <v>35</v>
      </c>
      <c r="G569" s="179">
        <f t="shared" ca="1" si="132"/>
        <v>193.96</v>
      </c>
      <c r="H569" s="179">
        <f t="shared" ca="1" si="133"/>
        <v>3630</v>
      </c>
      <c r="I569" s="182">
        <f t="shared" ca="1" si="134"/>
        <v>46</v>
      </c>
      <c r="J569" s="175" t="str">
        <f t="shared" ca="1" si="135"/>
        <v/>
      </c>
      <c r="K569" s="127" t="str">
        <f t="shared" ca="1" si="136"/>
        <v/>
      </c>
      <c r="L569" s="182" t="str">
        <f t="shared" ca="1" si="137"/>
        <v/>
      </c>
      <c r="M569" s="127" t="str">
        <f t="shared" ca="1" si="138"/>
        <v/>
      </c>
      <c r="N569" s="127" t="str">
        <f t="shared" ca="1" si="139"/>
        <v/>
      </c>
      <c r="O569" s="179" t="str">
        <f t="shared" ca="1" si="140"/>
        <v/>
      </c>
      <c r="P569" s="182" t="str">
        <f t="shared" ca="1" si="141"/>
        <v/>
      </c>
      <c r="Q569" s="120" t="str">
        <f t="shared" ca="1" si="143"/>
        <v/>
      </c>
      <c r="R569" s="77">
        <f ca="1">IFERROR(SUM($I$15:I569)/$N$5,"")</f>
        <v>0.29179030105795378</v>
      </c>
    </row>
    <row r="570" spans="1:18" x14ac:dyDescent="0.25">
      <c r="A570" s="168">
        <v>17</v>
      </c>
      <c r="B570" s="173">
        <f t="shared" si="142"/>
        <v>43582.416666665318</v>
      </c>
      <c r="C570" s="127" t="str">
        <f t="shared" ca="1" si="128"/>
        <v/>
      </c>
      <c r="D570" s="179">
        <f t="shared" ca="1" si="129"/>
        <v>903</v>
      </c>
      <c r="E570" s="179">
        <f t="shared" ca="1" si="130"/>
        <v>42</v>
      </c>
      <c r="F570" s="179">
        <f t="shared" ca="1" si="131"/>
        <v>36</v>
      </c>
      <c r="G570" s="179" t="str">
        <f t="shared" ca="1" si="132"/>
        <v/>
      </c>
      <c r="H570" s="179">
        <f t="shared" ca="1" si="133"/>
        <v>3641</v>
      </c>
      <c r="I570" s="182">
        <f t="shared" ca="1" si="134"/>
        <v>45</v>
      </c>
      <c r="J570" s="175" t="str">
        <f t="shared" ca="1" si="135"/>
        <v/>
      </c>
      <c r="K570" s="127" t="str">
        <f t="shared" ca="1" si="136"/>
        <v/>
      </c>
      <c r="L570" s="182" t="str">
        <f t="shared" ca="1" si="137"/>
        <v/>
      </c>
      <c r="M570" s="127" t="str">
        <f t="shared" ca="1" si="138"/>
        <v/>
      </c>
      <c r="N570" s="127" t="str">
        <f t="shared" ca="1" si="139"/>
        <v/>
      </c>
      <c r="O570" s="179" t="str">
        <f t="shared" ca="1" si="140"/>
        <v/>
      </c>
      <c r="P570" s="182" t="str">
        <f t="shared" ca="1" si="141"/>
        <v/>
      </c>
      <c r="Q570" s="120" t="str">
        <f t="shared" ca="1" si="143"/>
        <v/>
      </c>
      <c r="R570" s="77">
        <f ca="1">IFERROR(SUM($I$15:I570)/$N$5,"")</f>
        <v>0.29204366944996535</v>
      </c>
    </row>
    <row r="571" spans="1:18" x14ac:dyDescent="0.25">
      <c r="A571" s="168">
        <v>18</v>
      </c>
      <c r="B571" s="173">
        <f t="shared" si="142"/>
        <v>43582.458333331982</v>
      </c>
      <c r="C571" s="127" t="str">
        <f t="shared" ca="1" si="128"/>
        <v/>
      </c>
      <c r="D571" s="179">
        <f t="shared" ca="1" si="129"/>
        <v>902</v>
      </c>
      <c r="E571" s="179">
        <f t="shared" ca="1" si="130"/>
        <v>42</v>
      </c>
      <c r="F571" s="179">
        <f t="shared" ca="1" si="131"/>
        <v>34</v>
      </c>
      <c r="G571" s="179" t="str">
        <f t="shared" ca="1" si="132"/>
        <v/>
      </c>
      <c r="H571" s="179">
        <f t="shared" ca="1" si="133"/>
        <v>3625</v>
      </c>
      <c r="I571" s="182">
        <f t="shared" ca="1" si="134"/>
        <v>42</v>
      </c>
      <c r="J571" s="175" t="str">
        <f t="shared" ca="1" si="135"/>
        <v/>
      </c>
      <c r="K571" s="127" t="str">
        <f t="shared" ca="1" si="136"/>
        <v/>
      </c>
      <c r="L571" s="182" t="str">
        <f t="shared" ca="1" si="137"/>
        <v/>
      </c>
      <c r="M571" s="127" t="str">
        <f t="shared" ca="1" si="138"/>
        <v/>
      </c>
      <c r="N571" s="127" t="str">
        <f t="shared" ca="1" si="139"/>
        <v/>
      </c>
      <c r="O571" s="179" t="str">
        <f t="shared" ca="1" si="140"/>
        <v/>
      </c>
      <c r="P571" s="182" t="str">
        <f t="shared" ca="1" si="141"/>
        <v/>
      </c>
      <c r="Q571" s="120" t="str">
        <f t="shared" ca="1" si="143"/>
        <v/>
      </c>
      <c r="R571" s="77">
        <f ca="1">IFERROR(SUM($I$15:I571)/$N$5,"")</f>
        <v>0.29228014661584284</v>
      </c>
    </row>
    <row r="572" spans="1:18" x14ac:dyDescent="0.25">
      <c r="A572" s="168">
        <v>19</v>
      </c>
      <c r="B572" s="173">
        <f t="shared" si="142"/>
        <v>43582.499999998647</v>
      </c>
      <c r="C572" s="127" t="str">
        <f t="shared" ca="1" si="128"/>
        <v/>
      </c>
      <c r="D572" s="179">
        <f t="shared" ca="1" si="129"/>
        <v>902</v>
      </c>
      <c r="E572" s="179">
        <f t="shared" ca="1" si="130"/>
        <v>42</v>
      </c>
      <c r="F572" s="179">
        <f t="shared" ca="1" si="131"/>
        <v>37</v>
      </c>
      <c r="G572" s="179">
        <f t="shared" ca="1" si="132"/>
        <v>193.96</v>
      </c>
      <c r="H572" s="179">
        <f t="shared" ca="1" si="133"/>
        <v>3571</v>
      </c>
      <c r="I572" s="182">
        <f t="shared" ca="1" si="134"/>
        <v>43</v>
      </c>
      <c r="J572" s="175" t="str">
        <f t="shared" ca="1" si="135"/>
        <v/>
      </c>
      <c r="K572" s="127" t="str">
        <f t="shared" ca="1" si="136"/>
        <v/>
      </c>
      <c r="L572" s="182" t="str">
        <f t="shared" ca="1" si="137"/>
        <v/>
      </c>
      <c r="M572" s="127" t="str">
        <f t="shared" ca="1" si="138"/>
        <v/>
      </c>
      <c r="N572" s="127" t="str">
        <f t="shared" ca="1" si="139"/>
        <v/>
      </c>
      <c r="O572" s="179" t="str">
        <f t="shared" ca="1" si="140"/>
        <v/>
      </c>
      <c r="P572" s="182" t="str">
        <f t="shared" ca="1" si="141"/>
        <v/>
      </c>
      <c r="Q572" s="120" t="str">
        <f t="shared" ca="1" si="143"/>
        <v/>
      </c>
      <c r="R572" s="77">
        <f ca="1">IFERROR(SUM($I$15:I572)/$N$5,"")</f>
        <v>0.29252225419043171</v>
      </c>
    </row>
    <row r="573" spans="1:18" x14ac:dyDescent="0.25">
      <c r="A573" s="168">
        <v>20</v>
      </c>
      <c r="B573" s="173">
        <f t="shared" si="142"/>
        <v>43582.541666665311</v>
      </c>
      <c r="C573" s="127" t="str">
        <f t="shared" ca="1" si="128"/>
        <v/>
      </c>
      <c r="D573" s="179">
        <f t="shared" ca="1" si="129"/>
        <v>901</v>
      </c>
      <c r="E573" s="179">
        <f t="shared" ca="1" si="130"/>
        <v>42</v>
      </c>
      <c r="F573" s="179">
        <f t="shared" ca="1" si="131"/>
        <v>34</v>
      </c>
      <c r="G573" s="179" t="str">
        <f t="shared" ca="1" si="132"/>
        <v/>
      </c>
      <c r="H573" s="179">
        <f t="shared" ca="1" si="133"/>
        <v>3568</v>
      </c>
      <c r="I573" s="182">
        <f t="shared" ca="1" si="134"/>
        <v>44</v>
      </c>
      <c r="J573" s="175" t="str">
        <f t="shared" ca="1" si="135"/>
        <v/>
      </c>
      <c r="K573" s="127" t="str">
        <f t="shared" ca="1" si="136"/>
        <v/>
      </c>
      <c r="L573" s="182" t="str">
        <f t="shared" ca="1" si="137"/>
        <v/>
      </c>
      <c r="M573" s="127" t="str">
        <f t="shared" ca="1" si="138"/>
        <v/>
      </c>
      <c r="N573" s="127" t="str">
        <f t="shared" ca="1" si="139"/>
        <v/>
      </c>
      <c r="O573" s="179" t="str">
        <f t="shared" ca="1" si="140"/>
        <v/>
      </c>
      <c r="P573" s="182" t="str">
        <f t="shared" ca="1" si="141"/>
        <v/>
      </c>
      <c r="Q573" s="120" t="str">
        <f t="shared" ca="1" si="143"/>
        <v/>
      </c>
      <c r="R573" s="77">
        <f ca="1">IFERROR(SUM($I$15:I573)/$N$5,"")</f>
        <v>0.2927699921737319</v>
      </c>
    </row>
    <row r="574" spans="1:18" x14ac:dyDescent="0.25">
      <c r="A574" s="168">
        <v>21</v>
      </c>
      <c r="B574" s="173">
        <f t="shared" si="142"/>
        <v>43582.583333331975</v>
      </c>
      <c r="C574" s="127" t="str">
        <f t="shared" ca="1" si="128"/>
        <v/>
      </c>
      <c r="D574" s="179">
        <f t="shared" ca="1" si="129"/>
        <v>898</v>
      </c>
      <c r="E574" s="179">
        <f t="shared" ca="1" si="130"/>
        <v>42</v>
      </c>
      <c r="F574" s="179">
        <f t="shared" ca="1" si="131"/>
        <v>35</v>
      </c>
      <c r="G574" s="179" t="str">
        <f t="shared" ca="1" si="132"/>
        <v/>
      </c>
      <c r="H574" s="179">
        <f t="shared" ca="1" si="133"/>
        <v>3593</v>
      </c>
      <c r="I574" s="182">
        <f t="shared" ca="1" si="134"/>
        <v>42</v>
      </c>
      <c r="J574" s="175" t="str">
        <f t="shared" ca="1" si="135"/>
        <v/>
      </c>
      <c r="K574" s="127" t="str">
        <f t="shared" ca="1" si="136"/>
        <v/>
      </c>
      <c r="L574" s="182" t="str">
        <f t="shared" ca="1" si="137"/>
        <v/>
      </c>
      <c r="M574" s="127" t="str">
        <f t="shared" ca="1" si="138"/>
        <v/>
      </c>
      <c r="N574" s="127" t="str">
        <f t="shared" ca="1" si="139"/>
        <v/>
      </c>
      <c r="O574" s="179" t="str">
        <f t="shared" ca="1" si="140"/>
        <v/>
      </c>
      <c r="P574" s="182" t="str">
        <f t="shared" ca="1" si="141"/>
        <v/>
      </c>
      <c r="Q574" s="120" t="str">
        <f t="shared" ca="1" si="143"/>
        <v/>
      </c>
      <c r="R574" s="77">
        <f ca="1">IFERROR(SUM($I$15:I574)/$N$5,"")</f>
        <v>0.29300646933960939</v>
      </c>
    </row>
    <row r="575" spans="1:18" x14ac:dyDescent="0.25">
      <c r="A575" s="168">
        <v>22</v>
      </c>
      <c r="B575" s="173">
        <f t="shared" si="142"/>
        <v>43582.624999998639</v>
      </c>
      <c r="C575" s="127" t="str">
        <f t="shared" ca="1" si="128"/>
        <v/>
      </c>
      <c r="D575" s="179">
        <f t="shared" ca="1" si="129"/>
        <v>901</v>
      </c>
      <c r="E575" s="179">
        <f t="shared" ca="1" si="130"/>
        <v>42</v>
      </c>
      <c r="F575" s="179">
        <f t="shared" ca="1" si="131"/>
        <v>36</v>
      </c>
      <c r="G575" s="179" t="str">
        <f t="shared" ca="1" si="132"/>
        <v/>
      </c>
      <c r="H575" s="179">
        <f t="shared" ca="1" si="133"/>
        <v>3612</v>
      </c>
      <c r="I575" s="182">
        <f t="shared" ca="1" si="134"/>
        <v>43</v>
      </c>
      <c r="J575" s="175" t="str">
        <f t="shared" ca="1" si="135"/>
        <v/>
      </c>
      <c r="K575" s="127" t="str">
        <f t="shared" ca="1" si="136"/>
        <v/>
      </c>
      <c r="L575" s="182" t="str">
        <f t="shared" ca="1" si="137"/>
        <v/>
      </c>
      <c r="M575" s="127" t="str">
        <f t="shared" ca="1" si="138"/>
        <v/>
      </c>
      <c r="N575" s="127" t="str">
        <f t="shared" ca="1" si="139"/>
        <v/>
      </c>
      <c r="O575" s="179" t="str">
        <f t="shared" ca="1" si="140"/>
        <v/>
      </c>
      <c r="P575" s="182" t="str">
        <f t="shared" ca="1" si="141"/>
        <v/>
      </c>
      <c r="Q575" s="120" t="str">
        <f t="shared" ca="1" si="143"/>
        <v/>
      </c>
      <c r="R575" s="77">
        <f ca="1">IFERROR(SUM($I$15:I575)/$N$5,"")</f>
        <v>0.2932485769141982</v>
      </c>
    </row>
    <row r="576" spans="1:18" x14ac:dyDescent="0.25">
      <c r="A576" s="168">
        <v>23</v>
      </c>
      <c r="B576" s="173">
        <f t="shared" si="142"/>
        <v>43582.666666665304</v>
      </c>
      <c r="C576" s="127" t="str">
        <f t="shared" ca="1" si="128"/>
        <v/>
      </c>
      <c r="D576" s="179">
        <f t="shared" ca="1" si="129"/>
        <v>900</v>
      </c>
      <c r="E576" s="179">
        <f t="shared" ca="1" si="130"/>
        <v>42</v>
      </c>
      <c r="F576" s="179">
        <f t="shared" ca="1" si="131"/>
        <v>37</v>
      </c>
      <c r="G576" s="179" t="str">
        <f t="shared" ca="1" si="132"/>
        <v/>
      </c>
      <c r="H576" s="179">
        <f t="shared" ca="1" si="133"/>
        <v>3557</v>
      </c>
      <c r="I576" s="182">
        <f t="shared" ca="1" si="134"/>
        <v>44</v>
      </c>
      <c r="J576" s="175" t="str">
        <f t="shared" ca="1" si="135"/>
        <v/>
      </c>
      <c r="K576" s="127" t="str">
        <f t="shared" ca="1" si="136"/>
        <v/>
      </c>
      <c r="L576" s="182" t="str">
        <f t="shared" ca="1" si="137"/>
        <v/>
      </c>
      <c r="M576" s="127" t="str">
        <f t="shared" ca="1" si="138"/>
        <v/>
      </c>
      <c r="N576" s="127" t="str">
        <f t="shared" ca="1" si="139"/>
        <v/>
      </c>
      <c r="O576" s="179" t="str">
        <f t="shared" ca="1" si="140"/>
        <v/>
      </c>
      <c r="P576" s="182" t="str">
        <f t="shared" ca="1" si="141"/>
        <v/>
      </c>
      <c r="Q576" s="120" t="str">
        <f t="shared" ca="1" si="143"/>
        <v/>
      </c>
      <c r="R576" s="77">
        <f ca="1">IFERROR(SUM($I$15:I576)/$N$5,"")</f>
        <v>0.29349631489749839</v>
      </c>
    </row>
    <row r="577" spans="1:18" x14ac:dyDescent="0.25">
      <c r="A577" s="168">
        <v>24</v>
      </c>
      <c r="B577" s="173">
        <f t="shared" si="142"/>
        <v>43582.708333331968</v>
      </c>
      <c r="C577" s="127" t="str">
        <f t="shared" ca="1" si="128"/>
        <v/>
      </c>
      <c r="D577" s="179">
        <f t="shared" ca="1" si="129"/>
        <v>900</v>
      </c>
      <c r="E577" s="179">
        <f t="shared" ca="1" si="130"/>
        <v>42</v>
      </c>
      <c r="F577" s="179">
        <f t="shared" ca="1" si="131"/>
        <v>36</v>
      </c>
      <c r="G577" s="179" t="str">
        <f t="shared" ca="1" si="132"/>
        <v/>
      </c>
      <c r="H577" s="179">
        <f t="shared" ca="1" si="133"/>
        <v>3675</v>
      </c>
      <c r="I577" s="182">
        <f t="shared" ca="1" si="134"/>
        <v>43</v>
      </c>
      <c r="J577" s="175" t="str">
        <f t="shared" ca="1" si="135"/>
        <v/>
      </c>
      <c r="K577" s="127" t="str">
        <f t="shared" ca="1" si="136"/>
        <v/>
      </c>
      <c r="L577" s="182" t="str">
        <f t="shared" ca="1" si="137"/>
        <v/>
      </c>
      <c r="M577" s="127" t="str">
        <f t="shared" ca="1" si="138"/>
        <v/>
      </c>
      <c r="N577" s="127" t="str">
        <f t="shared" ca="1" si="139"/>
        <v/>
      </c>
      <c r="O577" s="179" t="str">
        <f t="shared" ca="1" si="140"/>
        <v/>
      </c>
      <c r="P577" s="182" t="str">
        <f t="shared" ca="1" si="141"/>
        <v/>
      </c>
      <c r="Q577" s="120" t="str">
        <f t="shared" ca="1" si="143"/>
        <v/>
      </c>
      <c r="R577" s="77">
        <f ca="1">IFERROR(SUM($I$15:I577)/$N$5,"")</f>
        <v>0.29373842247208726</v>
      </c>
    </row>
    <row r="578" spans="1:18" x14ac:dyDescent="0.25">
      <c r="A578" s="168">
        <v>25</v>
      </c>
      <c r="B578" s="173">
        <f t="shared" si="142"/>
        <v>43582.749999998632</v>
      </c>
      <c r="C578" s="127" t="str">
        <f t="shared" ca="1" si="128"/>
        <v/>
      </c>
      <c r="D578" s="179">
        <f t="shared" ca="1" si="129"/>
        <v>896</v>
      </c>
      <c r="E578" s="179">
        <f t="shared" ca="1" si="130"/>
        <v>42</v>
      </c>
      <c r="F578" s="179">
        <f t="shared" ca="1" si="131"/>
        <v>34</v>
      </c>
      <c r="G578" s="179" t="str">
        <f t="shared" ca="1" si="132"/>
        <v/>
      </c>
      <c r="H578" s="179">
        <f t="shared" ca="1" si="133"/>
        <v>3576</v>
      </c>
      <c r="I578" s="182">
        <f t="shared" ca="1" si="134"/>
        <v>45</v>
      </c>
      <c r="J578" s="175" t="str">
        <f t="shared" ca="1" si="135"/>
        <v/>
      </c>
      <c r="K578" s="127" t="str">
        <f t="shared" ca="1" si="136"/>
        <v/>
      </c>
      <c r="L578" s="182" t="str">
        <f t="shared" ca="1" si="137"/>
        <v/>
      </c>
      <c r="M578" s="127" t="str">
        <f t="shared" ca="1" si="138"/>
        <v/>
      </c>
      <c r="N578" s="127" t="str">
        <f t="shared" ca="1" si="139"/>
        <v/>
      </c>
      <c r="O578" s="179" t="str">
        <f t="shared" ca="1" si="140"/>
        <v/>
      </c>
      <c r="P578" s="182" t="str">
        <f t="shared" ca="1" si="141"/>
        <v/>
      </c>
      <c r="Q578" s="120" t="str">
        <f t="shared" ca="1" si="143"/>
        <v/>
      </c>
      <c r="R578" s="77">
        <f ca="1">IFERROR(SUM($I$15:I578)/$N$5,"")</f>
        <v>0.29399179086409882</v>
      </c>
    </row>
    <row r="579" spans="1:18" x14ac:dyDescent="0.25">
      <c r="A579" s="168">
        <v>26</v>
      </c>
      <c r="B579" s="173">
        <f t="shared" si="142"/>
        <v>43582.791666665296</v>
      </c>
      <c r="C579" s="127" t="str">
        <f t="shared" ca="1" si="128"/>
        <v/>
      </c>
      <c r="D579" s="179">
        <f t="shared" ca="1" si="129"/>
        <v>898</v>
      </c>
      <c r="E579" s="179">
        <f t="shared" ca="1" si="130"/>
        <v>42</v>
      </c>
      <c r="F579" s="179">
        <f t="shared" ca="1" si="131"/>
        <v>36</v>
      </c>
      <c r="G579" s="179" t="str">
        <f t="shared" ca="1" si="132"/>
        <v/>
      </c>
      <c r="H579" s="179">
        <f t="shared" ca="1" si="133"/>
        <v>3622</v>
      </c>
      <c r="I579" s="182">
        <f t="shared" ca="1" si="134"/>
        <v>46</v>
      </c>
      <c r="J579" s="175" t="str">
        <f t="shared" ca="1" si="135"/>
        <v/>
      </c>
      <c r="K579" s="127" t="str">
        <f t="shared" ca="1" si="136"/>
        <v/>
      </c>
      <c r="L579" s="182" t="str">
        <f t="shared" ca="1" si="137"/>
        <v/>
      </c>
      <c r="M579" s="127" t="str">
        <f t="shared" ca="1" si="138"/>
        <v/>
      </c>
      <c r="N579" s="127" t="str">
        <f t="shared" ca="1" si="139"/>
        <v/>
      </c>
      <c r="O579" s="179" t="str">
        <f t="shared" ca="1" si="140"/>
        <v/>
      </c>
      <c r="P579" s="182" t="str">
        <f t="shared" ca="1" si="141"/>
        <v/>
      </c>
      <c r="Q579" s="120" t="str">
        <f t="shared" ca="1" si="143"/>
        <v/>
      </c>
      <c r="R579" s="77">
        <f ca="1">IFERROR(SUM($I$15:I579)/$N$5,"")</f>
        <v>0.29425078966482177</v>
      </c>
    </row>
    <row r="580" spans="1:18" x14ac:dyDescent="0.25">
      <c r="A580" s="168">
        <v>27</v>
      </c>
      <c r="B580" s="173">
        <f t="shared" si="142"/>
        <v>43582.833333331961</v>
      </c>
      <c r="C580" s="127" t="str">
        <f t="shared" ca="1" si="128"/>
        <v/>
      </c>
      <c r="D580" s="179">
        <f t="shared" ca="1" si="129"/>
        <v>892</v>
      </c>
      <c r="E580" s="179">
        <f t="shared" ca="1" si="130"/>
        <v>42</v>
      </c>
      <c r="F580" s="179">
        <f t="shared" ca="1" si="131"/>
        <v>34</v>
      </c>
      <c r="G580" s="179" t="str">
        <f t="shared" ca="1" si="132"/>
        <v/>
      </c>
      <c r="H580" s="179">
        <f t="shared" ca="1" si="133"/>
        <v>3586</v>
      </c>
      <c r="I580" s="182">
        <f t="shared" ca="1" si="134"/>
        <v>45</v>
      </c>
      <c r="J580" s="175" t="str">
        <f t="shared" ca="1" si="135"/>
        <v/>
      </c>
      <c r="K580" s="127" t="str">
        <f t="shared" ca="1" si="136"/>
        <v/>
      </c>
      <c r="L580" s="182" t="str">
        <f t="shared" ca="1" si="137"/>
        <v/>
      </c>
      <c r="M580" s="127" t="str">
        <f t="shared" ca="1" si="138"/>
        <v/>
      </c>
      <c r="N580" s="127" t="str">
        <f t="shared" ca="1" si="139"/>
        <v/>
      </c>
      <c r="O580" s="179" t="str">
        <f t="shared" ca="1" si="140"/>
        <v/>
      </c>
      <c r="P580" s="182" t="str">
        <f t="shared" ca="1" si="141"/>
        <v/>
      </c>
      <c r="Q580" s="120" t="str">
        <f t="shared" ca="1" si="143"/>
        <v/>
      </c>
      <c r="R580" s="77">
        <f ca="1">IFERROR(SUM($I$15:I580)/$N$5,"")</f>
        <v>0.29450415805683333</v>
      </c>
    </row>
    <row r="581" spans="1:18" x14ac:dyDescent="0.25">
      <c r="A581" s="168">
        <v>28</v>
      </c>
      <c r="B581" s="173">
        <f t="shared" si="142"/>
        <v>43582.874999998625</v>
      </c>
      <c r="C581" s="127" t="str">
        <f t="shared" ca="1" si="128"/>
        <v/>
      </c>
      <c r="D581" s="179">
        <f t="shared" ca="1" si="129"/>
        <v>894</v>
      </c>
      <c r="E581" s="179">
        <f t="shared" ca="1" si="130"/>
        <v>42</v>
      </c>
      <c r="F581" s="179">
        <f t="shared" ca="1" si="131"/>
        <v>35</v>
      </c>
      <c r="G581" s="179" t="str">
        <f t="shared" ca="1" si="132"/>
        <v/>
      </c>
      <c r="H581" s="179">
        <f t="shared" ca="1" si="133"/>
        <v>3612</v>
      </c>
      <c r="I581" s="182">
        <f t="shared" ca="1" si="134"/>
        <v>47</v>
      </c>
      <c r="J581" s="175" t="str">
        <f t="shared" ca="1" si="135"/>
        <v/>
      </c>
      <c r="K581" s="127" t="str">
        <f t="shared" ca="1" si="136"/>
        <v/>
      </c>
      <c r="L581" s="182" t="str">
        <f t="shared" ca="1" si="137"/>
        <v/>
      </c>
      <c r="M581" s="127" t="str">
        <f t="shared" ca="1" si="138"/>
        <v/>
      </c>
      <c r="N581" s="127" t="str">
        <f t="shared" ca="1" si="139"/>
        <v/>
      </c>
      <c r="O581" s="179" t="str">
        <f t="shared" ca="1" si="140"/>
        <v/>
      </c>
      <c r="P581" s="182" t="str">
        <f t="shared" ca="1" si="141"/>
        <v/>
      </c>
      <c r="Q581" s="120" t="str">
        <f t="shared" ca="1" si="143"/>
        <v/>
      </c>
      <c r="R581" s="77">
        <f ca="1">IFERROR(SUM($I$15:I581)/$N$5,"")</f>
        <v>0.29476878726626765</v>
      </c>
    </row>
    <row r="582" spans="1:18" x14ac:dyDescent="0.25">
      <c r="A582" s="168">
        <v>29</v>
      </c>
      <c r="B582" s="173">
        <f t="shared" si="142"/>
        <v>43582.916666665289</v>
      </c>
      <c r="C582" s="127" t="str">
        <f t="shared" ca="1" si="128"/>
        <v/>
      </c>
      <c r="D582" s="179">
        <f t="shared" ca="1" si="129"/>
        <v>895</v>
      </c>
      <c r="E582" s="179">
        <f t="shared" ca="1" si="130"/>
        <v>42</v>
      </c>
      <c r="F582" s="179">
        <f t="shared" ca="1" si="131"/>
        <v>35</v>
      </c>
      <c r="G582" s="179" t="str">
        <f t="shared" ca="1" si="132"/>
        <v/>
      </c>
      <c r="H582" s="179">
        <f t="shared" ca="1" si="133"/>
        <v>3574</v>
      </c>
      <c r="I582" s="182">
        <f t="shared" ca="1" si="134"/>
        <v>44</v>
      </c>
      <c r="J582" s="175" t="str">
        <f t="shared" ca="1" si="135"/>
        <v/>
      </c>
      <c r="K582" s="127" t="str">
        <f t="shared" ca="1" si="136"/>
        <v/>
      </c>
      <c r="L582" s="182" t="str">
        <f t="shared" ca="1" si="137"/>
        <v/>
      </c>
      <c r="M582" s="127" t="str">
        <f t="shared" ca="1" si="138"/>
        <v/>
      </c>
      <c r="N582" s="127" t="str">
        <f t="shared" ca="1" si="139"/>
        <v/>
      </c>
      <c r="O582" s="179" t="str">
        <f t="shared" ca="1" si="140"/>
        <v/>
      </c>
      <c r="P582" s="182" t="str">
        <f t="shared" ca="1" si="141"/>
        <v/>
      </c>
      <c r="Q582" s="120" t="str">
        <f t="shared" ca="1" si="143"/>
        <v/>
      </c>
      <c r="R582" s="77">
        <f ca="1">IFERROR(SUM($I$15:I582)/$N$5,"")</f>
        <v>0.29501652524956784</v>
      </c>
    </row>
    <row r="583" spans="1:18" x14ac:dyDescent="0.25">
      <c r="A583" s="168">
        <v>30</v>
      </c>
      <c r="B583" s="173">
        <f t="shared" si="142"/>
        <v>43582.958333331953</v>
      </c>
      <c r="C583" s="127" t="str">
        <f t="shared" ca="1" si="128"/>
        <v/>
      </c>
      <c r="D583" s="179">
        <f t="shared" ca="1" si="129"/>
        <v>895</v>
      </c>
      <c r="E583" s="179">
        <f t="shared" ca="1" si="130"/>
        <v>42</v>
      </c>
      <c r="F583" s="179">
        <f t="shared" ca="1" si="131"/>
        <v>30</v>
      </c>
      <c r="G583" s="179" t="str">
        <f t="shared" ca="1" si="132"/>
        <v/>
      </c>
      <c r="H583" s="179">
        <f t="shared" ca="1" si="133"/>
        <v>3547</v>
      </c>
      <c r="I583" s="182">
        <f t="shared" ca="1" si="134"/>
        <v>48</v>
      </c>
      <c r="J583" s="175" t="str">
        <f t="shared" ca="1" si="135"/>
        <v/>
      </c>
      <c r="K583" s="127" t="str">
        <f t="shared" ca="1" si="136"/>
        <v/>
      </c>
      <c r="L583" s="182" t="str">
        <f t="shared" ca="1" si="137"/>
        <v/>
      </c>
      <c r="M583" s="127" t="str">
        <f t="shared" ca="1" si="138"/>
        <v/>
      </c>
      <c r="N583" s="127" t="str">
        <f t="shared" ca="1" si="139"/>
        <v/>
      </c>
      <c r="O583" s="179" t="str">
        <f t="shared" ca="1" si="140"/>
        <v/>
      </c>
      <c r="P583" s="182" t="str">
        <f t="shared" ca="1" si="141"/>
        <v/>
      </c>
      <c r="Q583" s="120" t="str">
        <f t="shared" ca="1" si="143"/>
        <v/>
      </c>
      <c r="R583" s="77">
        <f ca="1">IFERROR(SUM($I$15:I583)/$N$5,"")</f>
        <v>0.29528678486771354</v>
      </c>
    </row>
    <row r="584" spans="1:18" x14ac:dyDescent="0.25">
      <c r="A584" s="168">
        <v>31</v>
      </c>
      <c r="B584" s="173">
        <f t="shared" si="142"/>
        <v>43582.999999998618</v>
      </c>
      <c r="C584" s="127" t="str">
        <f t="shared" ca="1" si="128"/>
        <v/>
      </c>
      <c r="D584" s="179">
        <f t="shared" ca="1" si="129"/>
        <v>895</v>
      </c>
      <c r="E584" s="179">
        <f t="shared" ca="1" si="130"/>
        <v>42</v>
      </c>
      <c r="F584" s="179">
        <f t="shared" ca="1" si="131"/>
        <v>37</v>
      </c>
      <c r="G584" s="179" t="str">
        <f t="shared" ca="1" si="132"/>
        <v/>
      </c>
      <c r="H584" s="179">
        <f t="shared" ca="1" si="133"/>
        <v>3622</v>
      </c>
      <c r="I584" s="182">
        <f t="shared" ca="1" si="134"/>
        <v>47</v>
      </c>
      <c r="J584" s="175" t="str">
        <f t="shared" ca="1" si="135"/>
        <v/>
      </c>
      <c r="K584" s="127" t="str">
        <f t="shared" ca="1" si="136"/>
        <v/>
      </c>
      <c r="L584" s="182" t="str">
        <f t="shared" ca="1" si="137"/>
        <v/>
      </c>
      <c r="M584" s="127" t="str">
        <f t="shared" ca="1" si="138"/>
        <v/>
      </c>
      <c r="N584" s="127" t="str">
        <f t="shared" ca="1" si="139"/>
        <v/>
      </c>
      <c r="O584" s="179" t="str">
        <f t="shared" ca="1" si="140"/>
        <v/>
      </c>
      <c r="P584" s="182" t="str">
        <f t="shared" ca="1" si="141"/>
        <v/>
      </c>
      <c r="Q584" s="120" t="str">
        <f t="shared" ca="1" si="143"/>
        <v/>
      </c>
      <c r="R584" s="77">
        <f ca="1">IFERROR(SUM($I$15:I584)/$N$5,"")</f>
        <v>0.29555141407714786</v>
      </c>
    </row>
    <row r="585" spans="1:18" x14ac:dyDescent="0.25">
      <c r="A585" s="168">
        <v>32</v>
      </c>
      <c r="B585" s="173">
        <f t="shared" si="142"/>
        <v>43583.041666665282</v>
      </c>
      <c r="C585" s="127" t="str">
        <f t="shared" ca="1" si="128"/>
        <v/>
      </c>
      <c r="D585" s="179">
        <f t="shared" ca="1" si="129"/>
        <v>894</v>
      </c>
      <c r="E585" s="179">
        <f t="shared" ca="1" si="130"/>
        <v>42</v>
      </c>
      <c r="F585" s="179">
        <f t="shared" ca="1" si="131"/>
        <v>39</v>
      </c>
      <c r="G585" s="179" t="str">
        <f t="shared" ca="1" si="132"/>
        <v/>
      </c>
      <c r="H585" s="179">
        <f t="shared" ca="1" si="133"/>
        <v>3619</v>
      </c>
      <c r="I585" s="182">
        <f t="shared" ca="1" si="134"/>
        <v>45</v>
      </c>
      <c r="J585" s="175" t="str">
        <f t="shared" ca="1" si="135"/>
        <v/>
      </c>
      <c r="K585" s="127" t="str">
        <f t="shared" ca="1" si="136"/>
        <v/>
      </c>
      <c r="L585" s="182" t="str">
        <f t="shared" ca="1" si="137"/>
        <v/>
      </c>
      <c r="M585" s="127" t="str">
        <f t="shared" ca="1" si="138"/>
        <v/>
      </c>
      <c r="N585" s="127" t="str">
        <f t="shared" ca="1" si="139"/>
        <v/>
      </c>
      <c r="O585" s="179" t="str">
        <f t="shared" ca="1" si="140"/>
        <v/>
      </c>
      <c r="P585" s="182" t="str">
        <f t="shared" ca="1" si="141"/>
        <v/>
      </c>
      <c r="Q585" s="120" t="str">
        <f t="shared" ca="1" si="143"/>
        <v/>
      </c>
      <c r="R585" s="77">
        <f ca="1">IFERROR(SUM($I$15:I585)/$N$5,"")</f>
        <v>0.29580478246915942</v>
      </c>
    </row>
    <row r="586" spans="1:18" x14ac:dyDescent="0.25">
      <c r="A586" s="168">
        <v>33</v>
      </c>
      <c r="B586" s="173">
        <f t="shared" si="142"/>
        <v>43583.083333331946</v>
      </c>
      <c r="C586" s="127" t="str">
        <f t="shared" ca="1" si="128"/>
        <v/>
      </c>
      <c r="D586" s="179">
        <f t="shared" ca="1" si="129"/>
        <v>894</v>
      </c>
      <c r="E586" s="179">
        <f t="shared" ca="1" si="130"/>
        <v>42</v>
      </c>
      <c r="F586" s="179">
        <f t="shared" ca="1" si="131"/>
        <v>34</v>
      </c>
      <c r="G586" s="179" t="str">
        <f t="shared" ca="1" si="132"/>
        <v/>
      </c>
      <c r="H586" s="179">
        <f t="shared" ca="1" si="133"/>
        <v>3614</v>
      </c>
      <c r="I586" s="182">
        <f t="shared" ca="1" si="134"/>
        <v>48</v>
      </c>
      <c r="J586" s="175" t="str">
        <f t="shared" ca="1" si="135"/>
        <v/>
      </c>
      <c r="K586" s="127" t="str">
        <f t="shared" ca="1" si="136"/>
        <v/>
      </c>
      <c r="L586" s="182" t="str">
        <f t="shared" ca="1" si="137"/>
        <v/>
      </c>
      <c r="M586" s="127" t="str">
        <f t="shared" ca="1" si="138"/>
        <v/>
      </c>
      <c r="N586" s="127" t="str">
        <f t="shared" ca="1" si="139"/>
        <v/>
      </c>
      <c r="O586" s="179" t="str">
        <f t="shared" ca="1" si="140"/>
        <v/>
      </c>
      <c r="P586" s="182" t="str">
        <f t="shared" ca="1" si="141"/>
        <v/>
      </c>
      <c r="Q586" s="120" t="str">
        <f t="shared" ca="1" si="143"/>
        <v/>
      </c>
      <c r="R586" s="77">
        <f ca="1">IFERROR(SUM($I$15:I586)/$N$5,"")</f>
        <v>0.29607504208730512</v>
      </c>
    </row>
    <row r="587" spans="1:18" x14ac:dyDescent="0.25">
      <c r="A587" s="168">
        <v>34</v>
      </c>
      <c r="B587" s="173">
        <f t="shared" si="142"/>
        <v>43583.12499999861</v>
      </c>
      <c r="C587" s="127" t="str">
        <f t="shared" ca="1" si="128"/>
        <v/>
      </c>
      <c r="D587" s="179">
        <f t="shared" ca="1" si="129"/>
        <v>895</v>
      </c>
      <c r="E587" s="179">
        <f t="shared" ca="1" si="130"/>
        <v>42</v>
      </c>
      <c r="F587" s="179">
        <f t="shared" ca="1" si="131"/>
        <v>34</v>
      </c>
      <c r="G587" s="179">
        <f t="shared" ca="1" si="132"/>
        <v>202.2</v>
      </c>
      <c r="H587" s="179">
        <f t="shared" ca="1" si="133"/>
        <v>3606</v>
      </c>
      <c r="I587" s="182">
        <f t="shared" ca="1" si="134"/>
        <v>45</v>
      </c>
      <c r="J587" s="175" t="str">
        <f t="shared" ca="1" si="135"/>
        <v/>
      </c>
      <c r="K587" s="127" t="str">
        <f t="shared" ca="1" si="136"/>
        <v/>
      </c>
      <c r="L587" s="182" t="str">
        <f t="shared" ca="1" si="137"/>
        <v/>
      </c>
      <c r="M587" s="127" t="str">
        <f t="shared" ca="1" si="138"/>
        <v/>
      </c>
      <c r="N587" s="127" t="str">
        <f t="shared" ca="1" si="139"/>
        <v/>
      </c>
      <c r="O587" s="179" t="str">
        <f t="shared" ca="1" si="140"/>
        <v/>
      </c>
      <c r="P587" s="182" t="str">
        <f t="shared" ca="1" si="141"/>
        <v/>
      </c>
      <c r="Q587" s="120" t="str">
        <f t="shared" ca="1" si="143"/>
        <v/>
      </c>
      <c r="R587" s="77">
        <f ca="1">IFERROR(SUM($I$15:I587)/$N$5,"")</f>
        <v>0.29632841047931668</v>
      </c>
    </row>
    <row r="588" spans="1:18" x14ac:dyDescent="0.25">
      <c r="A588" s="168">
        <v>35</v>
      </c>
      <c r="B588" s="173">
        <f t="shared" si="142"/>
        <v>43583.166666665275</v>
      </c>
      <c r="C588" s="127" t="str">
        <f t="shared" ca="1" si="128"/>
        <v/>
      </c>
      <c r="D588" s="179">
        <f t="shared" ca="1" si="129"/>
        <v>893</v>
      </c>
      <c r="E588" s="179">
        <f t="shared" ca="1" si="130"/>
        <v>42</v>
      </c>
      <c r="F588" s="179">
        <f t="shared" ca="1" si="131"/>
        <v>34</v>
      </c>
      <c r="G588" s="179" t="str">
        <f t="shared" ca="1" si="132"/>
        <v/>
      </c>
      <c r="H588" s="179">
        <f t="shared" ca="1" si="133"/>
        <v>3601</v>
      </c>
      <c r="I588" s="182">
        <f t="shared" ca="1" si="134"/>
        <v>44</v>
      </c>
      <c r="J588" s="175" t="str">
        <f t="shared" ca="1" si="135"/>
        <v/>
      </c>
      <c r="K588" s="127" t="str">
        <f t="shared" ca="1" si="136"/>
        <v/>
      </c>
      <c r="L588" s="182" t="str">
        <f t="shared" ca="1" si="137"/>
        <v/>
      </c>
      <c r="M588" s="127" t="str">
        <f t="shared" ca="1" si="138"/>
        <v/>
      </c>
      <c r="N588" s="127" t="str">
        <f t="shared" ca="1" si="139"/>
        <v/>
      </c>
      <c r="O588" s="179" t="str">
        <f t="shared" ca="1" si="140"/>
        <v/>
      </c>
      <c r="P588" s="182" t="str">
        <f t="shared" ca="1" si="141"/>
        <v/>
      </c>
      <c r="Q588" s="120" t="str">
        <f t="shared" ca="1" si="143"/>
        <v/>
      </c>
      <c r="R588" s="77">
        <f ca="1">IFERROR(SUM($I$15:I588)/$N$5,"")</f>
        <v>0.29657614846261693</v>
      </c>
    </row>
    <row r="589" spans="1:18" x14ac:dyDescent="0.25">
      <c r="A589" s="168">
        <v>36</v>
      </c>
      <c r="B589" s="173">
        <f t="shared" si="142"/>
        <v>43583.208333331939</v>
      </c>
      <c r="C589" s="127" t="str">
        <f t="shared" ca="1" si="128"/>
        <v/>
      </c>
      <c r="D589" s="179">
        <f t="shared" ca="1" si="129"/>
        <v>891</v>
      </c>
      <c r="E589" s="179">
        <f t="shared" ca="1" si="130"/>
        <v>42</v>
      </c>
      <c r="F589" s="179">
        <f t="shared" ca="1" si="131"/>
        <v>34</v>
      </c>
      <c r="G589" s="179" t="str">
        <f t="shared" ca="1" si="132"/>
        <v/>
      </c>
      <c r="H589" s="179">
        <f t="shared" ca="1" si="133"/>
        <v>3561</v>
      </c>
      <c r="I589" s="182">
        <f t="shared" ca="1" si="134"/>
        <v>44</v>
      </c>
      <c r="J589" s="175" t="str">
        <f t="shared" ca="1" si="135"/>
        <v/>
      </c>
      <c r="K589" s="127" t="str">
        <f t="shared" ca="1" si="136"/>
        <v/>
      </c>
      <c r="L589" s="182" t="str">
        <f t="shared" ca="1" si="137"/>
        <v/>
      </c>
      <c r="M589" s="127" t="str">
        <f t="shared" ca="1" si="138"/>
        <v/>
      </c>
      <c r="N589" s="127" t="str">
        <f t="shared" ca="1" si="139"/>
        <v/>
      </c>
      <c r="O589" s="179" t="str">
        <f t="shared" ca="1" si="140"/>
        <v/>
      </c>
      <c r="P589" s="182" t="str">
        <f t="shared" ca="1" si="141"/>
        <v/>
      </c>
      <c r="Q589" s="120" t="str">
        <f t="shared" ca="1" si="143"/>
        <v/>
      </c>
      <c r="R589" s="77">
        <f ca="1">IFERROR(SUM($I$15:I589)/$N$5,"")</f>
        <v>0.29682388644591712</v>
      </c>
    </row>
    <row r="590" spans="1:18" x14ac:dyDescent="0.25">
      <c r="A590" s="168">
        <v>37</v>
      </c>
      <c r="B590" s="173">
        <f t="shared" si="142"/>
        <v>43583.249999998603</v>
      </c>
      <c r="C590" s="127" t="str">
        <f t="shared" ca="1" si="128"/>
        <v/>
      </c>
      <c r="D590" s="179">
        <f t="shared" ca="1" si="129"/>
        <v>890</v>
      </c>
      <c r="E590" s="179">
        <f t="shared" ca="1" si="130"/>
        <v>42</v>
      </c>
      <c r="F590" s="179">
        <f t="shared" ca="1" si="131"/>
        <v>34</v>
      </c>
      <c r="G590" s="179" t="str">
        <f t="shared" ca="1" si="132"/>
        <v/>
      </c>
      <c r="H590" s="179">
        <f t="shared" ca="1" si="133"/>
        <v>3568</v>
      </c>
      <c r="I590" s="182">
        <f t="shared" ca="1" si="134"/>
        <v>44</v>
      </c>
      <c r="J590" s="175" t="str">
        <f t="shared" ca="1" si="135"/>
        <v/>
      </c>
      <c r="K590" s="127" t="str">
        <f t="shared" ca="1" si="136"/>
        <v/>
      </c>
      <c r="L590" s="182" t="str">
        <f t="shared" ca="1" si="137"/>
        <v/>
      </c>
      <c r="M590" s="127" t="str">
        <f t="shared" ca="1" si="138"/>
        <v/>
      </c>
      <c r="N590" s="127" t="str">
        <f t="shared" ca="1" si="139"/>
        <v/>
      </c>
      <c r="O590" s="179" t="str">
        <f t="shared" ca="1" si="140"/>
        <v/>
      </c>
      <c r="P590" s="182" t="str">
        <f t="shared" ca="1" si="141"/>
        <v/>
      </c>
      <c r="Q590" s="120" t="str">
        <f t="shared" ca="1" si="143"/>
        <v/>
      </c>
      <c r="R590" s="77">
        <f ca="1">IFERROR(SUM($I$15:I590)/$N$5,"")</f>
        <v>0.29707162442921731</v>
      </c>
    </row>
    <row r="591" spans="1:18" x14ac:dyDescent="0.25">
      <c r="A591" s="168">
        <v>14</v>
      </c>
      <c r="B591" s="173">
        <f t="shared" si="142"/>
        <v>43583.291666665267</v>
      </c>
      <c r="C591" s="127" t="str">
        <f t="shared" ref="C591:C654" ca="1" si="144">IF($B591&gt;$B$10,"",IFERROR(AVERAGE(INDIRECT("'"&amp;TEXT($B591-TIME(6,1,0),"MM-DD-YY")&amp;"'!C"&amp;$A591)),""))</f>
        <v/>
      </c>
      <c r="D591" s="179">
        <f t="shared" ref="D591:D654" ca="1" si="145">IF($B591&gt;$B$10,"",IFERROR(AVERAGE(INDIRECT("'"&amp;TEXT($B591-TIME(6,1,0),"MM-DD-YY")&amp;"'!D"&amp;$A591)),""))</f>
        <v>893</v>
      </c>
      <c r="E591" s="179">
        <f t="shared" ref="E591:E654" ca="1" si="146">IF($B591&gt;$B$10,"",IFERROR(AVERAGE(INDIRECT("'"&amp;TEXT($B591-TIME(6,1,0),"MM-DD-YY")&amp;"'!E"&amp;$A591)),""))</f>
        <v>42</v>
      </c>
      <c r="F591" s="179">
        <f t="shared" ref="F591:F654" ca="1" si="147">IF($B591&gt;$B$10,"",IFERROR(AVERAGE(INDIRECT("'"&amp;TEXT($B591-TIME(6,1,0),"MM-DD-YY")&amp;"'!P"&amp;$A591)),""))</f>
        <v>34</v>
      </c>
      <c r="G591" s="179" t="str">
        <f t="shared" ref="G591:G654" ca="1" si="148">IF($B591&gt;$B$10,"",IFERROR(AVERAGE(INDIRECT("'"&amp;TEXT($B591-TIME(6,1,0),"MM-DD-YY")&amp;"'!AC"&amp;$A591)),""))</f>
        <v/>
      </c>
      <c r="H591" s="179">
        <f t="shared" ref="H591:H654" ca="1" si="149">IF($B591&gt;$B$10,"",IFERROR(AVERAGE(INDIRECT("'"&amp;TEXT($B591-TIME(6,1,0),"MM-DD-YY")&amp;"'!O"&amp;$A591)),""))</f>
        <v>3564</v>
      </c>
      <c r="I591" s="182">
        <f t="shared" ref="I591:I654" ca="1" si="150">IF($B591&gt;$B$10,"",IFERROR(AVERAGE(INDIRECT("'"&amp;TEXT($B591-TIME(6,1,0),"MM-DD-YY")&amp;"'!Q"&amp;$A591)),""))</f>
        <v>42</v>
      </c>
      <c r="J591" s="175" t="str">
        <f t="shared" ref="J591:J654" ca="1" si="151">IF($B591&gt;$B$10,"",IFERROR(AVERAGE(INDIRECT("'"&amp;TEXT($B591-TIME(6,1,0),"MM-DD-YY")&amp;"'!T"&amp;$A591)),""))</f>
        <v/>
      </c>
      <c r="K591" s="127" t="str">
        <f t="shared" ref="K591:K654" ca="1" si="152">IF($B591&gt;$B$10,"",IFERROR(AVERAGE(INDIRECT("'"&amp;TEXT($B591-TIME(6,1,0),"MM-DD-YY")&amp;"'!I"&amp;$A591)),""))</f>
        <v/>
      </c>
      <c r="L591" s="182" t="str">
        <f t="shared" ref="L591:L654" ca="1" si="153">IF($B591&gt;$B$10,"",IFERROR(AVERAGE(INDIRECT("'"&amp;TEXT($B591-TIME(6,1,0),"MM-DD-YY")&amp;"'!J"&amp;$A591)),""))</f>
        <v/>
      </c>
      <c r="M591" s="127" t="str">
        <f t="shared" ref="M591:M654" ca="1" si="154">IF($B591&gt;$B$10,"",IFERROR(AVERAGE(INDIRECT("'"&amp;TEXT($B591-TIME(6,1,0),"MM-DD-YY")&amp;"'!K"&amp;$A591)),""))</f>
        <v/>
      </c>
      <c r="N591" s="127" t="str">
        <f t="shared" ref="N591:N654" ca="1" si="155">IF($B591&gt;$B$10,"",IFERROR(AVERAGE(INDIRECT("'"&amp;TEXT($B591-TIME(6,1,0),"MM-DD-YY")&amp;"'!L"&amp;$A591)),""))</f>
        <v/>
      </c>
      <c r="O591" s="179" t="str">
        <f t="shared" ref="O591:O654" ca="1" si="156">IF($B591&gt;$B$10,"",IFERROR(AVERAGE(INDIRECT("'"&amp;TEXT($B591-TIME(6,1,0),"MM-DD-YY")&amp;"'!M"&amp;$A591)),""))</f>
        <v/>
      </c>
      <c r="P591" s="182" t="str">
        <f t="shared" ref="P591:P654" ca="1" si="157">IF($B591&gt;$B$10,"",IFERROR(AVERAGE(INDIRECT("'"&amp;TEXT($B591-TIME(6,1,0),"MM-DD-YY")&amp;"'!N"&amp;$A591)),""))</f>
        <v/>
      </c>
      <c r="Q591" s="120" t="str">
        <f t="shared" ca="1" si="143"/>
        <v/>
      </c>
      <c r="R591" s="77">
        <f ca="1">IFERROR(SUM($I$15:I591)/$N$5,"")</f>
        <v>0.2973081015950948</v>
      </c>
    </row>
    <row r="592" spans="1:18" x14ac:dyDescent="0.25">
      <c r="A592" s="168">
        <v>15</v>
      </c>
      <c r="B592" s="173">
        <f t="shared" ref="B592:B655" si="158">B591+TIME(1,0,0)</f>
        <v>43583.333333331931</v>
      </c>
      <c r="C592" s="127" t="str">
        <f t="shared" ca="1" si="144"/>
        <v/>
      </c>
      <c r="D592" s="179">
        <f t="shared" ca="1" si="145"/>
        <v>891</v>
      </c>
      <c r="E592" s="179">
        <f t="shared" ca="1" si="146"/>
        <v>42</v>
      </c>
      <c r="F592" s="179">
        <f t="shared" ca="1" si="147"/>
        <v>34</v>
      </c>
      <c r="G592" s="179" t="str">
        <f t="shared" ca="1" si="148"/>
        <v/>
      </c>
      <c r="H592" s="179">
        <f t="shared" ca="1" si="149"/>
        <v>3570</v>
      </c>
      <c r="I592" s="182">
        <f t="shared" ca="1" si="150"/>
        <v>41</v>
      </c>
      <c r="J592" s="175" t="str">
        <f t="shared" ca="1" si="151"/>
        <v/>
      </c>
      <c r="K592" s="127" t="str">
        <f t="shared" ca="1" si="152"/>
        <v/>
      </c>
      <c r="L592" s="182" t="str">
        <f t="shared" ca="1" si="153"/>
        <v/>
      </c>
      <c r="M592" s="127" t="str">
        <f t="shared" ca="1" si="154"/>
        <v/>
      </c>
      <c r="N592" s="127" t="str">
        <f t="shared" ca="1" si="155"/>
        <v/>
      </c>
      <c r="O592" s="179" t="str">
        <f t="shared" ca="1" si="156"/>
        <v/>
      </c>
      <c r="P592" s="182" t="str">
        <f t="shared" ca="1" si="157"/>
        <v/>
      </c>
      <c r="Q592" s="120" t="str">
        <f t="shared" ref="Q592:Q655" ca="1" si="159">IFERROR(Q591-I592,"")</f>
        <v/>
      </c>
      <c r="R592" s="77">
        <f ca="1">IFERROR(SUM($I$15:I592)/$N$5,"")</f>
        <v>0.29753894835226091</v>
      </c>
    </row>
    <row r="593" spans="1:18" x14ac:dyDescent="0.25">
      <c r="A593" s="168">
        <v>16</v>
      </c>
      <c r="B593" s="173">
        <f t="shared" si="158"/>
        <v>43583.374999998596</v>
      </c>
      <c r="C593" s="127" t="str">
        <f t="shared" ca="1" si="144"/>
        <v/>
      </c>
      <c r="D593" s="179">
        <f t="shared" ca="1" si="145"/>
        <v>891</v>
      </c>
      <c r="E593" s="179">
        <f t="shared" ca="1" si="146"/>
        <v>42</v>
      </c>
      <c r="F593" s="179">
        <f t="shared" ca="1" si="147"/>
        <v>34</v>
      </c>
      <c r="G593" s="179">
        <f t="shared" ca="1" si="148"/>
        <v>231.36</v>
      </c>
      <c r="H593" s="179">
        <f t="shared" ca="1" si="149"/>
        <v>3630</v>
      </c>
      <c r="I593" s="182">
        <f t="shared" ca="1" si="150"/>
        <v>42</v>
      </c>
      <c r="J593" s="175" t="str">
        <f t="shared" ca="1" si="151"/>
        <v/>
      </c>
      <c r="K593" s="127" t="str">
        <f t="shared" ca="1" si="152"/>
        <v/>
      </c>
      <c r="L593" s="182" t="str">
        <f t="shared" ca="1" si="153"/>
        <v/>
      </c>
      <c r="M593" s="127" t="str">
        <f t="shared" ca="1" si="154"/>
        <v/>
      </c>
      <c r="N593" s="127" t="str">
        <f t="shared" ca="1" si="155"/>
        <v/>
      </c>
      <c r="O593" s="179" t="str">
        <f t="shared" ca="1" si="156"/>
        <v/>
      </c>
      <c r="P593" s="182" t="str">
        <f t="shared" ca="1" si="157"/>
        <v/>
      </c>
      <c r="Q593" s="120" t="str">
        <f t="shared" ca="1" si="159"/>
        <v/>
      </c>
      <c r="R593" s="77">
        <f ca="1">IFERROR(SUM($I$15:I593)/$N$5,"")</f>
        <v>0.29777542551813835</v>
      </c>
    </row>
    <row r="594" spans="1:18" x14ac:dyDescent="0.25">
      <c r="A594" s="168">
        <v>17</v>
      </c>
      <c r="B594" s="173">
        <f t="shared" si="158"/>
        <v>43583.41666666526</v>
      </c>
      <c r="C594" s="127" t="str">
        <f t="shared" ca="1" si="144"/>
        <v/>
      </c>
      <c r="D594" s="179">
        <f t="shared" ca="1" si="145"/>
        <v>893</v>
      </c>
      <c r="E594" s="179">
        <f t="shared" ca="1" si="146"/>
        <v>42</v>
      </c>
      <c r="F594" s="179">
        <f t="shared" ca="1" si="147"/>
        <v>34</v>
      </c>
      <c r="G594" s="179" t="str">
        <f t="shared" ca="1" si="148"/>
        <v/>
      </c>
      <c r="H594" s="179">
        <f t="shared" ca="1" si="149"/>
        <v>3641</v>
      </c>
      <c r="I594" s="182">
        <f t="shared" ca="1" si="150"/>
        <v>42</v>
      </c>
      <c r="J594" s="175" t="str">
        <f t="shared" ca="1" si="151"/>
        <v/>
      </c>
      <c r="K594" s="127" t="str">
        <f t="shared" ca="1" si="152"/>
        <v/>
      </c>
      <c r="L594" s="182" t="str">
        <f t="shared" ca="1" si="153"/>
        <v/>
      </c>
      <c r="M594" s="127" t="str">
        <f t="shared" ca="1" si="154"/>
        <v/>
      </c>
      <c r="N594" s="127" t="str">
        <f t="shared" ca="1" si="155"/>
        <v/>
      </c>
      <c r="O594" s="179" t="str">
        <f t="shared" ca="1" si="156"/>
        <v/>
      </c>
      <c r="P594" s="182" t="str">
        <f t="shared" ca="1" si="157"/>
        <v/>
      </c>
      <c r="Q594" s="120" t="str">
        <f t="shared" ca="1" si="159"/>
        <v/>
      </c>
      <c r="R594" s="77">
        <f ca="1">IFERROR(SUM($I$15:I594)/$N$5,"")</f>
        <v>0.29801190268401584</v>
      </c>
    </row>
    <row r="595" spans="1:18" x14ac:dyDescent="0.25">
      <c r="A595" s="168">
        <v>18</v>
      </c>
      <c r="B595" s="173">
        <f t="shared" si="158"/>
        <v>43583.458333331924</v>
      </c>
      <c r="C595" s="127" t="str">
        <f t="shared" ca="1" si="144"/>
        <v/>
      </c>
      <c r="D595" s="179">
        <f t="shared" ca="1" si="145"/>
        <v>893</v>
      </c>
      <c r="E595" s="179">
        <f t="shared" ca="1" si="146"/>
        <v>42</v>
      </c>
      <c r="F595" s="179">
        <f t="shared" ca="1" si="147"/>
        <v>34</v>
      </c>
      <c r="G595" s="179" t="str">
        <f t="shared" ca="1" si="148"/>
        <v/>
      </c>
      <c r="H595" s="179">
        <f t="shared" ca="1" si="149"/>
        <v>3625</v>
      </c>
      <c r="I595" s="182">
        <f t="shared" ca="1" si="150"/>
        <v>41</v>
      </c>
      <c r="J595" s="175" t="str">
        <f t="shared" ca="1" si="151"/>
        <v/>
      </c>
      <c r="K595" s="127" t="str">
        <f t="shared" ca="1" si="152"/>
        <v/>
      </c>
      <c r="L595" s="182" t="str">
        <f t="shared" ca="1" si="153"/>
        <v/>
      </c>
      <c r="M595" s="127" t="str">
        <f t="shared" ca="1" si="154"/>
        <v/>
      </c>
      <c r="N595" s="127" t="str">
        <f t="shared" ca="1" si="155"/>
        <v/>
      </c>
      <c r="O595" s="179" t="str">
        <f t="shared" ca="1" si="156"/>
        <v/>
      </c>
      <c r="P595" s="182" t="str">
        <f t="shared" ca="1" si="157"/>
        <v/>
      </c>
      <c r="Q595" s="120" t="str">
        <f t="shared" ca="1" si="159"/>
        <v/>
      </c>
      <c r="R595" s="77">
        <f ca="1">IFERROR(SUM($I$15:I595)/$N$5,"")</f>
        <v>0.29824274944118195</v>
      </c>
    </row>
    <row r="596" spans="1:18" x14ac:dyDescent="0.25">
      <c r="A596" s="168">
        <v>19</v>
      </c>
      <c r="B596" s="173">
        <f t="shared" si="158"/>
        <v>43583.499999998588</v>
      </c>
      <c r="C596" s="127" t="str">
        <f t="shared" ca="1" si="144"/>
        <v/>
      </c>
      <c r="D596" s="179">
        <f t="shared" ca="1" si="145"/>
        <v>893</v>
      </c>
      <c r="E596" s="179">
        <f t="shared" ca="1" si="146"/>
        <v>42</v>
      </c>
      <c r="F596" s="179">
        <f t="shared" ca="1" si="147"/>
        <v>34</v>
      </c>
      <c r="G596" s="179" t="str">
        <f t="shared" ca="1" si="148"/>
        <v/>
      </c>
      <c r="H596" s="179">
        <f t="shared" ca="1" si="149"/>
        <v>3587</v>
      </c>
      <c r="I596" s="182">
        <f t="shared" ca="1" si="150"/>
        <v>40</v>
      </c>
      <c r="J596" s="175" t="str">
        <f t="shared" ca="1" si="151"/>
        <v/>
      </c>
      <c r="K596" s="127" t="str">
        <f t="shared" ca="1" si="152"/>
        <v/>
      </c>
      <c r="L596" s="182" t="str">
        <f t="shared" ca="1" si="153"/>
        <v/>
      </c>
      <c r="M596" s="127" t="str">
        <f t="shared" ca="1" si="154"/>
        <v/>
      </c>
      <c r="N596" s="127" t="str">
        <f t="shared" ca="1" si="155"/>
        <v/>
      </c>
      <c r="O596" s="179" t="str">
        <f t="shared" ca="1" si="156"/>
        <v/>
      </c>
      <c r="P596" s="182" t="str">
        <f t="shared" ca="1" si="157"/>
        <v/>
      </c>
      <c r="Q596" s="120" t="str">
        <f t="shared" ca="1" si="159"/>
        <v/>
      </c>
      <c r="R596" s="77">
        <f ca="1">IFERROR(SUM($I$15:I596)/$N$5,"")</f>
        <v>0.29846796578963669</v>
      </c>
    </row>
    <row r="597" spans="1:18" x14ac:dyDescent="0.25">
      <c r="A597" s="168">
        <v>20</v>
      </c>
      <c r="B597" s="173">
        <f t="shared" si="158"/>
        <v>43583.541666665253</v>
      </c>
      <c r="C597" s="127" t="str">
        <f t="shared" ca="1" si="144"/>
        <v/>
      </c>
      <c r="D597" s="179">
        <f t="shared" ca="1" si="145"/>
        <v>893</v>
      </c>
      <c r="E597" s="179">
        <f t="shared" ca="1" si="146"/>
        <v>42</v>
      </c>
      <c r="F597" s="179">
        <f t="shared" ca="1" si="147"/>
        <v>33</v>
      </c>
      <c r="G597" s="179" t="str">
        <f t="shared" ca="1" si="148"/>
        <v/>
      </c>
      <c r="H597" s="179">
        <f t="shared" ca="1" si="149"/>
        <v>3645</v>
      </c>
      <c r="I597" s="182">
        <f t="shared" ca="1" si="150"/>
        <v>38</v>
      </c>
      <c r="J597" s="175" t="str">
        <f t="shared" ca="1" si="151"/>
        <v/>
      </c>
      <c r="K597" s="127" t="str">
        <f t="shared" ca="1" si="152"/>
        <v/>
      </c>
      <c r="L597" s="182" t="str">
        <f t="shared" ca="1" si="153"/>
        <v/>
      </c>
      <c r="M597" s="127" t="str">
        <f t="shared" ca="1" si="154"/>
        <v/>
      </c>
      <c r="N597" s="127" t="str">
        <f t="shared" ca="1" si="155"/>
        <v/>
      </c>
      <c r="O597" s="179" t="str">
        <f t="shared" ca="1" si="156"/>
        <v/>
      </c>
      <c r="P597" s="182" t="str">
        <f t="shared" ca="1" si="157"/>
        <v/>
      </c>
      <c r="Q597" s="120" t="str">
        <f t="shared" ca="1" si="159"/>
        <v/>
      </c>
      <c r="R597" s="77">
        <f ca="1">IFERROR(SUM($I$15:I597)/$N$5,"")</f>
        <v>0.29868192132066868</v>
      </c>
    </row>
    <row r="598" spans="1:18" x14ac:dyDescent="0.25">
      <c r="A598" s="168">
        <v>21</v>
      </c>
      <c r="B598" s="173">
        <f t="shared" si="158"/>
        <v>43583.583333331917</v>
      </c>
      <c r="C598" s="127" t="str">
        <f t="shared" ca="1" si="144"/>
        <v/>
      </c>
      <c r="D598" s="179">
        <f t="shared" ca="1" si="145"/>
        <v>892</v>
      </c>
      <c r="E598" s="179">
        <f t="shared" ca="1" si="146"/>
        <v>42</v>
      </c>
      <c r="F598" s="179">
        <f t="shared" ca="1" si="147"/>
        <v>34</v>
      </c>
      <c r="G598" s="179" t="str">
        <f t="shared" ca="1" si="148"/>
        <v/>
      </c>
      <c r="H598" s="179">
        <f t="shared" ca="1" si="149"/>
        <v>3598</v>
      </c>
      <c r="I598" s="182">
        <f t="shared" ca="1" si="150"/>
        <v>38</v>
      </c>
      <c r="J598" s="175" t="str">
        <f t="shared" ca="1" si="151"/>
        <v/>
      </c>
      <c r="K598" s="127" t="str">
        <f t="shared" ca="1" si="152"/>
        <v/>
      </c>
      <c r="L598" s="182" t="str">
        <f t="shared" ca="1" si="153"/>
        <v/>
      </c>
      <c r="M598" s="127" t="str">
        <f t="shared" ca="1" si="154"/>
        <v/>
      </c>
      <c r="N598" s="127" t="str">
        <f t="shared" ca="1" si="155"/>
        <v/>
      </c>
      <c r="O598" s="179" t="str">
        <f t="shared" ca="1" si="156"/>
        <v/>
      </c>
      <c r="P598" s="182" t="str">
        <f t="shared" ca="1" si="157"/>
        <v/>
      </c>
      <c r="Q598" s="120" t="str">
        <f t="shared" ca="1" si="159"/>
        <v/>
      </c>
      <c r="R598" s="77">
        <f ca="1">IFERROR(SUM($I$15:I598)/$N$5,"")</f>
        <v>0.29889587685170066</v>
      </c>
    </row>
    <row r="599" spans="1:18" x14ac:dyDescent="0.25">
      <c r="A599" s="168">
        <v>22</v>
      </c>
      <c r="B599" s="173">
        <f t="shared" si="158"/>
        <v>43583.624999998581</v>
      </c>
      <c r="C599" s="127" t="str">
        <f t="shared" ca="1" si="144"/>
        <v/>
      </c>
      <c r="D599" s="179">
        <f t="shared" ca="1" si="145"/>
        <v>893</v>
      </c>
      <c r="E599" s="179">
        <f t="shared" ca="1" si="146"/>
        <v>42</v>
      </c>
      <c r="F599" s="179">
        <f t="shared" ca="1" si="147"/>
        <v>36</v>
      </c>
      <c r="G599" s="179" t="str">
        <f t="shared" ca="1" si="148"/>
        <v/>
      </c>
      <c r="H599" s="179">
        <f t="shared" ca="1" si="149"/>
        <v>3633</v>
      </c>
      <c r="I599" s="182">
        <f t="shared" ca="1" si="150"/>
        <v>39</v>
      </c>
      <c r="J599" s="175" t="str">
        <f t="shared" ca="1" si="151"/>
        <v/>
      </c>
      <c r="K599" s="127" t="str">
        <f t="shared" ca="1" si="152"/>
        <v/>
      </c>
      <c r="L599" s="182" t="str">
        <f t="shared" ca="1" si="153"/>
        <v/>
      </c>
      <c r="M599" s="127" t="str">
        <f t="shared" ca="1" si="154"/>
        <v/>
      </c>
      <c r="N599" s="127" t="str">
        <f t="shared" ca="1" si="155"/>
        <v/>
      </c>
      <c r="O599" s="179" t="str">
        <f t="shared" ca="1" si="156"/>
        <v/>
      </c>
      <c r="P599" s="182" t="str">
        <f t="shared" ca="1" si="157"/>
        <v/>
      </c>
      <c r="Q599" s="120" t="str">
        <f t="shared" ca="1" si="159"/>
        <v/>
      </c>
      <c r="R599" s="77">
        <f ca="1">IFERROR(SUM($I$15:I599)/$N$5,"")</f>
        <v>0.29911546279144402</v>
      </c>
    </row>
    <row r="600" spans="1:18" x14ac:dyDescent="0.25">
      <c r="A600" s="168">
        <v>23</v>
      </c>
      <c r="B600" s="173">
        <f t="shared" si="158"/>
        <v>43583.666666665245</v>
      </c>
      <c r="C600" s="127" t="str">
        <f t="shared" ca="1" si="144"/>
        <v/>
      </c>
      <c r="D600" s="179">
        <f t="shared" ca="1" si="145"/>
        <v>891</v>
      </c>
      <c r="E600" s="179">
        <f t="shared" ca="1" si="146"/>
        <v>42</v>
      </c>
      <c r="F600" s="179">
        <f t="shared" ca="1" si="147"/>
        <v>34</v>
      </c>
      <c r="G600" s="179" t="str">
        <f t="shared" ca="1" si="148"/>
        <v/>
      </c>
      <c r="H600" s="179">
        <f t="shared" ca="1" si="149"/>
        <v>3579</v>
      </c>
      <c r="I600" s="182">
        <f t="shared" ca="1" si="150"/>
        <v>38</v>
      </c>
      <c r="J600" s="175" t="str">
        <f t="shared" ca="1" si="151"/>
        <v/>
      </c>
      <c r="K600" s="127" t="str">
        <f t="shared" ca="1" si="152"/>
        <v/>
      </c>
      <c r="L600" s="182" t="str">
        <f t="shared" ca="1" si="153"/>
        <v/>
      </c>
      <c r="M600" s="127" t="str">
        <f t="shared" ca="1" si="154"/>
        <v/>
      </c>
      <c r="N600" s="127" t="str">
        <f t="shared" ca="1" si="155"/>
        <v/>
      </c>
      <c r="O600" s="179" t="str">
        <f t="shared" ca="1" si="156"/>
        <v/>
      </c>
      <c r="P600" s="182" t="str">
        <f t="shared" ca="1" si="157"/>
        <v/>
      </c>
      <c r="Q600" s="120" t="str">
        <f t="shared" ca="1" si="159"/>
        <v/>
      </c>
      <c r="R600" s="77">
        <f ca="1">IFERROR(SUM($I$15:I600)/$N$5,"")</f>
        <v>0.299329418322476</v>
      </c>
    </row>
    <row r="601" spans="1:18" x14ac:dyDescent="0.25">
      <c r="A601" s="168">
        <v>24</v>
      </c>
      <c r="B601" s="173">
        <f t="shared" si="158"/>
        <v>43583.70833333191</v>
      </c>
      <c r="C601" s="127" t="str">
        <f t="shared" ca="1" si="144"/>
        <v/>
      </c>
      <c r="D601" s="179">
        <f t="shared" ca="1" si="145"/>
        <v>890</v>
      </c>
      <c r="E601" s="179">
        <f t="shared" ca="1" si="146"/>
        <v>42</v>
      </c>
      <c r="F601" s="179">
        <f t="shared" ca="1" si="147"/>
        <v>34</v>
      </c>
      <c r="G601" s="179" t="str">
        <f t="shared" ca="1" si="148"/>
        <v/>
      </c>
      <c r="H601" s="179">
        <f t="shared" ca="1" si="149"/>
        <v>3578</v>
      </c>
      <c r="I601" s="182">
        <f t="shared" ca="1" si="150"/>
        <v>39</v>
      </c>
      <c r="J601" s="175" t="str">
        <f t="shared" ca="1" si="151"/>
        <v/>
      </c>
      <c r="K601" s="127" t="str">
        <f t="shared" ca="1" si="152"/>
        <v/>
      </c>
      <c r="L601" s="182" t="str">
        <f t="shared" ca="1" si="153"/>
        <v/>
      </c>
      <c r="M601" s="127" t="str">
        <f t="shared" ca="1" si="154"/>
        <v/>
      </c>
      <c r="N601" s="127" t="str">
        <f t="shared" ca="1" si="155"/>
        <v/>
      </c>
      <c r="O601" s="179" t="str">
        <f t="shared" ca="1" si="156"/>
        <v/>
      </c>
      <c r="P601" s="182" t="str">
        <f t="shared" ca="1" si="157"/>
        <v/>
      </c>
      <c r="Q601" s="120" t="str">
        <f t="shared" ca="1" si="159"/>
        <v/>
      </c>
      <c r="R601" s="77">
        <f ca="1">IFERROR(SUM($I$15:I601)/$N$5,"")</f>
        <v>0.29954900426221942</v>
      </c>
    </row>
    <row r="602" spans="1:18" x14ac:dyDescent="0.25">
      <c r="A602" s="168">
        <v>25</v>
      </c>
      <c r="B602" s="173">
        <f t="shared" si="158"/>
        <v>43583.749999998574</v>
      </c>
      <c r="C602" s="127" t="str">
        <f t="shared" ca="1" si="144"/>
        <v/>
      </c>
      <c r="D602" s="179">
        <f t="shared" ca="1" si="145"/>
        <v>889</v>
      </c>
      <c r="E602" s="179">
        <f t="shared" ca="1" si="146"/>
        <v>42</v>
      </c>
      <c r="F602" s="179">
        <f t="shared" ca="1" si="147"/>
        <v>37</v>
      </c>
      <c r="G602" s="179">
        <f t="shared" ca="1" si="148"/>
        <v>199.5</v>
      </c>
      <c r="H602" s="179">
        <f t="shared" ca="1" si="149"/>
        <v>3622</v>
      </c>
      <c r="I602" s="182">
        <f t="shared" ca="1" si="150"/>
        <v>34</v>
      </c>
      <c r="J602" s="175" t="str">
        <f t="shared" ca="1" si="151"/>
        <v/>
      </c>
      <c r="K602" s="127" t="str">
        <f t="shared" ca="1" si="152"/>
        <v/>
      </c>
      <c r="L602" s="182" t="str">
        <f t="shared" ca="1" si="153"/>
        <v/>
      </c>
      <c r="M602" s="127" t="str">
        <f t="shared" ca="1" si="154"/>
        <v/>
      </c>
      <c r="N602" s="127" t="str">
        <f t="shared" ca="1" si="155"/>
        <v/>
      </c>
      <c r="O602" s="179" t="str">
        <f t="shared" ca="1" si="156"/>
        <v/>
      </c>
      <c r="P602" s="182" t="str">
        <f t="shared" ca="1" si="157"/>
        <v/>
      </c>
      <c r="Q602" s="120" t="str">
        <f t="shared" ca="1" si="159"/>
        <v/>
      </c>
      <c r="R602" s="77">
        <f ca="1">IFERROR(SUM($I$15:I602)/$N$5,"")</f>
        <v>0.2997404381584059</v>
      </c>
    </row>
    <row r="603" spans="1:18" x14ac:dyDescent="0.25">
      <c r="A603" s="168">
        <v>26</v>
      </c>
      <c r="B603" s="173">
        <f t="shared" si="158"/>
        <v>43583.791666665238</v>
      </c>
      <c r="C603" s="127" t="str">
        <f t="shared" ca="1" si="144"/>
        <v/>
      </c>
      <c r="D603" s="179">
        <f t="shared" ca="1" si="145"/>
        <v>888</v>
      </c>
      <c r="E603" s="179">
        <f t="shared" ca="1" si="146"/>
        <v>42</v>
      </c>
      <c r="F603" s="179">
        <f t="shared" ca="1" si="147"/>
        <v>34</v>
      </c>
      <c r="G603" s="179" t="str">
        <f t="shared" ca="1" si="148"/>
        <v/>
      </c>
      <c r="H603" s="179">
        <f t="shared" ca="1" si="149"/>
        <v>3659</v>
      </c>
      <c r="I603" s="182">
        <f t="shared" ca="1" si="150"/>
        <v>41</v>
      </c>
      <c r="J603" s="175" t="str">
        <f t="shared" ca="1" si="151"/>
        <v/>
      </c>
      <c r="K603" s="127" t="str">
        <f t="shared" ca="1" si="152"/>
        <v/>
      </c>
      <c r="L603" s="182" t="str">
        <f t="shared" ca="1" si="153"/>
        <v/>
      </c>
      <c r="M603" s="127" t="str">
        <f t="shared" ca="1" si="154"/>
        <v/>
      </c>
      <c r="N603" s="127" t="str">
        <f t="shared" ca="1" si="155"/>
        <v/>
      </c>
      <c r="O603" s="179" t="str">
        <f t="shared" ca="1" si="156"/>
        <v/>
      </c>
      <c r="P603" s="182" t="str">
        <f t="shared" ca="1" si="157"/>
        <v/>
      </c>
      <c r="Q603" s="120" t="str">
        <f t="shared" ca="1" si="159"/>
        <v/>
      </c>
      <c r="R603" s="77">
        <f ca="1">IFERROR(SUM($I$15:I603)/$N$5,"")</f>
        <v>0.29997128491557201</v>
      </c>
    </row>
    <row r="604" spans="1:18" x14ac:dyDescent="0.25">
      <c r="A604" s="168">
        <v>27</v>
      </c>
      <c r="B604" s="173">
        <f t="shared" si="158"/>
        <v>43583.833333331902</v>
      </c>
      <c r="C604" s="127" t="str">
        <f t="shared" ca="1" si="144"/>
        <v/>
      </c>
      <c r="D604" s="179">
        <f t="shared" ca="1" si="145"/>
        <v>889</v>
      </c>
      <c r="E604" s="179">
        <f t="shared" ca="1" si="146"/>
        <v>42</v>
      </c>
      <c r="F604" s="179">
        <f t="shared" ca="1" si="147"/>
        <v>34</v>
      </c>
      <c r="G604" s="179" t="str">
        <f t="shared" ca="1" si="148"/>
        <v/>
      </c>
      <c r="H604" s="179">
        <f t="shared" ca="1" si="149"/>
        <v>3642</v>
      </c>
      <c r="I604" s="182">
        <f t="shared" ca="1" si="150"/>
        <v>42</v>
      </c>
      <c r="J604" s="175" t="str">
        <f t="shared" ca="1" si="151"/>
        <v/>
      </c>
      <c r="K604" s="127" t="str">
        <f t="shared" ca="1" si="152"/>
        <v/>
      </c>
      <c r="L604" s="182" t="str">
        <f t="shared" ca="1" si="153"/>
        <v/>
      </c>
      <c r="M604" s="127" t="str">
        <f t="shared" ca="1" si="154"/>
        <v/>
      </c>
      <c r="N604" s="127" t="str">
        <f t="shared" ca="1" si="155"/>
        <v/>
      </c>
      <c r="O604" s="179" t="str">
        <f t="shared" ca="1" si="156"/>
        <v/>
      </c>
      <c r="P604" s="182" t="str">
        <f t="shared" ca="1" si="157"/>
        <v/>
      </c>
      <c r="Q604" s="120" t="str">
        <f t="shared" ca="1" si="159"/>
        <v/>
      </c>
      <c r="R604" s="77">
        <f ca="1">IFERROR(SUM($I$15:I604)/$N$5,"")</f>
        <v>0.3002077620814495</v>
      </c>
    </row>
    <row r="605" spans="1:18" x14ac:dyDescent="0.25">
      <c r="A605" s="168">
        <v>28</v>
      </c>
      <c r="B605" s="173">
        <f t="shared" si="158"/>
        <v>43583.874999998567</v>
      </c>
      <c r="C605" s="127" t="str">
        <f t="shared" ca="1" si="144"/>
        <v/>
      </c>
      <c r="D605" s="179">
        <f t="shared" ca="1" si="145"/>
        <v>888</v>
      </c>
      <c r="E605" s="179">
        <f t="shared" ca="1" si="146"/>
        <v>42</v>
      </c>
      <c r="F605" s="179">
        <f t="shared" ca="1" si="147"/>
        <v>34</v>
      </c>
      <c r="G605" s="179" t="str">
        <f t="shared" ca="1" si="148"/>
        <v/>
      </c>
      <c r="H605" s="179">
        <f t="shared" ca="1" si="149"/>
        <v>3635</v>
      </c>
      <c r="I605" s="182">
        <f t="shared" ca="1" si="150"/>
        <v>42</v>
      </c>
      <c r="J605" s="175" t="str">
        <f t="shared" ca="1" si="151"/>
        <v/>
      </c>
      <c r="K605" s="127" t="str">
        <f t="shared" ca="1" si="152"/>
        <v/>
      </c>
      <c r="L605" s="182" t="str">
        <f t="shared" ca="1" si="153"/>
        <v/>
      </c>
      <c r="M605" s="127" t="str">
        <f t="shared" ca="1" si="154"/>
        <v/>
      </c>
      <c r="N605" s="127" t="str">
        <f t="shared" ca="1" si="155"/>
        <v/>
      </c>
      <c r="O605" s="179" t="str">
        <f t="shared" ca="1" si="156"/>
        <v/>
      </c>
      <c r="P605" s="182" t="str">
        <f t="shared" ca="1" si="157"/>
        <v/>
      </c>
      <c r="Q605" s="120" t="str">
        <f t="shared" ca="1" si="159"/>
        <v/>
      </c>
      <c r="R605" s="77">
        <f ca="1">IFERROR(SUM($I$15:I605)/$N$5,"")</f>
        <v>0.30044423924732694</v>
      </c>
    </row>
    <row r="606" spans="1:18" x14ac:dyDescent="0.25">
      <c r="A606" s="168">
        <v>29</v>
      </c>
      <c r="B606" s="173">
        <f t="shared" si="158"/>
        <v>43583.916666665231</v>
      </c>
      <c r="C606" s="127" t="str">
        <f t="shared" ca="1" si="144"/>
        <v/>
      </c>
      <c r="D606" s="179">
        <f t="shared" ca="1" si="145"/>
        <v>889</v>
      </c>
      <c r="E606" s="179">
        <f t="shared" ca="1" si="146"/>
        <v>42</v>
      </c>
      <c r="F606" s="179">
        <f t="shared" ca="1" si="147"/>
        <v>34</v>
      </c>
      <c r="G606" s="179">
        <f t="shared" ca="1" si="148"/>
        <v>199.5</v>
      </c>
      <c r="H606" s="179">
        <f t="shared" ca="1" si="149"/>
        <v>3633</v>
      </c>
      <c r="I606" s="182">
        <f t="shared" ca="1" si="150"/>
        <v>41</v>
      </c>
      <c r="J606" s="175" t="str">
        <f t="shared" ca="1" si="151"/>
        <v/>
      </c>
      <c r="K606" s="127" t="str">
        <f t="shared" ca="1" si="152"/>
        <v/>
      </c>
      <c r="L606" s="182" t="str">
        <f t="shared" ca="1" si="153"/>
        <v/>
      </c>
      <c r="M606" s="127" t="str">
        <f t="shared" ca="1" si="154"/>
        <v/>
      </c>
      <c r="N606" s="127" t="str">
        <f t="shared" ca="1" si="155"/>
        <v/>
      </c>
      <c r="O606" s="179" t="str">
        <f t="shared" ca="1" si="156"/>
        <v/>
      </c>
      <c r="P606" s="182" t="str">
        <f t="shared" ca="1" si="157"/>
        <v/>
      </c>
      <c r="Q606" s="120" t="str">
        <f t="shared" ca="1" si="159"/>
        <v/>
      </c>
      <c r="R606" s="77">
        <f ca="1">IFERROR(SUM($I$15:I606)/$N$5,"")</f>
        <v>0.30067508600449305</v>
      </c>
    </row>
    <row r="607" spans="1:18" x14ac:dyDescent="0.25">
      <c r="A607" s="168">
        <v>30</v>
      </c>
      <c r="B607" s="173">
        <f t="shared" si="158"/>
        <v>43583.958333331895</v>
      </c>
      <c r="C607" s="127" t="str">
        <f t="shared" ca="1" si="144"/>
        <v/>
      </c>
      <c r="D607" s="179">
        <f t="shared" ca="1" si="145"/>
        <v>887</v>
      </c>
      <c r="E607" s="179">
        <f t="shared" ca="1" si="146"/>
        <v>42</v>
      </c>
      <c r="F607" s="179">
        <f t="shared" ca="1" si="147"/>
        <v>34</v>
      </c>
      <c r="G607" s="179" t="str">
        <f t="shared" ca="1" si="148"/>
        <v/>
      </c>
      <c r="H607" s="179">
        <f t="shared" ca="1" si="149"/>
        <v>3629</v>
      </c>
      <c r="I607" s="182">
        <f t="shared" ca="1" si="150"/>
        <v>40</v>
      </c>
      <c r="J607" s="175" t="str">
        <f t="shared" ca="1" si="151"/>
        <v/>
      </c>
      <c r="K607" s="127" t="str">
        <f t="shared" ca="1" si="152"/>
        <v/>
      </c>
      <c r="L607" s="182" t="str">
        <f t="shared" ca="1" si="153"/>
        <v/>
      </c>
      <c r="M607" s="127" t="str">
        <f t="shared" ca="1" si="154"/>
        <v/>
      </c>
      <c r="N607" s="127" t="str">
        <f t="shared" ca="1" si="155"/>
        <v/>
      </c>
      <c r="O607" s="179" t="str">
        <f t="shared" ca="1" si="156"/>
        <v/>
      </c>
      <c r="P607" s="182" t="str">
        <f t="shared" ca="1" si="157"/>
        <v/>
      </c>
      <c r="Q607" s="120" t="str">
        <f t="shared" ca="1" si="159"/>
        <v/>
      </c>
      <c r="R607" s="77">
        <f ca="1">IFERROR(SUM($I$15:I607)/$N$5,"")</f>
        <v>0.30090030235294779</v>
      </c>
    </row>
    <row r="608" spans="1:18" x14ac:dyDescent="0.25">
      <c r="A608" s="168">
        <v>31</v>
      </c>
      <c r="B608" s="173">
        <f t="shared" si="158"/>
        <v>43583.999999998559</v>
      </c>
      <c r="C608" s="127" t="str">
        <f t="shared" ca="1" si="144"/>
        <v/>
      </c>
      <c r="D608" s="179">
        <f t="shared" ca="1" si="145"/>
        <v>889</v>
      </c>
      <c r="E608" s="179">
        <f t="shared" ca="1" si="146"/>
        <v>42</v>
      </c>
      <c r="F608" s="179">
        <f t="shared" ca="1" si="147"/>
        <v>33</v>
      </c>
      <c r="G608" s="179" t="str">
        <f t="shared" ca="1" si="148"/>
        <v/>
      </c>
      <c r="H608" s="179">
        <f t="shared" ca="1" si="149"/>
        <v>3622</v>
      </c>
      <c r="I608" s="182">
        <f t="shared" ca="1" si="150"/>
        <v>38</v>
      </c>
      <c r="J608" s="175" t="str">
        <f t="shared" ca="1" si="151"/>
        <v/>
      </c>
      <c r="K608" s="127" t="str">
        <f t="shared" ca="1" si="152"/>
        <v/>
      </c>
      <c r="L608" s="182" t="str">
        <f t="shared" ca="1" si="153"/>
        <v/>
      </c>
      <c r="M608" s="127" t="str">
        <f t="shared" ca="1" si="154"/>
        <v/>
      </c>
      <c r="N608" s="127" t="str">
        <f t="shared" ca="1" si="155"/>
        <v/>
      </c>
      <c r="O608" s="179" t="str">
        <f t="shared" ca="1" si="156"/>
        <v/>
      </c>
      <c r="P608" s="182" t="str">
        <f t="shared" ca="1" si="157"/>
        <v/>
      </c>
      <c r="Q608" s="120" t="str">
        <f t="shared" ca="1" si="159"/>
        <v/>
      </c>
      <c r="R608" s="77">
        <f ca="1">IFERROR(SUM($I$15:I608)/$N$5,"")</f>
        <v>0.30111425788397977</v>
      </c>
    </row>
    <row r="609" spans="1:18" x14ac:dyDescent="0.25">
      <c r="A609" s="168">
        <v>32</v>
      </c>
      <c r="B609" s="173">
        <f t="shared" si="158"/>
        <v>43584.041666665224</v>
      </c>
      <c r="C609" s="127" t="str">
        <f t="shared" ca="1" si="144"/>
        <v/>
      </c>
      <c r="D609" s="179">
        <f t="shared" ca="1" si="145"/>
        <v>888</v>
      </c>
      <c r="E609" s="179">
        <f t="shared" ca="1" si="146"/>
        <v>42</v>
      </c>
      <c r="F609" s="179">
        <f t="shared" ca="1" si="147"/>
        <v>34</v>
      </c>
      <c r="G609" s="179" t="str">
        <f t="shared" ca="1" si="148"/>
        <v/>
      </c>
      <c r="H609" s="179">
        <f t="shared" ca="1" si="149"/>
        <v>3609</v>
      </c>
      <c r="I609" s="182">
        <f t="shared" ca="1" si="150"/>
        <v>41</v>
      </c>
      <c r="J609" s="175" t="str">
        <f t="shared" ca="1" si="151"/>
        <v/>
      </c>
      <c r="K609" s="127" t="str">
        <f t="shared" ca="1" si="152"/>
        <v/>
      </c>
      <c r="L609" s="182" t="str">
        <f t="shared" ca="1" si="153"/>
        <v/>
      </c>
      <c r="M609" s="127" t="str">
        <f t="shared" ca="1" si="154"/>
        <v/>
      </c>
      <c r="N609" s="127" t="str">
        <f t="shared" ca="1" si="155"/>
        <v/>
      </c>
      <c r="O609" s="179" t="str">
        <f t="shared" ca="1" si="156"/>
        <v/>
      </c>
      <c r="P609" s="182" t="str">
        <f t="shared" ca="1" si="157"/>
        <v/>
      </c>
      <c r="Q609" s="120" t="str">
        <f t="shared" ca="1" si="159"/>
        <v/>
      </c>
      <c r="R609" s="77">
        <f ca="1">IFERROR(SUM($I$15:I609)/$N$5,"")</f>
        <v>0.30134510464114589</v>
      </c>
    </row>
    <row r="610" spans="1:18" x14ac:dyDescent="0.25">
      <c r="A610" s="168">
        <v>33</v>
      </c>
      <c r="B610" s="173">
        <f t="shared" si="158"/>
        <v>43584.083333331888</v>
      </c>
      <c r="C610" s="127" t="str">
        <f t="shared" ca="1" si="144"/>
        <v/>
      </c>
      <c r="D610" s="179">
        <f t="shared" ca="1" si="145"/>
        <v>885</v>
      </c>
      <c r="E610" s="179">
        <f t="shared" ca="1" si="146"/>
        <v>42</v>
      </c>
      <c r="F610" s="179">
        <f t="shared" ca="1" si="147"/>
        <v>35</v>
      </c>
      <c r="G610" s="179" t="str">
        <f t="shared" ca="1" si="148"/>
        <v/>
      </c>
      <c r="H610" s="179">
        <f t="shared" ca="1" si="149"/>
        <v>3645</v>
      </c>
      <c r="I610" s="182">
        <f t="shared" ca="1" si="150"/>
        <v>39</v>
      </c>
      <c r="J610" s="175" t="str">
        <f t="shared" ca="1" si="151"/>
        <v/>
      </c>
      <c r="K610" s="127" t="str">
        <f t="shared" ca="1" si="152"/>
        <v/>
      </c>
      <c r="L610" s="182" t="str">
        <f t="shared" ca="1" si="153"/>
        <v/>
      </c>
      <c r="M610" s="127" t="str">
        <f t="shared" ca="1" si="154"/>
        <v/>
      </c>
      <c r="N610" s="127" t="str">
        <f t="shared" ca="1" si="155"/>
        <v/>
      </c>
      <c r="O610" s="179" t="str">
        <f t="shared" ca="1" si="156"/>
        <v/>
      </c>
      <c r="P610" s="182" t="str">
        <f t="shared" ca="1" si="157"/>
        <v/>
      </c>
      <c r="Q610" s="120" t="str">
        <f t="shared" ca="1" si="159"/>
        <v/>
      </c>
      <c r="R610" s="77">
        <f ca="1">IFERROR(SUM($I$15:I610)/$N$5,"")</f>
        <v>0.30156469058088925</v>
      </c>
    </row>
    <row r="611" spans="1:18" x14ac:dyDescent="0.25">
      <c r="A611" s="168">
        <v>34</v>
      </c>
      <c r="B611" s="173">
        <f t="shared" si="158"/>
        <v>43584.124999998552</v>
      </c>
      <c r="C611" s="127" t="str">
        <f t="shared" ca="1" si="144"/>
        <v/>
      </c>
      <c r="D611" s="179">
        <f t="shared" ca="1" si="145"/>
        <v>884</v>
      </c>
      <c r="E611" s="179">
        <f t="shared" ca="1" si="146"/>
        <v>42</v>
      </c>
      <c r="F611" s="179">
        <f t="shared" ca="1" si="147"/>
        <v>34</v>
      </c>
      <c r="G611" s="179">
        <f t="shared" ca="1" si="148"/>
        <v>202.2</v>
      </c>
      <c r="H611" s="179">
        <f t="shared" ca="1" si="149"/>
        <v>3655</v>
      </c>
      <c r="I611" s="182">
        <f t="shared" ca="1" si="150"/>
        <v>40</v>
      </c>
      <c r="J611" s="175" t="str">
        <f t="shared" ca="1" si="151"/>
        <v/>
      </c>
      <c r="K611" s="127" t="str">
        <f t="shared" ca="1" si="152"/>
        <v/>
      </c>
      <c r="L611" s="182" t="str">
        <f t="shared" ca="1" si="153"/>
        <v/>
      </c>
      <c r="M611" s="127" t="str">
        <f t="shared" ca="1" si="154"/>
        <v/>
      </c>
      <c r="N611" s="127" t="str">
        <f t="shared" ca="1" si="155"/>
        <v/>
      </c>
      <c r="O611" s="179" t="str">
        <f t="shared" ca="1" si="156"/>
        <v/>
      </c>
      <c r="P611" s="182" t="str">
        <f t="shared" ca="1" si="157"/>
        <v/>
      </c>
      <c r="Q611" s="120" t="str">
        <f t="shared" ca="1" si="159"/>
        <v/>
      </c>
      <c r="R611" s="77">
        <f ca="1">IFERROR(SUM($I$15:I611)/$N$5,"")</f>
        <v>0.30178990692934399</v>
      </c>
    </row>
    <row r="612" spans="1:18" x14ac:dyDescent="0.25">
      <c r="A612" s="168">
        <v>35</v>
      </c>
      <c r="B612" s="173">
        <f t="shared" si="158"/>
        <v>43584.166666665216</v>
      </c>
      <c r="C612" s="127" t="str">
        <f t="shared" ca="1" si="144"/>
        <v/>
      </c>
      <c r="D612" s="179">
        <f t="shared" ca="1" si="145"/>
        <v>885</v>
      </c>
      <c r="E612" s="179">
        <f t="shared" ca="1" si="146"/>
        <v>42</v>
      </c>
      <c r="F612" s="179">
        <f t="shared" ca="1" si="147"/>
        <v>34</v>
      </c>
      <c r="G612" s="179" t="str">
        <f t="shared" ca="1" si="148"/>
        <v/>
      </c>
      <c r="H612" s="179">
        <f t="shared" ca="1" si="149"/>
        <v>3619</v>
      </c>
      <c r="I612" s="182">
        <f t="shared" ca="1" si="150"/>
        <v>39</v>
      </c>
      <c r="J612" s="175" t="str">
        <f t="shared" ca="1" si="151"/>
        <v/>
      </c>
      <c r="K612" s="127" t="str">
        <f t="shared" ca="1" si="152"/>
        <v/>
      </c>
      <c r="L612" s="182" t="str">
        <f t="shared" ca="1" si="153"/>
        <v/>
      </c>
      <c r="M612" s="127" t="str">
        <f t="shared" ca="1" si="154"/>
        <v/>
      </c>
      <c r="N612" s="127" t="str">
        <f t="shared" ca="1" si="155"/>
        <v/>
      </c>
      <c r="O612" s="179" t="str">
        <f t="shared" ca="1" si="156"/>
        <v/>
      </c>
      <c r="P612" s="182" t="str">
        <f t="shared" ca="1" si="157"/>
        <v/>
      </c>
      <c r="Q612" s="120" t="str">
        <f t="shared" ca="1" si="159"/>
        <v/>
      </c>
      <c r="R612" s="77">
        <f ca="1">IFERROR(SUM($I$15:I612)/$N$5,"")</f>
        <v>0.30200949286908735</v>
      </c>
    </row>
    <row r="613" spans="1:18" x14ac:dyDescent="0.25">
      <c r="A613" s="168">
        <v>36</v>
      </c>
      <c r="B613" s="173">
        <f t="shared" si="158"/>
        <v>43584.208333331881</v>
      </c>
      <c r="C613" s="127" t="str">
        <f t="shared" ca="1" si="144"/>
        <v/>
      </c>
      <c r="D613" s="179">
        <f t="shared" ca="1" si="145"/>
        <v>884</v>
      </c>
      <c r="E613" s="179">
        <f t="shared" ca="1" si="146"/>
        <v>42</v>
      </c>
      <c r="F613" s="179">
        <f t="shared" ca="1" si="147"/>
        <v>33</v>
      </c>
      <c r="G613" s="179" t="str">
        <f t="shared" ca="1" si="148"/>
        <v/>
      </c>
      <c r="H613" s="179">
        <f t="shared" ca="1" si="149"/>
        <v>3605</v>
      </c>
      <c r="I613" s="182">
        <f t="shared" ca="1" si="150"/>
        <v>34</v>
      </c>
      <c r="J613" s="175" t="str">
        <f t="shared" ca="1" si="151"/>
        <v/>
      </c>
      <c r="K613" s="127" t="str">
        <f t="shared" ca="1" si="152"/>
        <v/>
      </c>
      <c r="L613" s="182" t="str">
        <f t="shared" ca="1" si="153"/>
        <v/>
      </c>
      <c r="M613" s="127" t="str">
        <f t="shared" ca="1" si="154"/>
        <v/>
      </c>
      <c r="N613" s="127" t="str">
        <f t="shared" ca="1" si="155"/>
        <v/>
      </c>
      <c r="O613" s="179" t="str">
        <f t="shared" ca="1" si="156"/>
        <v/>
      </c>
      <c r="P613" s="182" t="str">
        <f t="shared" ca="1" si="157"/>
        <v/>
      </c>
      <c r="Q613" s="120" t="str">
        <f t="shared" ca="1" si="159"/>
        <v/>
      </c>
      <c r="R613" s="77">
        <f ca="1">IFERROR(SUM($I$15:I613)/$N$5,"")</f>
        <v>0.30220092676527388</v>
      </c>
    </row>
    <row r="614" spans="1:18" x14ac:dyDescent="0.25">
      <c r="A614" s="168">
        <v>37</v>
      </c>
      <c r="B614" s="173">
        <f t="shared" si="158"/>
        <v>43584.249999998545</v>
      </c>
      <c r="C614" s="127" t="str">
        <f t="shared" ca="1" si="144"/>
        <v/>
      </c>
      <c r="D614" s="179">
        <f t="shared" ca="1" si="145"/>
        <v>883</v>
      </c>
      <c r="E614" s="179">
        <f t="shared" ca="1" si="146"/>
        <v>42</v>
      </c>
      <c r="F614" s="179">
        <f t="shared" ca="1" si="147"/>
        <v>30</v>
      </c>
      <c r="G614" s="179" t="str">
        <f t="shared" ca="1" si="148"/>
        <v/>
      </c>
      <c r="H614" s="179">
        <f t="shared" ca="1" si="149"/>
        <v>3620</v>
      </c>
      <c r="I614" s="182">
        <f t="shared" ca="1" si="150"/>
        <v>40</v>
      </c>
      <c r="J614" s="175" t="str">
        <f t="shared" ca="1" si="151"/>
        <v/>
      </c>
      <c r="K614" s="127" t="str">
        <f t="shared" ca="1" si="152"/>
        <v/>
      </c>
      <c r="L614" s="182" t="str">
        <f t="shared" ca="1" si="153"/>
        <v/>
      </c>
      <c r="M614" s="127" t="str">
        <f t="shared" ca="1" si="154"/>
        <v/>
      </c>
      <c r="N614" s="127" t="str">
        <f t="shared" ca="1" si="155"/>
        <v/>
      </c>
      <c r="O614" s="179" t="str">
        <f t="shared" ca="1" si="156"/>
        <v/>
      </c>
      <c r="P614" s="182" t="str">
        <f t="shared" ca="1" si="157"/>
        <v/>
      </c>
      <c r="Q614" s="120" t="str">
        <f t="shared" ca="1" si="159"/>
        <v/>
      </c>
      <c r="R614" s="77">
        <f ca="1">IFERROR(SUM($I$15:I614)/$N$5,"")</f>
        <v>0.30242614311372862</v>
      </c>
    </row>
    <row r="615" spans="1:18" x14ac:dyDescent="0.25">
      <c r="A615" s="168">
        <v>14</v>
      </c>
      <c r="B615" s="173">
        <f t="shared" si="158"/>
        <v>43584.291666665209</v>
      </c>
      <c r="C615" s="127" t="str">
        <f t="shared" ca="1" si="144"/>
        <v/>
      </c>
      <c r="D615" s="179">
        <f t="shared" ca="1" si="145"/>
        <v>883</v>
      </c>
      <c r="E615" s="179">
        <f t="shared" ca="1" si="146"/>
        <v>42</v>
      </c>
      <c r="F615" s="179">
        <f t="shared" ca="1" si="147"/>
        <v>33</v>
      </c>
      <c r="G615" s="179">
        <f t="shared" ca="1" si="148"/>
        <v>191.19</v>
      </c>
      <c r="H615" s="179">
        <f t="shared" ca="1" si="149"/>
        <v>3651</v>
      </c>
      <c r="I615" s="182">
        <f t="shared" ca="1" si="150"/>
        <v>36</v>
      </c>
      <c r="J615" s="175" t="str">
        <f t="shared" ca="1" si="151"/>
        <v/>
      </c>
      <c r="K615" s="127" t="str">
        <f t="shared" ca="1" si="152"/>
        <v/>
      </c>
      <c r="L615" s="182" t="str">
        <f t="shared" ca="1" si="153"/>
        <v/>
      </c>
      <c r="M615" s="127" t="str">
        <f t="shared" ca="1" si="154"/>
        <v/>
      </c>
      <c r="N615" s="127" t="str">
        <f t="shared" ca="1" si="155"/>
        <v/>
      </c>
      <c r="O615" s="179" t="str">
        <f t="shared" ca="1" si="156"/>
        <v/>
      </c>
      <c r="P615" s="182" t="str">
        <f t="shared" ca="1" si="157"/>
        <v/>
      </c>
      <c r="Q615" s="120" t="str">
        <f t="shared" ca="1" si="159"/>
        <v/>
      </c>
      <c r="R615" s="77">
        <f ca="1">IFERROR(SUM($I$15:I615)/$N$5,"")</f>
        <v>0.3026288378273379</v>
      </c>
    </row>
    <row r="616" spans="1:18" x14ac:dyDescent="0.25">
      <c r="A616" s="168">
        <v>15</v>
      </c>
      <c r="B616" s="173">
        <f t="shared" si="158"/>
        <v>43584.333333331873</v>
      </c>
      <c r="C616" s="127" t="str">
        <f t="shared" ca="1" si="144"/>
        <v/>
      </c>
      <c r="D616" s="179">
        <f t="shared" ca="1" si="145"/>
        <v>883</v>
      </c>
      <c r="E616" s="179">
        <f t="shared" ca="1" si="146"/>
        <v>42</v>
      </c>
      <c r="F616" s="179">
        <f t="shared" ca="1" si="147"/>
        <v>33</v>
      </c>
      <c r="G616" s="179" t="str">
        <f t="shared" ca="1" si="148"/>
        <v/>
      </c>
      <c r="H616" s="179">
        <f t="shared" ca="1" si="149"/>
        <v>3566</v>
      </c>
      <c r="I616" s="182">
        <f t="shared" ca="1" si="150"/>
        <v>36</v>
      </c>
      <c r="J616" s="175" t="str">
        <f t="shared" ca="1" si="151"/>
        <v/>
      </c>
      <c r="K616" s="127" t="str">
        <f t="shared" ca="1" si="152"/>
        <v/>
      </c>
      <c r="L616" s="182" t="str">
        <f t="shared" ca="1" si="153"/>
        <v/>
      </c>
      <c r="M616" s="127" t="str">
        <f t="shared" ca="1" si="154"/>
        <v/>
      </c>
      <c r="N616" s="127" t="str">
        <f t="shared" ca="1" si="155"/>
        <v/>
      </c>
      <c r="O616" s="179" t="str">
        <f t="shared" ca="1" si="156"/>
        <v/>
      </c>
      <c r="P616" s="182" t="str">
        <f t="shared" ca="1" si="157"/>
        <v/>
      </c>
      <c r="Q616" s="120" t="str">
        <f t="shared" ca="1" si="159"/>
        <v/>
      </c>
      <c r="R616" s="77">
        <f ca="1">IFERROR(SUM($I$15:I616)/$N$5,"")</f>
        <v>0.30283153254094713</v>
      </c>
    </row>
    <row r="617" spans="1:18" x14ac:dyDescent="0.25">
      <c r="A617" s="168">
        <v>16</v>
      </c>
      <c r="B617" s="173">
        <f t="shared" si="158"/>
        <v>43584.374999998538</v>
      </c>
      <c r="C617" s="127" t="str">
        <f t="shared" ca="1" si="144"/>
        <v/>
      </c>
      <c r="D617" s="179">
        <f t="shared" ca="1" si="145"/>
        <v>885</v>
      </c>
      <c r="E617" s="179">
        <f t="shared" ca="1" si="146"/>
        <v>42</v>
      </c>
      <c r="F617" s="179">
        <f t="shared" ca="1" si="147"/>
        <v>34</v>
      </c>
      <c r="G617" s="179" t="str">
        <f t="shared" ca="1" si="148"/>
        <v/>
      </c>
      <c r="H617" s="179">
        <f t="shared" ca="1" si="149"/>
        <v>3272</v>
      </c>
      <c r="I617" s="182">
        <f t="shared" ca="1" si="150"/>
        <v>37</v>
      </c>
      <c r="J617" s="175" t="str">
        <f t="shared" ca="1" si="151"/>
        <v/>
      </c>
      <c r="K617" s="127" t="str">
        <f t="shared" ca="1" si="152"/>
        <v/>
      </c>
      <c r="L617" s="182" t="str">
        <f t="shared" ca="1" si="153"/>
        <v/>
      </c>
      <c r="M617" s="127" t="str">
        <f t="shared" ca="1" si="154"/>
        <v/>
      </c>
      <c r="N617" s="127" t="str">
        <f t="shared" ca="1" si="155"/>
        <v/>
      </c>
      <c r="O617" s="179" t="str">
        <f t="shared" ca="1" si="156"/>
        <v/>
      </c>
      <c r="P617" s="182" t="str">
        <f t="shared" ca="1" si="157"/>
        <v/>
      </c>
      <c r="Q617" s="120" t="str">
        <f t="shared" ca="1" si="159"/>
        <v/>
      </c>
      <c r="R617" s="77">
        <f ca="1">IFERROR(SUM($I$15:I617)/$N$5,"")</f>
        <v>0.3030398576632678</v>
      </c>
    </row>
    <row r="618" spans="1:18" x14ac:dyDescent="0.25">
      <c r="A618" s="168">
        <v>17</v>
      </c>
      <c r="B618" s="173">
        <f t="shared" si="158"/>
        <v>43584.416666665202</v>
      </c>
      <c r="C618" s="127" t="str">
        <f t="shared" ca="1" si="144"/>
        <v/>
      </c>
      <c r="D618" s="179">
        <f t="shared" ca="1" si="145"/>
        <v>884</v>
      </c>
      <c r="E618" s="179">
        <f t="shared" ca="1" si="146"/>
        <v>42</v>
      </c>
      <c r="F618" s="179">
        <f t="shared" ca="1" si="147"/>
        <v>33</v>
      </c>
      <c r="G618" s="179" t="str">
        <f t="shared" ca="1" si="148"/>
        <v/>
      </c>
      <c r="H618" s="179">
        <f t="shared" ca="1" si="149"/>
        <v>3268</v>
      </c>
      <c r="I618" s="182">
        <f t="shared" ca="1" si="150"/>
        <v>37</v>
      </c>
      <c r="J618" s="175" t="str">
        <f t="shared" ca="1" si="151"/>
        <v/>
      </c>
      <c r="K618" s="127" t="str">
        <f t="shared" ca="1" si="152"/>
        <v/>
      </c>
      <c r="L618" s="182" t="str">
        <f t="shared" ca="1" si="153"/>
        <v/>
      </c>
      <c r="M618" s="127" t="str">
        <f t="shared" ca="1" si="154"/>
        <v/>
      </c>
      <c r="N618" s="127" t="str">
        <f t="shared" ca="1" si="155"/>
        <v/>
      </c>
      <c r="O618" s="179" t="str">
        <f t="shared" ca="1" si="156"/>
        <v/>
      </c>
      <c r="P618" s="182" t="str">
        <f t="shared" ca="1" si="157"/>
        <v/>
      </c>
      <c r="Q618" s="120" t="str">
        <f t="shared" ca="1" si="159"/>
        <v/>
      </c>
      <c r="R618" s="77">
        <f ca="1">IFERROR(SUM($I$15:I618)/$N$5,"")</f>
        <v>0.3032481827855884</v>
      </c>
    </row>
    <row r="619" spans="1:18" x14ac:dyDescent="0.25">
      <c r="A619" s="168">
        <v>18</v>
      </c>
      <c r="B619" s="173">
        <f t="shared" si="158"/>
        <v>43584.458333331866</v>
      </c>
      <c r="C619" s="127" t="str">
        <f t="shared" ca="1" si="144"/>
        <v/>
      </c>
      <c r="D619" s="179">
        <f t="shared" ca="1" si="145"/>
        <v>885</v>
      </c>
      <c r="E619" s="179">
        <f t="shared" ca="1" si="146"/>
        <v>42</v>
      </c>
      <c r="F619" s="179">
        <f t="shared" ca="1" si="147"/>
        <v>33</v>
      </c>
      <c r="G619" s="179" t="str">
        <f t="shared" ca="1" si="148"/>
        <v/>
      </c>
      <c r="H619" s="179">
        <f t="shared" ca="1" si="149"/>
        <v>3320</v>
      </c>
      <c r="I619" s="182">
        <f t="shared" ca="1" si="150"/>
        <v>36</v>
      </c>
      <c r="J619" s="175" t="str">
        <f t="shared" ca="1" si="151"/>
        <v/>
      </c>
      <c r="K619" s="127" t="str">
        <f t="shared" ca="1" si="152"/>
        <v/>
      </c>
      <c r="L619" s="182" t="str">
        <f t="shared" ca="1" si="153"/>
        <v/>
      </c>
      <c r="M619" s="127" t="str">
        <f t="shared" ca="1" si="154"/>
        <v/>
      </c>
      <c r="N619" s="127" t="str">
        <f t="shared" ca="1" si="155"/>
        <v/>
      </c>
      <c r="O619" s="179" t="str">
        <f t="shared" ca="1" si="156"/>
        <v/>
      </c>
      <c r="P619" s="182" t="str">
        <f t="shared" ca="1" si="157"/>
        <v/>
      </c>
      <c r="Q619" s="120" t="str">
        <f t="shared" ca="1" si="159"/>
        <v/>
      </c>
      <c r="R619" s="77">
        <f ca="1">IFERROR(SUM($I$15:I619)/$N$5,"")</f>
        <v>0.30345087749919769</v>
      </c>
    </row>
    <row r="620" spans="1:18" x14ac:dyDescent="0.25">
      <c r="A620" s="168">
        <v>19</v>
      </c>
      <c r="B620" s="173">
        <f t="shared" si="158"/>
        <v>43584.49999999853</v>
      </c>
      <c r="C620" s="127" t="str">
        <f t="shared" ca="1" si="144"/>
        <v/>
      </c>
      <c r="D620" s="179">
        <f t="shared" ca="1" si="145"/>
        <v>885</v>
      </c>
      <c r="E620" s="179">
        <f t="shared" ca="1" si="146"/>
        <v>42</v>
      </c>
      <c r="F620" s="179">
        <f t="shared" ca="1" si="147"/>
        <v>34</v>
      </c>
      <c r="G620" s="179" t="str">
        <f t="shared" ca="1" si="148"/>
        <v/>
      </c>
      <c r="H620" s="179">
        <f t="shared" ca="1" si="149"/>
        <v>3265</v>
      </c>
      <c r="I620" s="182">
        <f t="shared" ca="1" si="150"/>
        <v>37</v>
      </c>
      <c r="J620" s="175" t="str">
        <f t="shared" ca="1" si="151"/>
        <v/>
      </c>
      <c r="K620" s="127" t="str">
        <f t="shared" ca="1" si="152"/>
        <v/>
      </c>
      <c r="L620" s="182" t="str">
        <f t="shared" ca="1" si="153"/>
        <v/>
      </c>
      <c r="M620" s="127" t="str">
        <f t="shared" ca="1" si="154"/>
        <v/>
      </c>
      <c r="N620" s="127" t="str">
        <f t="shared" ca="1" si="155"/>
        <v/>
      </c>
      <c r="O620" s="179" t="str">
        <f t="shared" ca="1" si="156"/>
        <v/>
      </c>
      <c r="P620" s="182" t="str">
        <f t="shared" ca="1" si="157"/>
        <v/>
      </c>
      <c r="Q620" s="120" t="str">
        <f t="shared" ca="1" si="159"/>
        <v/>
      </c>
      <c r="R620" s="77">
        <f ca="1">IFERROR(SUM($I$15:I620)/$N$5,"")</f>
        <v>0.3036592026215183</v>
      </c>
    </row>
    <row r="621" spans="1:18" x14ac:dyDescent="0.25">
      <c r="A621" s="168">
        <v>20</v>
      </c>
      <c r="B621" s="173">
        <f t="shared" si="158"/>
        <v>43584.541666665194</v>
      </c>
      <c r="C621" s="127" t="str">
        <f t="shared" ca="1" si="144"/>
        <v/>
      </c>
      <c r="D621" s="179">
        <f t="shared" ca="1" si="145"/>
        <v>865</v>
      </c>
      <c r="E621" s="179">
        <f t="shared" ca="1" si="146"/>
        <v>42</v>
      </c>
      <c r="F621" s="179">
        <f t="shared" ca="1" si="147"/>
        <v>37</v>
      </c>
      <c r="G621" s="179" t="str">
        <f t="shared" ca="1" si="148"/>
        <v/>
      </c>
      <c r="H621" s="179">
        <f t="shared" ca="1" si="149"/>
        <v>3522</v>
      </c>
      <c r="I621" s="182">
        <f t="shared" ca="1" si="150"/>
        <v>45</v>
      </c>
      <c r="J621" s="175" t="str">
        <f t="shared" ca="1" si="151"/>
        <v/>
      </c>
      <c r="K621" s="127" t="str">
        <f t="shared" ca="1" si="152"/>
        <v/>
      </c>
      <c r="L621" s="182" t="str">
        <f t="shared" ca="1" si="153"/>
        <v/>
      </c>
      <c r="M621" s="127" t="str">
        <f t="shared" ca="1" si="154"/>
        <v/>
      </c>
      <c r="N621" s="127" t="str">
        <f t="shared" ca="1" si="155"/>
        <v/>
      </c>
      <c r="O621" s="179" t="str">
        <f t="shared" ca="1" si="156"/>
        <v/>
      </c>
      <c r="P621" s="182" t="str">
        <f t="shared" ca="1" si="157"/>
        <v/>
      </c>
      <c r="Q621" s="120" t="str">
        <f t="shared" ca="1" si="159"/>
        <v/>
      </c>
      <c r="R621" s="77">
        <f ca="1">IFERROR(SUM($I$15:I621)/$N$5,"")</f>
        <v>0.30391257101352986</v>
      </c>
    </row>
    <row r="622" spans="1:18" x14ac:dyDescent="0.25">
      <c r="A622" s="168">
        <v>21</v>
      </c>
      <c r="B622" s="173">
        <f t="shared" si="158"/>
        <v>43584.583333331859</v>
      </c>
      <c r="C622" s="127" t="str">
        <f t="shared" ca="1" si="144"/>
        <v/>
      </c>
      <c r="D622" s="179">
        <f t="shared" ca="1" si="145"/>
        <v>866</v>
      </c>
      <c r="E622" s="179">
        <f t="shared" ca="1" si="146"/>
        <v>42</v>
      </c>
      <c r="F622" s="179">
        <f t="shared" ca="1" si="147"/>
        <v>36</v>
      </c>
      <c r="G622" s="179" t="str">
        <f t="shared" ca="1" si="148"/>
        <v/>
      </c>
      <c r="H622" s="179">
        <f t="shared" ca="1" si="149"/>
        <v>3606</v>
      </c>
      <c r="I622" s="182">
        <f t="shared" ca="1" si="150"/>
        <v>46</v>
      </c>
      <c r="J622" s="175" t="str">
        <f t="shared" ca="1" si="151"/>
        <v/>
      </c>
      <c r="K622" s="127" t="str">
        <f t="shared" ca="1" si="152"/>
        <v/>
      </c>
      <c r="L622" s="182" t="str">
        <f t="shared" ca="1" si="153"/>
        <v/>
      </c>
      <c r="M622" s="127" t="str">
        <f t="shared" ca="1" si="154"/>
        <v/>
      </c>
      <c r="N622" s="127" t="str">
        <f t="shared" ca="1" si="155"/>
        <v/>
      </c>
      <c r="O622" s="179" t="str">
        <f t="shared" ca="1" si="156"/>
        <v/>
      </c>
      <c r="P622" s="182" t="str">
        <f t="shared" ca="1" si="157"/>
        <v/>
      </c>
      <c r="Q622" s="120" t="str">
        <f t="shared" ca="1" si="159"/>
        <v/>
      </c>
      <c r="R622" s="77">
        <f ca="1">IFERROR(SUM($I$15:I622)/$N$5,"")</f>
        <v>0.30417156981425281</v>
      </c>
    </row>
    <row r="623" spans="1:18" x14ac:dyDescent="0.25">
      <c r="A623" s="168">
        <v>22</v>
      </c>
      <c r="B623" s="173">
        <f t="shared" si="158"/>
        <v>43584.624999998523</v>
      </c>
      <c r="C623" s="127" t="str">
        <f t="shared" ca="1" si="144"/>
        <v/>
      </c>
      <c r="D623" s="179">
        <f t="shared" ca="1" si="145"/>
        <v>898</v>
      </c>
      <c r="E623" s="179">
        <f t="shared" ca="1" si="146"/>
        <v>42</v>
      </c>
      <c r="F623" s="179">
        <f t="shared" ca="1" si="147"/>
        <v>38</v>
      </c>
      <c r="G623" s="179">
        <f t="shared" ca="1" si="148"/>
        <v>200.19</v>
      </c>
      <c r="H623" s="179">
        <f t="shared" ca="1" si="149"/>
        <v>3587</v>
      </c>
      <c r="I623" s="182">
        <f t="shared" ca="1" si="150"/>
        <v>45</v>
      </c>
      <c r="J623" s="175" t="str">
        <f t="shared" ca="1" si="151"/>
        <v/>
      </c>
      <c r="K623" s="127" t="str">
        <f t="shared" ca="1" si="152"/>
        <v/>
      </c>
      <c r="L623" s="182" t="str">
        <f t="shared" ca="1" si="153"/>
        <v/>
      </c>
      <c r="M623" s="127" t="str">
        <f t="shared" ca="1" si="154"/>
        <v/>
      </c>
      <c r="N623" s="127" t="str">
        <f t="shared" ca="1" si="155"/>
        <v/>
      </c>
      <c r="O623" s="179" t="str">
        <f t="shared" ca="1" si="156"/>
        <v/>
      </c>
      <c r="P623" s="182" t="str">
        <f t="shared" ca="1" si="157"/>
        <v/>
      </c>
      <c r="Q623" s="120" t="str">
        <f t="shared" ca="1" si="159"/>
        <v/>
      </c>
      <c r="R623" s="77">
        <f ca="1">IFERROR(SUM($I$15:I623)/$N$5,"")</f>
        <v>0.30442493820626437</v>
      </c>
    </row>
    <row r="624" spans="1:18" x14ac:dyDescent="0.25">
      <c r="A624" s="168">
        <v>23</v>
      </c>
      <c r="B624" s="173">
        <f t="shared" si="158"/>
        <v>43584.666666665187</v>
      </c>
      <c r="C624" s="127" t="str">
        <f t="shared" ca="1" si="144"/>
        <v/>
      </c>
      <c r="D624" s="179">
        <f t="shared" ca="1" si="145"/>
        <v>898</v>
      </c>
      <c r="E624" s="179">
        <f t="shared" ca="1" si="146"/>
        <v>42</v>
      </c>
      <c r="F624" s="179">
        <f t="shared" ca="1" si="147"/>
        <v>37</v>
      </c>
      <c r="G624" s="179" t="str">
        <f t="shared" ca="1" si="148"/>
        <v/>
      </c>
      <c r="H624" s="179">
        <f t="shared" ca="1" si="149"/>
        <v>3598</v>
      </c>
      <c r="I624" s="182">
        <f t="shared" ca="1" si="150"/>
        <v>33</v>
      </c>
      <c r="J624" s="175" t="str">
        <f t="shared" ca="1" si="151"/>
        <v/>
      </c>
      <c r="K624" s="127" t="str">
        <f t="shared" ca="1" si="152"/>
        <v/>
      </c>
      <c r="L624" s="182" t="str">
        <f t="shared" ca="1" si="153"/>
        <v/>
      </c>
      <c r="M624" s="127" t="str">
        <f t="shared" ca="1" si="154"/>
        <v/>
      </c>
      <c r="N624" s="127" t="str">
        <f t="shared" ca="1" si="155"/>
        <v/>
      </c>
      <c r="O624" s="179" t="str">
        <f t="shared" ca="1" si="156"/>
        <v/>
      </c>
      <c r="P624" s="182" t="str">
        <f t="shared" ca="1" si="157"/>
        <v/>
      </c>
      <c r="Q624" s="120" t="str">
        <f t="shared" ca="1" si="159"/>
        <v/>
      </c>
      <c r="R624" s="77">
        <f ca="1">IFERROR(SUM($I$15:I624)/$N$5,"")</f>
        <v>0.30461074169373953</v>
      </c>
    </row>
    <row r="625" spans="1:18" x14ac:dyDescent="0.25">
      <c r="A625" s="168">
        <v>24</v>
      </c>
      <c r="B625" s="173">
        <f t="shared" si="158"/>
        <v>43584.708333331851</v>
      </c>
      <c r="C625" s="127" t="str">
        <f t="shared" ca="1" si="144"/>
        <v/>
      </c>
      <c r="D625" s="179">
        <f t="shared" ca="1" si="145"/>
        <v>900</v>
      </c>
      <c r="E625" s="179">
        <f t="shared" ca="1" si="146"/>
        <v>42</v>
      </c>
      <c r="F625" s="179">
        <f t="shared" ca="1" si="147"/>
        <v>37</v>
      </c>
      <c r="G625" s="179" t="str">
        <f t="shared" ca="1" si="148"/>
        <v/>
      </c>
      <c r="H625" s="179">
        <f t="shared" ca="1" si="149"/>
        <v>3473</v>
      </c>
      <c r="I625" s="182">
        <f t="shared" ca="1" si="150"/>
        <v>38</v>
      </c>
      <c r="J625" s="175" t="str">
        <f t="shared" ca="1" si="151"/>
        <v/>
      </c>
      <c r="K625" s="127" t="str">
        <f t="shared" ca="1" si="152"/>
        <v/>
      </c>
      <c r="L625" s="182" t="str">
        <f t="shared" ca="1" si="153"/>
        <v/>
      </c>
      <c r="M625" s="127" t="str">
        <f t="shared" ca="1" si="154"/>
        <v/>
      </c>
      <c r="N625" s="127" t="str">
        <f t="shared" ca="1" si="155"/>
        <v/>
      </c>
      <c r="O625" s="179" t="str">
        <f t="shared" ca="1" si="156"/>
        <v/>
      </c>
      <c r="P625" s="182" t="str">
        <f t="shared" ca="1" si="157"/>
        <v/>
      </c>
      <c r="Q625" s="120" t="str">
        <f t="shared" ca="1" si="159"/>
        <v/>
      </c>
      <c r="R625" s="77">
        <f ca="1">IFERROR(SUM($I$15:I625)/$N$5,"")</f>
        <v>0.30482469722477157</v>
      </c>
    </row>
    <row r="626" spans="1:18" x14ac:dyDescent="0.25">
      <c r="A626" s="168">
        <v>25</v>
      </c>
      <c r="B626" s="173">
        <f t="shared" si="158"/>
        <v>43584.749999998516</v>
      </c>
      <c r="C626" s="127" t="str">
        <f t="shared" ca="1" si="144"/>
        <v/>
      </c>
      <c r="D626" s="179">
        <f t="shared" ca="1" si="145"/>
        <v>896</v>
      </c>
      <c r="E626" s="179">
        <f t="shared" ca="1" si="146"/>
        <v>42</v>
      </c>
      <c r="F626" s="179">
        <f t="shared" ca="1" si="147"/>
        <v>36</v>
      </c>
      <c r="G626" s="179" t="str">
        <f t="shared" ca="1" si="148"/>
        <v/>
      </c>
      <c r="H626" s="179">
        <f t="shared" ca="1" si="149"/>
        <v>3520</v>
      </c>
      <c r="I626" s="182">
        <f t="shared" ca="1" si="150"/>
        <v>42</v>
      </c>
      <c r="J626" s="175" t="str">
        <f t="shared" ca="1" si="151"/>
        <v/>
      </c>
      <c r="K626" s="127" t="str">
        <f t="shared" ca="1" si="152"/>
        <v/>
      </c>
      <c r="L626" s="182" t="str">
        <f t="shared" ca="1" si="153"/>
        <v/>
      </c>
      <c r="M626" s="127" t="str">
        <f t="shared" ca="1" si="154"/>
        <v/>
      </c>
      <c r="N626" s="127" t="str">
        <f t="shared" ca="1" si="155"/>
        <v/>
      </c>
      <c r="O626" s="179" t="str">
        <f t="shared" ca="1" si="156"/>
        <v/>
      </c>
      <c r="P626" s="182" t="str">
        <f t="shared" ca="1" si="157"/>
        <v/>
      </c>
      <c r="Q626" s="120" t="str">
        <f t="shared" ca="1" si="159"/>
        <v/>
      </c>
      <c r="R626" s="77">
        <f ca="1">IFERROR(SUM($I$15:I626)/$N$5,"")</f>
        <v>0.305061174390649</v>
      </c>
    </row>
    <row r="627" spans="1:18" x14ac:dyDescent="0.25">
      <c r="A627" s="168">
        <v>26</v>
      </c>
      <c r="B627" s="173">
        <f t="shared" si="158"/>
        <v>43584.79166666518</v>
      </c>
      <c r="C627" s="127" t="str">
        <f t="shared" ca="1" si="144"/>
        <v/>
      </c>
      <c r="D627" s="179">
        <f t="shared" ca="1" si="145"/>
        <v>894</v>
      </c>
      <c r="E627" s="179">
        <f t="shared" ca="1" si="146"/>
        <v>42</v>
      </c>
      <c r="F627" s="179">
        <f t="shared" ca="1" si="147"/>
        <v>33</v>
      </c>
      <c r="G627" s="179">
        <f t="shared" ca="1" si="148"/>
        <v>117.76</v>
      </c>
      <c r="H627" s="179">
        <f t="shared" ca="1" si="149"/>
        <v>3502</v>
      </c>
      <c r="I627" s="182">
        <f t="shared" ca="1" si="150"/>
        <v>36</v>
      </c>
      <c r="J627" s="175" t="str">
        <f t="shared" ca="1" si="151"/>
        <v/>
      </c>
      <c r="K627" s="127" t="str">
        <f t="shared" ca="1" si="152"/>
        <v/>
      </c>
      <c r="L627" s="182" t="str">
        <f t="shared" ca="1" si="153"/>
        <v/>
      </c>
      <c r="M627" s="127" t="str">
        <f t="shared" ca="1" si="154"/>
        <v/>
      </c>
      <c r="N627" s="127" t="str">
        <f t="shared" ca="1" si="155"/>
        <v/>
      </c>
      <c r="O627" s="179" t="str">
        <f t="shared" ca="1" si="156"/>
        <v/>
      </c>
      <c r="P627" s="182" t="str">
        <f t="shared" ca="1" si="157"/>
        <v/>
      </c>
      <c r="Q627" s="120" t="str">
        <f t="shared" ca="1" si="159"/>
        <v/>
      </c>
      <c r="R627" s="77">
        <f ca="1">IFERROR(SUM($I$15:I627)/$N$5,"")</f>
        <v>0.30526386910425829</v>
      </c>
    </row>
    <row r="628" spans="1:18" x14ac:dyDescent="0.25">
      <c r="A628" s="168">
        <v>27</v>
      </c>
      <c r="B628" s="173">
        <f t="shared" si="158"/>
        <v>43584.833333331844</v>
      </c>
      <c r="C628" s="127" t="str">
        <f t="shared" ca="1" si="144"/>
        <v/>
      </c>
      <c r="D628" s="179">
        <f t="shared" ca="1" si="145"/>
        <v>895</v>
      </c>
      <c r="E628" s="179">
        <f t="shared" ca="1" si="146"/>
        <v>42</v>
      </c>
      <c r="F628" s="179">
        <f t="shared" ca="1" si="147"/>
        <v>32</v>
      </c>
      <c r="G628" s="179">
        <f t="shared" ca="1" si="148"/>
        <v>83.12</v>
      </c>
      <c r="H628" s="179">
        <f t="shared" ca="1" si="149"/>
        <v>3480</v>
      </c>
      <c r="I628" s="182">
        <f t="shared" ca="1" si="150"/>
        <v>37</v>
      </c>
      <c r="J628" s="175" t="str">
        <f t="shared" ca="1" si="151"/>
        <v/>
      </c>
      <c r="K628" s="127" t="str">
        <f t="shared" ca="1" si="152"/>
        <v/>
      </c>
      <c r="L628" s="182" t="str">
        <f t="shared" ca="1" si="153"/>
        <v/>
      </c>
      <c r="M628" s="127" t="str">
        <f t="shared" ca="1" si="154"/>
        <v/>
      </c>
      <c r="N628" s="127" t="str">
        <f t="shared" ca="1" si="155"/>
        <v/>
      </c>
      <c r="O628" s="179" t="str">
        <f t="shared" ca="1" si="156"/>
        <v/>
      </c>
      <c r="P628" s="182" t="str">
        <f t="shared" ca="1" si="157"/>
        <v/>
      </c>
      <c r="Q628" s="120" t="str">
        <f t="shared" ca="1" si="159"/>
        <v/>
      </c>
      <c r="R628" s="77">
        <f ca="1">IFERROR(SUM($I$15:I628)/$N$5,"")</f>
        <v>0.3054721942265789</v>
      </c>
    </row>
    <row r="629" spans="1:18" x14ac:dyDescent="0.25">
      <c r="A629" s="168">
        <v>28</v>
      </c>
      <c r="B629" s="173">
        <f t="shared" si="158"/>
        <v>43584.874999998508</v>
      </c>
      <c r="C629" s="127" t="str">
        <f t="shared" ca="1" si="144"/>
        <v/>
      </c>
      <c r="D629" s="179">
        <f t="shared" ca="1" si="145"/>
        <v>895</v>
      </c>
      <c r="E629" s="179">
        <f t="shared" ca="1" si="146"/>
        <v>42</v>
      </c>
      <c r="F629" s="179">
        <f t="shared" ca="1" si="147"/>
        <v>24</v>
      </c>
      <c r="G629" s="179" t="str">
        <f t="shared" ca="1" si="148"/>
        <v/>
      </c>
      <c r="H629" s="179">
        <f t="shared" ca="1" si="149"/>
        <v>3562</v>
      </c>
      <c r="I629" s="182">
        <f t="shared" ca="1" si="150"/>
        <v>37</v>
      </c>
      <c r="J629" s="175" t="str">
        <f t="shared" ca="1" si="151"/>
        <v/>
      </c>
      <c r="K629" s="127" t="str">
        <f t="shared" ca="1" si="152"/>
        <v/>
      </c>
      <c r="L629" s="182" t="str">
        <f t="shared" ca="1" si="153"/>
        <v/>
      </c>
      <c r="M629" s="127" t="str">
        <f t="shared" ca="1" si="154"/>
        <v/>
      </c>
      <c r="N629" s="127" t="str">
        <f t="shared" ca="1" si="155"/>
        <v/>
      </c>
      <c r="O629" s="179" t="str">
        <f t="shared" ca="1" si="156"/>
        <v/>
      </c>
      <c r="P629" s="182" t="str">
        <f t="shared" ca="1" si="157"/>
        <v/>
      </c>
      <c r="Q629" s="120" t="str">
        <f t="shared" ca="1" si="159"/>
        <v/>
      </c>
      <c r="R629" s="77">
        <f ca="1">IFERROR(SUM($I$15:I629)/$N$5,"")</f>
        <v>0.30568051934889956</v>
      </c>
    </row>
    <row r="630" spans="1:18" x14ac:dyDescent="0.25">
      <c r="A630" s="168">
        <v>29</v>
      </c>
      <c r="B630" s="173">
        <f t="shared" si="158"/>
        <v>43584.916666665173</v>
      </c>
      <c r="C630" s="127" t="str">
        <f t="shared" ca="1" si="144"/>
        <v/>
      </c>
      <c r="D630" s="179">
        <f t="shared" ca="1" si="145"/>
        <v>891</v>
      </c>
      <c r="E630" s="179">
        <f t="shared" ca="1" si="146"/>
        <v>42</v>
      </c>
      <c r="F630" s="179">
        <f t="shared" ca="1" si="147"/>
        <v>24</v>
      </c>
      <c r="G630" s="179">
        <f t="shared" ca="1" si="148"/>
        <v>185.65</v>
      </c>
      <c r="H630" s="179">
        <f t="shared" ca="1" si="149"/>
        <v>3452</v>
      </c>
      <c r="I630" s="182">
        <f t="shared" ca="1" si="150"/>
        <v>36</v>
      </c>
      <c r="J630" s="175" t="str">
        <f t="shared" ca="1" si="151"/>
        <v/>
      </c>
      <c r="K630" s="127" t="str">
        <f t="shared" ca="1" si="152"/>
        <v/>
      </c>
      <c r="L630" s="182" t="str">
        <f t="shared" ca="1" si="153"/>
        <v/>
      </c>
      <c r="M630" s="127" t="str">
        <f t="shared" ca="1" si="154"/>
        <v/>
      </c>
      <c r="N630" s="127" t="str">
        <f t="shared" ca="1" si="155"/>
        <v/>
      </c>
      <c r="O630" s="179" t="str">
        <f t="shared" ca="1" si="156"/>
        <v/>
      </c>
      <c r="P630" s="182" t="str">
        <f t="shared" ca="1" si="157"/>
        <v/>
      </c>
      <c r="Q630" s="120" t="str">
        <f t="shared" ca="1" si="159"/>
        <v/>
      </c>
      <c r="R630" s="77">
        <f ca="1">IFERROR(SUM($I$15:I630)/$N$5,"")</f>
        <v>0.30588321406250879</v>
      </c>
    </row>
    <row r="631" spans="1:18" x14ac:dyDescent="0.25">
      <c r="A631" s="168">
        <v>30</v>
      </c>
      <c r="B631" s="173">
        <f t="shared" si="158"/>
        <v>43584.958333331837</v>
      </c>
      <c r="C631" s="127" t="str">
        <f t="shared" ca="1" si="144"/>
        <v/>
      </c>
      <c r="D631" s="179">
        <f t="shared" ca="1" si="145"/>
        <v>885</v>
      </c>
      <c r="E631" s="179">
        <f t="shared" ca="1" si="146"/>
        <v>42</v>
      </c>
      <c r="F631" s="179">
        <f t="shared" ca="1" si="147"/>
        <v>26</v>
      </c>
      <c r="G631" s="179" t="str">
        <f t="shared" ca="1" si="148"/>
        <v/>
      </c>
      <c r="H631" s="179">
        <f t="shared" ca="1" si="149"/>
        <v>3513</v>
      </c>
      <c r="I631" s="182">
        <f t="shared" ca="1" si="150"/>
        <v>37</v>
      </c>
      <c r="J631" s="175" t="str">
        <f t="shared" ca="1" si="151"/>
        <v/>
      </c>
      <c r="K631" s="127" t="str">
        <f t="shared" ca="1" si="152"/>
        <v/>
      </c>
      <c r="L631" s="182" t="str">
        <f t="shared" ca="1" si="153"/>
        <v/>
      </c>
      <c r="M631" s="127" t="str">
        <f t="shared" ca="1" si="154"/>
        <v/>
      </c>
      <c r="N631" s="127" t="str">
        <f t="shared" ca="1" si="155"/>
        <v/>
      </c>
      <c r="O631" s="179" t="str">
        <f t="shared" ca="1" si="156"/>
        <v/>
      </c>
      <c r="P631" s="182" t="str">
        <f t="shared" ca="1" si="157"/>
        <v/>
      </c>
      <c r="Q631" s="120" t="str">
        <f t="shared" ca="1" si="159"/>
        <v/>
      </c>
      <c r="R631" s="77">
        <f ca="1">IFERROR(SUM($I$15:I631)/$N$5,"")</f>
        <v>0.30609153918482945</v>
      </c>
    </row>
    <row r="632" spans="1:18" x14ac:dyDescent="0.25">
      <c r="A632" s="168">
        <v>31</v>
      </c>
      <c r="B632" s="173">
        <f t="shared" si="158"/>
        <v>43584.999999998501</v>
      </c>
      <c r="C632" s="127" t="str">
        <f t="shared" ca="1" si="144"/>
        <v/>
      </c>
      <c r="D632" s="179">
        <f t="shared" ca="1" si="145"/>
        <v>888</v>
      </c>
      <c r="E632" s="179">
        <f t="shared" ca="1" si="146"/>
        <v>42</v>
      </c>
      <c r="F632" s="179">
        <f t="shared" ca="1" si="147"/>
        <v>25</v>
      </c>
      <c r="G632" s="179" t="str">
        <f t="shared" ca="1" si="148"/>
        <v/>
      </c>
      <c r="H632" s="179">
        <f t="shared" ca="1" si="149"/>
        <v>3498</v>
      </c>
      <c r="I632" s="182">
        <f t="shared" ca="1" si="150"/>
        <v>35</v>
      </c>
      <c r="J632" s="175" t="str">
        <f t="shared" ca="1" si="151"/>
        <v/>
      </c>
      <c r="K632" s="127" t="str">
        <f t="shared" ca="1" si="152"/>
        <v/>
      </c>
      <c r="L632" s="182" t="str">
        <f t="shared" ca="1" si="153"/>
        <v/>
      </c>
      <c r="M632" s="127" t="str">
        <f t="shared" ca="1" si="154"/>
        <v/>
      </c>
      <c r="N632" s="127" t="str">
        <f t="shared" ca="1" si="155"/>
        <v/>
      </c>
      <c r="O632" s="179" t="str">
        <f t="shared" ca="1" si="156"/>
        <v/>
      </c>
      <c r="P632" s="182" t="str">
        <f t="shared" ca="1" si="157"/>
        <v/>
      </c>
      <c r="Q632" s="120" t="str">
        <f t="shared" ca="1" si="159"/>
        <v/>
      </c>
      <c r="R632" s="77">
        <f ca="1">IFERROR(SUM($I$15:I632)/$N$5,"")</f>
        <v>0.30628860348972731</v>
      </c>
    </row>
    <row r="633" spans="1:18" x14ac:dyDescent="0.25">
      <c r="A633" s="168">
        <v>32</v>
      </c>
      <c r="B633" s="173">
        <f t="shared" si="158"/>
        <v>43585.041666665165</v>
      </c>
      <c r="C633" s="127" t="str">
        <f t="shared" ca="1" si="144"/>
        <v/>
      </c>
      <c r="D633" s="179">
        <f t="shared" ca="1" si="145"/>
        <v>886</v>
      </c>
      <c r="E633" s="179">
        <f t="shared" ca="1" si="146"/>
        <v>42</v>
      </c>
      <c r="F633" s="179">
        <f t="shared" ca="1" si="147"/>
        <v>27</v>
      </c>
      <c r="G633" s="179">
        <f t="shared" ca="1" si="148"/>
        <v>185.65</v>
      </c>
      <c r="H633" s="179">
        <f t="shared" ca="1" si="149"/>
        <v>3487</v>
      </c>
      <c r="I633" s="182">
        <f t="shared" ca="1" si="150"/>
        <v>35</v>
      </c>
      <c r="J633" s="175" t="str">
        <f t="shared" ca="1" si="151"/>
        <v/>
      </c>
      <c r="K633" s="127" t="str">
        <f t="shared" ca="1" si="152"/>
        <v/>
      </c>
      <c r="L633" s="182" t="str">
        <f t="shared" ca="1" si="153"/>
        <v/>
      </c>
      <c r="M633" s="127" t="str">
        <f t="shared" ca="1" si="154"/>
        <v/>
      </c>
      <c r="N633" s="127" t="str">
        <f t="shared" ca="1" si="155"/>
        <v/>
      </c>
      <c r="O633" s="179" t="str">
        <f t="shared" ca="1" si="156"/>
        <v/>
      </c>
      <c r="P633" s="182" t="str">
        <f t="shared" ca="1" si="157"/>
        <v/>
      </c>
      <c r="Q633" s="120" t="str">
        <f t="shared" ca="1" si="159"/>
        <v/>
      </c>
      <c r="R633" s="77">
        <f ca="1">IFERROR(SUM($I$15:I633)/$N$5,"")</f>
        <v>0.30648566779462522</v>
      </c>
    </row>
    <row r="634" spans="1:18" x14ac:dyDescent="0.25">
      <c r="A634" s="168">
        <v>33</v>
      </c>
      <c r="B634" s="173">
        <f t="shared" si="158"/>
        <v>43585.08333333183</v>
      </c>
      <c r="C634" s="127" t="str">
        <f t="shared" ca="1" si="144"/>
        <v/>
      </c>
      <c r="D634" s="179">
        <f t="shared" ca="1" si="145"/>
        <v>885</v>
      </c>
      <c r="E634" s="179">
        <f t="shared" ca="1" si="146"/>
        <v>42</v>
      </c>
      <c r="F634" s="179">
        <f t="shared" ca="1" si="147"/>
        <v>29</v>
      </c>
      <c r="G634" s="179" t="str">
        <f t="shared" ca="1" si="148"/>
        <v/>
      </c>
      <c r="H634" s="179">
        <f t="shared" ca="1" si="149"/>
        <v>3455</v>
      </c>
      <c r="I634" s="182">
        <f t="shared" ca="1" si="150"/>
        <v>38</v>
      </c>
      <c r="J634" s="175" t="str">
        <f t="shared" ca="1" si="151"/>
        <v/>
      </c>
      <c r="K634" s="127" t="str">
        <f t="shared" ca="1" si="152"/>
        <v/>
      </c>
      <c r="L634" s="182" t="str">
        <f t="shared" ca="1" si="153"/>
        <v/>
      </c>
      <c r="M634" s="127" t="str">
        <f t="shared" ca="1" si="154"/>
        <v/>
      </c>
      <c r="N634" s="127" t="str">
        <f t="shared" ca="1" si="155"/>
        <v/>
      </c>
      <c r="O634" s="179" t="str">
        <f t="shared" ca="1" si="156"/>
        <v/>
      </c>
      <c r="P634" s="182" t="str">
        <f t="shared" ca="1" si="157"/>
        <v/>
      </c>
      <c r="Q634" s="120" t="str">
        <f t="shared" ca="1" si="159"/>
        <v/>
      </c>
      <c r="R634" s="77">
        <f ca="1">IFERROR(SUM($I$15:I634)/$N$5,"")</f>
        <v>0.3066996233256572</v>
      </c>
    </row>
    <row r="635" spans="1:18" x14ac:dyDescent="0.25">
      <c r="A635" s="168">
        <v>34</v>
      </c>
      <c r="B635" s="173">
        <f t="shared" si="158"/>
        <v>43585.124999998494</v>
      </c>
      <c r="C635" s="127" t="str">
        <f t="shared" ca="1" si="144"/>
        <v/>
      </c>
      <c r="D635" s="179">
        <f t="shared" ca="1" si="145"/>
        <v>885</v>
      </c>
      <c r="E635" s="179">
        <f t="shared" ca="1" si="146"/>
        <v>42</v>
      </c>
      <c r="F635" s="179">
        <f t="shared" ca="1" si="147"/>
        <v>27</v>
      </c>
      <c r="G635" s="179" t="str">
        <f t="shared" ca="1" si="148"/>
        <v/>
      </c>
      <c r="H635" s="179">
        <f t="shared" ca="1" si="149"/>
        <v>3414</v>
      </c>
      <c r="I635" s="182">
        <f t="shared" ca="1" si="150"/>
        <v>36</v>
      </c>
      <c r="J635" s="175" t="str">
        <f t="shared" ca="1" si="151"/>
        <v/>
      </c>
      <c r="K635" s="127" t="str">
        <f t="shared" ca="1" si="152"/>
        <v/>
      </c>
      <c r="L635" s="182" t="str">
        <f t="shared" ca="1" si="153"/>
        <v/>
      </c>
      <c r="M635" s="127" t="str">
        <f t="shared" ca="1" si="154"/>
        <v/>
      </c>
      <c r="N635" s="127" t="str">
        <f t="shared" ca="1" si="155"/>
        <v/>
      </c>
      <c r="O635" s="179" t="str">
        <f t="shared" ca="1" si="156"/>
        <v/>
      </c>
      <c r="P635" s="182" t="str">
        <f t="shared" ca="1" si="157"/>
        <v/>
      </c>
      <c r="Q635" s="120" t="str">
        <f t="shared" ca="1" si="159"/>
        <v/>
      </c>
      <c r="R635" s="77">
        <f ca="1">IFERROR(SUM($I$15:I635)/$N$5,"")</f>
        <v>0.30690231803926649</v>
      </c>
    </row>
    <row r="636" spans="1:18" x14ac:dyDescent="0.25">
      <c r="A636" s="168">
        <v>35</v>
      </c>
      <c r="B636" s="173">
        <f t="shared" si="158"/>
        <v>43585.166666665158</v>
      </c>
      <c r="C636" s="127" t="str">
        <f t="shared" ca="1" si="144"/>
        <v/>
      </c>
      <c r="D636" s="179">
        <f t="shared" ca="1" si="145"/>
        <v>886</v>
      </c>
      <c r="E636" s="179">
        <f t="shared" ca="1" si="146"/>
        <v>42</v>
      </c>
      <c r="F636" s="179">
        <f t="shared" ca="1" si="147"/>
        <v>26</v>
      </c>
      <c r="G636" s="179" t="str">
        <f t="shared" ca="1" si="148"/>
        <v/>
      </c>
      <c r="H636" s="179">
        <f t="shared" ca="1" si="149"/>
        <v>3389</v>
      </c>
      <c r="I636" s="182">
        <f t="shared" ca="1" si="150"/>
        <v>37</v>
      </c>
      <c r="J636" s="175" t="str">
        <f t="shared" ca="1" si="151"/>
        <v/>
      </c>
      <c r="K636" s="127" t="str">
        <f t="shared" ca="1" si="152"/>
        <v/>
      </c>
      <c r="L636" s="182" t="str">
        <f t="shared" ca="1" si="153"/>
        <v/>
      </c>
      <c r="M636" s="127" t="str">
        <f t="shared" ca="1" si="154"/>
        <v/>
      </c>
      <c r="N636" s="127" t="str">
        <f t="shared" ca="1" si="155"/>
        <v/>
      </c>
      <c r="O636" s="179" t="str">
        <f t="shared" ca="1" si="156"/>
        <v/>
      </c>
      <c r="P636" s="182" t="str">
        <f t="shared" ca="1" si="157"/>
        <v/>
      </c>
      <c r="Q636" s="120" t="str">
        <f t="shared" ca="1" si="159"/>
        <v/>
      </c>
      <c r="R636" s="77">
        <f ca="1">IFERROR(SUM($I$15:I636)/$N$5,"")</f>
        <v>0.30711064316158709</v>
      </c>
    </row>
    <row r="637" spans="1:18" x14ac:dyDescent="0.25">
      <c r="A637" s="168">
        <v>36</v>
      </c>
      <c r="B637" s="173">
        <f t="shared" si="158"/>
        <v>43585.208333331822</v>
      </c>
      <c r="C637" s="127" t="str">
        <f t="shared" ca="1" si="144"/>
        <v/>
      </c>
      <c r="D637" s="179">
        <f t="shared" ca="1" si="145"/>
        <v>884</v>
      </c>
      <c r="E637" s="179">
        <f t="shared" ca="1" si="146"/>
        <v>42</v>
      </c>
      <c r="F637" s="179">
        <f t="shared" ca="1" si="147"/>
        <v>26</v>
      </c>
      <c r="G637" s="179" t="str">
        <f t="shared" ca="1" si="148"/>
        <v/>
      </c>
      <c r="H637" s="179">
        <f t="shared" ca="1" si="149"/>
        <v>3327</v>
      </c>
      <c r="I637" s="182">
        <f t="shared" ca="1" si="150"/>
        <v>36</v>
      </c>
      <c r="J637" s="175" t="str">
        <f t="shared" ca="1" si="151"/>
        <v/>
      </c>
      <c r="K637" s="127" t="str">
        <f t="shared" ca="1" si="152"/>
        <v/>
      </c>
      <c r="L637" s="182" t="str">
        <f t="shared" ca="1" si="153"/>
        <v/>
      </c>
      <c r="M637" s="127" t="str">
        <f t="shared" ca="1" si="154"/>
        <v/>
      </c>
      <c r="N637" s="127" t="str">
        <f t="shared" ca="1" si="155"/>
        <v/>
      </c>
      <c r="O637" s="179" t="str">
        <f t="shared" ca="1" si="156"/>
        <v/>
      </c>
      <c r="P637" s="182" t="str">
        <f t="shared" ca="1" si="157"/>
        <v/>
      </c>
      <c r="Q637" s="120" t="str">
        <f t="shared" ca="1" si="159"/>
        <v/>
      </c>
      <c r="R637" s="77">
        <f ca="1">IFERROR(SUM($I$15:I637)/$N$5,"")</f>
        <v>0.30731333787519638</v>
      </c>
    </row>
    <row r="638" spans="1:18" x14ac:dyDescent="0.25">
      <c r="A638" s="168">
        <v>37</v>
      </c>
      <c r="B638" s="173">
        <f t="shared" si="158"/>
        <v>43585.249999998487</v>
      </c>
      <c r="C638" s="127" t="str">
        <f t="shared" ca="1" si="144"/>
        <v/>
      </c>
      <c r="D638" s="179">
        <f t="shared" ca="1" si="145"/>
        <v>883</v>
      </c>
      <c r="E638" s="179">
        <f t="shared" ca="1" si="146"/>
        <v>42</v>
      </c>
      <c r="F638" s="179">
        <f t="shared" ca="1" si="147"/>
        <v>25</v>
      </c>
      <c r="G638" s="179" t="str">
        <f t="shared" ca="1" si="148"/>
        <v/>
      </c>
      <c r="H638" s="179">
        <f t="shared" ca="1" si="149"/>
        <v>3421</v>
      </c>
      <c r="I638" s="182">
        <f t="shared" ca="1" si="150"/>
        <v>39</v>
      </c>
      <c r="J638" s="175" t="str">
        <f t="shared" ca="1" si="151"/>
        <v/>
      </c>
      <c r="K638" s="127" t="str">
        <f t="shared" ca="1" si="152"/>
        <v/>
      </c>
      <c r="L638" s="182" t="str">
        <f t="shared" ca="1" si="153"/>
        <v/>
      </c>
      <c r="M638" s="127" t="str">
        <f t="shared" ca="1" si="154"/>
        <v/>
      </c>
      <c r="N638" s="127" t="str">
        <f t="shared" ca="1" si="155"/>
        <v/>
      </c>
      <c r="O638" s="179" t="str">
        <f t="shared" ca="1" si="156"/>
        <v/>
      </c>
      <c r="P638" s="182" t="str">
        <f t="shared" ca="1" si="157"/>
        <v/>
      </c>
      <c r="Q638" s="120" t="str">
        <f t="shared" ca="1" si="159"/>
        <v/>
      </c>
      <c r="R638" s="77">
        <f ca="1">IFERROR(SUM($I$15:I638)/$N$5,"")</f>
        <v>0.30753292381493974</v>
      </c>
    </row>
    <row r="639" spans="1:18" x14ac:dyDescent="0.25">
      <c r="A639" s="168">
        <v>14</v>
      </c>
      <c r="B639" s="173">
        <f t="shared" si="158"/>
        <v>43585.291666665151</v>
      </c>
      <c r="C639" s="127" t="str">
        <f t="shared" ca="1" si="144"/>
        <v/>
      </c>
      <c r="D639" s="179">
        <f t="shared" ca="1" si="145"/>
        <v>883</v>
      </c>
      <c r="E639" s="179">
        <f t="shared" ca="1" si="146"/>
        <v>42</v>
      </c>
      <c r="F639" s="179">
        <f t="shared" ca="1" si="147"/>
        <v>32</v>
      </c>
      <c r="G639" s="179" t="str">
        <f t="shared" ca="1" si="148"/>
        <v/>
      </c>
      <c r="H639" s="179">
        <f t="shared" ca="1" si="149"/>
        <v>3455</v>
      </c>
      <c r="I639" s="182">
        <f t="shared" ca="1" si="150"/>
        <v>25</v>
      </c>
      <c r="J639" s="175" t="str">
        <f t="shared" ca="1" si="151"/>
        <v/>
      </c>
      <c r="K639" s="127" t="str">
        <f t="shared" ca="1" si="152"/>
        <v/>
      </c>
      <c r="L639" s="182" t="str">
        <f t="shared" ca="1" si="153"/>
        <v/>
      </c>
      <c r="M639" s="127" t="str">
        <f t="shared" ca="1" si="154"/>
        <v/>
      </c>
      <c r="N639" s="127" t="str">
        <f t="shared" ca="1" si="155"/>
        <v/>
      </c>
      <c r="O639" s="179" t="str">
        <f t="shared" ca="1" si="156"/>
        <v/>
      </c>
      <c r="P639" s="182" t="str">
        <f t="shared" ca="1" si="157"/>
        <v/>
      </c>
      <c r="Q639" s="120" t="str">
        <f t="shared" ca="1" si="159"/>
        <v/>
      </c>
      <c r="R639" s="77">
        <f ca="1">IFERROR(SUM($I$15:I639)/$N$5,"")</f>
        <v>0.30767368403272394</v>
      </c>
    </row>
    <row r="640" spans="1:18" x14ac:dyDescent="0.25">
      <c r="A640" s="168">
        <v>15</v>
      </c>
      <c r="B640" s="173">
        <f t="shared" si="158"/>
        <v>43585.333333331815</v>
      </c>
      <c r="C640" s="127" t="str">
        <f t="shared" ca="1" si="144"/>
        <v/>
      </c>
      <c r="D640" s="179">
        <f t="shared" ca="1" si="145"/>
        <v>882</v>
      </c>
      <c r="E640" s="179">
        <f t="shared" ca="1" si="146"/>
        <v>42</v>
      </c>
      <c r="F640" s="179">
        <f t="shared" ca="1" si="147"/>
        <v>32</v>
      </c>
      <c r="G640" s="179" t="str">
        <f t="shared" ca="1" si="148"/>
        <v/>
      </c>
      <c r="H640" s="179">
        <f t="shared" ca="1" si="149"/>
        <v>3414</v>
      </c>
      <c r="I640" s="182">
        <f t="shared" ca="1" si="150"/>
        <v>28</v>
      </c>
      <c r="J640" s="175" t="str">
        <f t="shared" ca="1" si="151"/>
        <v/>
      </c>
      <c r="K640" s="127" t="str">
        <f t="shared" ca="1" si="152"/>
        <v/>
      </c>
      <c r="L640" s="182" t="str">
        <f t="shared" ca="1" si="153"/>
        <v/>
      </c>
      <c r="M640" s="127" t="str">
        <f t="shared" ca="1" si="154"/>
        <v/>
      </c>
      <c r="N640" s="127" t="str">
        <f t="shared" ca="1" si="155"/>
        <v/>
      </c>
      <c r="O640" s="179" t="str">
        <f t="shared" ca="1" si="156"/>
        <v/>
      </c>
      <c r="P640" s="182" t="str">
        <f t="shared" ca="1" si="157"/>
        <v/>
      </c>
      <c r="Q640" s="120" t="str">
        <f t="shared" ca="1" si="159"/>
        <v/>
      </c>
      <c r="R640" s="77">
        <f ca="1">IFERROR(SUM($I$15:I640)/$N$5,"")</f>
        <v>0.30783133547664226</v>
      </c>
    </row>
    <row r="641" spans="1:18" x14ac:dyDescent="0.25">
      <c r="A641" s="168">
        <v>16</v>
      </c>
      <c r="B641" s="173">
        <f t="shared" si="158"/>
        <v>43585.374999998479</v>
      </c>
      <c r="C641" s="127" t="str">
        <f t="shared" ca="1" si="144"/>
        <v/>
      </c>
      <c r="D641" s="179">
        <f t="shared" ca="1" si="145"/>
        <v>881</v>
      </c>
      <c r="E641" s="179">
        <f t="shared" ca="1" si="146"/>
        <v>42</v>
      </c>
      <c r="F641" s="179">
        <f t="shared" ca="1" si="147"/>
        <v>32</v>
      </c>
      <c r="G641" s="179" t="str">
        <f t="shared" ca="1" si="148"/>
        <v/>
      </c>
      <c r="H641" s="179">
        <f t="shared" ca="1" si="149"/>
        <v>3389</v>
      </c>
      <c r="I641" s="182">
        <f t="shared" ca="1" si="150"/>
        <v>30</v>
      </c>
      <c r="J641" s="175" t="str">
        <f t="shared" ca="1" si="151"/>
        <v/>
      </c>
      <c r="K641" s="127" t="str">
        <f t="shared" ca="1" si="152"/>
        <v/>
      </c>
      <c r="L641" s="182" t="str">
        <f t="shared" ca="1" si="153"/>
        <v/>
      </c>
      <c r="M641" s="127" t="str">
        <f t="shared" ca="1" si="154"/>
        <v/>
      </c>
      <c r="N641" s="127" t="str">
        <f t="shared" ca="1" si="155"/>
        <v/>
      </c>
      <c r="O641" s="179" t="str">
        <f t="shared" ca="1" si="156"/>
        <v/>
      </c>
      <c r="P641" s="182" t="str">
        <f t="shared" ca="1" si="157"/>
        <v/>
      </c>
      <c r="Q641" s="120" t="str">
        <f t="shared" ca="1" si="159"/>
        <v/>
      </c>
      <c r="R641" s="77">
        <f ca="1">IFERROR(SUM($I$15:I641)/$N$5,"")</f>
        <v>0.30800024773798329</v>
      </c>
    </row>
    <row r="642" spans="1:18" x14ac:dyDescent="0.25">
      <c r="A642" s="168">
        <v>17</v>
      </c>
      <c r="B642" s="173">
        <f t="shared" si="158"/>
        <v>43585.416666665144</v>
      </c>
      <c r="C642" s="127" t="str">
        <f t="shared" ca="1" si="144"/>
        <v/>
      </c>
      <c r="D642" s="179">
        <f t="shared" ca="1" si="145"/>
        <v>882</v>
      </c>
      <c r="E642" s="179">
        <f t="shared" ca="1" si="146"/>
        <v>42</v>
      </c>
      <c r="F642" s="179">
        <f t="shared" ca="1" si="147"/>
        <v>34</v>
      </c>
      <c r="G642" s="179" t="str">
        <f t="shared" ca="1" si="148"/>
        <v/>
      </c>
      <c r="H642" s="179">
        <f t="shared" ca="1" si="149"/>
        <v>3327</v>
      </c>
      <c r="I642" s="182">
        <f t="shared" ca="1" si="150"/>
        <v>31</v>
      </c>
      <c r="J642" s="175" t="str">
        <f t="shared" ca="1" si="151"/>
        <v/>
      </c>
      <c r="K642" s="127" t="str">
        <f t="shared" ca="1" si="152"/>
        <v/>
      </c>
      <c r="L642" s="182" t="str">
        <f t="shared" ca="1" si="153"/>
        <v/>
      </c>
      <c r="M642" s="127" t="str">
        <f t="shared" ca="1" si="154"/>
        <v/>
      </c>
      <c r="N642" s="127" t="str">
        <f t="shared" ca="1" si="155"/>
        <v/>
      </c>
      <c r="O642" s="179" t="str">
        <f t="shared" ca="1" si="156"/>
        <v/>
      </c>
      <c r="P642" s="182" t="str">
        <f t="shared" ca="1" si="157"/>
        <v/>
      </c>
      <c r="Q642" s="120" t="str">
        <f t="shared" ca="1" si="159"/>
        <v/>
      </c>
      <c r="R642" s="77">
        <f ca="1">IFERROR(SUM($I$15:I642)/$N$5,"")</f>
        <v>0.30817479040803569</v>
      </c>
    </row>
    <row r="643" spans="1:18" x14ac:dyDescent="0.25">
      <c r="A643" s="168">
        <v>18</v>
      </c>
      <c r="B643" s="173">
        <f t="shared" si="158"/>
        <v>43585.458333331808</v>
      </c>
      <c r="C643" s="127" t="str">
        <f t="shared" ca="1" si="144"/>
        <v/>
      </c>
      <c r="D643" s="179">
        <f t="shared" ca="1" si="145"/>
        <v>881</v>
      </c>
      <c r="E643" s="179">
        <f t="shared" ca="1" si="146"/>
        <v>42</v>
      </c>
      <c r="F643" s="179">
        <f t="shared" ca="1" si="147"/>
        <v>32</v>
      </c>
      <c r="G643" s="179">
        <f t="shared" ca="1" si="148"/>
        <v>200.89</v>
      </c>
      <c r="H643" s="179">
        <f t="shared" ca="1" si="149"/>
        <v>3421</v>
      </c>
      <c r="I643" s="182">
        <f t="shared" ca="1" si="150"/>
        <v>33</v>
      </c>
      <c r="J643" s="175" t="str">
        <f t="shared" ca="1" si="151"/>
        <v/>
      </c>
      <c r="K643" s="127" t="str">
        <f t="shared" ca="1" si="152"/>
        <v/>
      </c>
      <c r="L643" s="182" t="str">
        <f t="shared" ca="1" si="153"/>
        <v/>
      </c>
      <c r="M643" s="127" t="str">
        <f t="shared" ca="1" si="154"/>
        <v/>
      </c>
      <c r="N643" s="127" t="str">
        <f t="shared" ca="1" si="155"/>
        <v/>
      </c>
      <c r="O643" s="179" t="str">
        <f t="shared" ca="1" si="156"/>
        <v/>
      </c>
      <c r="P643" s="182" t="str">
        <f t="shared" ca="1" si="157"/>
        <v/>
      </c>
      <c r="Q643" s="120" t="str">
        <f t="shared" ca="1" si="159"/>
        <v/>
      </c>
      <c r="R643" s="77">
        <f ca="1">IFERROR(SUM($I$15:I643)/$N$5,"")</f>
        <v>0.30836059389551085</v>
      </c>
    </row>
    <row r="644" spans="1:18" x14ac:dyDescent="0.25">
      <c r="A644" s="168">
        <v>19</v>
      </c>
      <c r="B644" s="173">
        <f t="shared" si="158"/>
        <v>43585.499999998472</v>
      </c>
      <c r="C644" s="127" t="str">
        <f t="shared" ca="1" si="144"/>
        <v/>
      </c>
      <c r="D644" s="179">
        <f t="shared" ca="1" si="145"/>
        <v>880</v>
      </c>
      <c r="E644" s="179">
        <f t="shared" ca="1" si="146"/>
        <v>42</v>
      </c>
      <c r="F644" s="179">
        <f t="shared" ca="1" si="147"/>
        <v>33</v>
      </c>
      <c r="G644" s="179" t="str">
        <f t="shared" ca="1" si="148"/>
        <v/>
      </c>
      <c r="H644" s="179">
        <f t="shared" ca="1" si="149"/>
        <v>3374</v>
      </c>
      <c r="I644" s="182">
        <f t="shared" ca="1" si="150"/>
        <v>30</v>
      </c>
      <c r="J644" s="175" t="str">
        <f t="shared" ca="1" si="151"/>
        <v/>
      </c>
      <c r="K644" s="127" t="str">
        <f t="shared" ca="1" si="152"/>
        <v/>
      </c>
      <c r="L644" s="182" t="str">
        <f t="shared" ca="1" si="153"/>
        <v/>
      </c>
      <c r="M644" s="127" t="str">
        <f t="shared" ca="1" si="154"/>
        <v/>
      </c>
      <c r="N644" s="127" t="str">
        <f t="shared" ca="1" si="155"/>
        <v/>
      </c>
      <c r="O644" s="179" t="str">
        <f t="shared" ca="1" si="156"/>
        <v/>
      </c>
      <c r="P644" s="182" t="str">
        <f t="shared" ca="1" si="157"/>
        <v/>
      </c>
      <c r="Q644" s="120" t="str">
        <f t="shared" ca="1" si="159"/>
        <v/>
      </c>
      <c r="R644" s="77">
        <f ca="1">IFERROR(SUM($I$15:I644)/$N$5,"")</f>
        <v>0.30852950615685193</v>
      </c>
    </row>
    <row r="645" spans="1:18" x14ac:dyDescent="0.25">
      <c r="A645" s="168">
        <v>20</v>
      </c>
      <c r="B645" s="173">
        <f t="shared" si="158"/>
        <v>43585.541666665136</v>
      </c>
      <c r="C645" s="127" t="str">
        <f t="shared" ca="1" si="144"/>
        <v/>
      </c>
      <c r="D645" s="179">
        <f t="shared" ca="1" si="145"/>
        <v>881</v>
      </c>
      <c r="E645" s="179">
        <f t="shared" ca="1" si="146"/>
        <v>42</v>
      </c>
      <c r="F645" s="179">
        <f t="shared" ca="1" si="147"/>
        <v>30</v>
      </c>
      <c r="G645" s="179" t="str">
        <f t="shared" ca="1" si="148"/>
        <v/>
      </c>
      <c r="H645" s="179">
        <f t="shared" ca="1" si="149"/>
        <v>3498</v>
      </c>
      <c r="I645" s="182">
        <f t="shared" ca="1" si="150"/>
        <v>34</v>
      </c>
      <c r="J645" s="175" t="str">
        <f t="shared" ca="1" si="151"/>
        <v/>
      </c>
      <c r="K645" s="127" t="str">
        <f t="shared" ca="1" si="152"/>
        <v/>
      </c>
      <c r="L645" s="182" t="str">
        <f t="shared" ca="1" si="153"/>
        <v/>
      </c>
      <c r="M645" s="127" t="str">
        <f t="shared" ca="1" si="154"/>
        <v/>
      </c>
      <c r="N645" s="127" t="str">
        <f t="shared" ca="1" si="155"/>
        <v/>
      </c>
      <c r="O645" s="179" t="str">
        <f t="shared" ca="1" si="156"/>
        <v/>
      </c>
      <c r="P645" s="182" t="str">
        <f t="shared" ca="1" si="157"/>
        <v/>
      </c>
      <c r="Q645" s="120" t="str">
        <f t="shared" ca="1" si="159"/>
        <v/>
      </c>
      <c r="R645" s="77">
        <f ca="1">IFERROR(SUM($I$15:I645)/$N$5,"")</f>
        <v>0.30872094005303846</v>
      </c>
    </row>
    <row r="646" spans="1:18" x14ac:dyDescent="0.25">
      <c r="A646" s="168">
        <v>21</v>
      </c>
      <c r="B646" s="173">
        <f t="shared" si="158"/>
        <v>43585.583333331801</v>
      </c>
      <c r="C646" s="127" t="str">
        <f t="shared" ca="1" si="144"/>
        <v/>
      </c>
      <c r="D646" s="179">
        <f t="shared" ca="1" si="145"/>
        <v>880</v>
      </c>
      <c r="E646" s="179">
        <f t="shared" ca="1" si="146"/>
        <v>42</v>
      </c>
      <c r="F646" s="179">
        <f t="shared" ca="1" si="147"/>
        <v>28</v>
      </c>
      <c r="G646" s="179" t="str">
        <f t="shared" ca="1" si="148"/>
        <v/>
      </c>
      <c r="H646" s="179">
        <f t="shared" ca="1" si="149"/>
        <v>3467</v>
      </c>
      <c r="I646" s="182">
        <f t="shared" ca="1" si="150"/>
        <v>33</v>
      </c>
      <c r="J646" s="175" t="str">
        <f t="shared" ca="1" si="151"/>
        <v/>
      </c>
      <c r="K646" s="127" t="str">
        <f t="shared" ca="1" si="152"/>
        <v/>
      </c>
      <c r="L646" s="182" t="str">
        <f t="shared" ca="1" si="153"/>
        <v/>
      </c>
      <c r="M646" s="127" t="str">
        <f t="shared" ca="1" si="154"/>
        <v/>
      </c>
      <c r="N646" s="127" t="str">
        <f t="shared" ca="1" si="155"/>
        <v/>
      </c>
      <c r="O646" s="179" t="str">
        <f t="shared" ca="1" si="156"/>
        <v/>
      </c>
      <c r="P646" s="182" t="str">
        <f t="shared" ca="1" si="157"/>
        <v/>
      </c>
      <c r="Q646" s="120" t="str">
        <f t="shared" ca="1" si="159"/>
        <v/>
      </c>
      <c r="R646" s="77">
        <f ca="1">IFERROR(SUM($I$15:I646)/$N$5,"")</f>
        <v>0.30890674354051362</v>
      </c>
    </row>
    <row r="647" spans="1:18" x14ac:dyDescent="0.25">
      <c r="A647" s="168">
        <v>22</v>
      </c>
      <c r="B647" s="173">
        <f t="shared" si="158"/>
        <v>43585.624999998465</v>
      </c>
      <c r="C647" s="127" t="str">
        <f t="shared" ca="1" si="144"/>
        <v/>
      </c>
      <c r="D647" s="179">
        <f t="shared" ca="1" si="145"/>
        <v>879</v>
      </c>
      <c r="E647" s="179">
        <f t="shared" ca="1" si="146"/>
        <v>42</v>
      </c>
      <c r="F647" s="179">
        <f t="shared" ca="1" si="147"/>
        <v>27</v>
      </c>
      <c r="G647" s="179" t="str">
        <f t="shared" ca="1" si="148"/>
        <v/>
      </c>
      <c r="H647" s="179">
        <f t="shared" ca="1" si="149"/>
        <v>3365</v>
      </c>
      <c r="I647" s="182">
        <f t="shared" ca="1" si="150"/>
        <v>34</v>
      </c>
      <c r="J647" s="175" t="str">
        <f t="shared" ca="1" si="151"/>
        <v/>
      </c>
      <c r="K647" s="127" t="str">
        <f t="shared" ca="1" si="152"/>
        <v/>
      </c>
      <c r="L647" s="182" t="str">
        <f t="shared" ca="1" si="153"/>
        <v/>
      </c>
      <c r="M647" s="127" t="str">
        <f t="shared" ca="1" si="154"/>
        <v/>
      </c>
      <c r="N647" s="127" t="str">
        <f t="shared" ca="1" si="155"/>
        <v/>
      </c>
      <c r="O647" s="179" t="str">
        <f t="shared" ca="1" si="156"/>
        <v/>
      </c>
      <c r="P647" s="182" t="str">
        <f t="shared" ca="1" si="157"/>
        <v/>
      </c>
      <c r="Q647" s="120" t="str">
        <f t="shared" ca="1" si="159"/>
        <v/>
      </c>
      <c r="R647" s="77">
        <f ca="1">IFERROR(SUM($I$15:I647)/$N$5,"")</f>
        <v>0.30909817743670015</v>
      </c>
    </row>
    <row r="648" spans="1:18" x14ac:dyDescent="0.25">
      <c r="A648" s="168">
        <v>23</v>
      </c>
      <c r="B648" s="173">
        <f t="shared" si="158"/>
        <v>43585.666666665129</v>
      </c>
      <c r="C648" s="127" t="str">
        <f t="shared" ca="1" si="144"/>
        <v/>
      </c>
      <c r="D648" s="179">
        <f t="shared" ca="1" si="145"/>
        <v>879</v>
      </c>
      <c r="E648" s="179">
        <f t="shared" ca="1" si="146"/>
        <v>42</v>
      </c>
      <c r="F648" s="179">
        <f t="shared" ca="1" si="147"/>
        <v>27</v>
      </c>
      <c r="G648" s="179">
        <f t="shared" ca="1" si="148"/>
        <v>198.11</v>
      </c>
      <c r="H648" s="179">
        <f t="shared" ca="1" si="149"/>
        <v>3221</v>
      </c>
      <c r="I648" s="182">
        <f t="shared" ca="1" si="150"/>
        <v>31</v>
      </c>
      <c r="J648" s="175" t="str">
        <f t="shared" ca="1" si="151"/>
        <v/>
      </c>
      <c r="K648" s="127" t="str">
        <f t="shared" ca="1" si="152"/>
        <v/>
      </c>
      <c r="L648" s="182" t="str">
        <f t="shared" ca="1" si="153"/>
        <v/>
      </c>
      <c r="M648" s="127" t="str">
        <f t="shared" ca="1" si="154"/>
        <v/>
      </c>
      <c r="N648" s="127" t="str">
        <f t="shared" ca="1" si="155"/>
        <v/>
      </c>
      <c r="O648" s="179" t="str">
        <f t="shared" ca="1" si="156"/>
        <v/>
      </c>
      <c r="P648" s="182" t="str">
        <f t="shared" ca="1" si="157"/>
        <v/>
      </c>
      <c r="Q648" s="120" t="str">
        <f t="shared" ca="1" si="159"/>
        <v/>
      </c>
      <c r="R648" s="77">
        <f ca="1">IFERROR(SUM($I$15:I648)/$N$5,"")</f>
        <v>0.30927272010675255</v>
      </c>
    </row>
    <row r="649" spans="1:18" x14ac:dyDescent="0.25">
      <c r="A649" s="168">
        <v>24</v>
      </c>
      <c r="B649" s="173">
        <f t="shared" si="158"/>
        <v>43585.708333331793</v>
      </c>
      <c r="C649" s="127" t="str">
        <f t="shared" ca="1" si="144"/>
        <v/>
      </c>
      <c r="D649" s="179">
        <f t="shared" ca="1" si="145"/>
        <v>878</v>
      </c>
      <c r="E649" s="179">
        <f t="shared" ca="1" si="146"/>
        <v>42</v>
      </c>
      <c r="F649" s="179">
        <f t="shared" ca="1" si="147"/>
        <v>28</v>
      </c>
      <c r="G649" s="179" t="str">
        <f t="shared" ca="1" si="148"/>
        <v/>
      </c>
      <c r="H649" s="179">
        <f t="shared" ca="1" si="149"/>
        <v>3323</v>
      </c>
      <c r="I649" s="182">
        <f t="shared" ca="1" si="150"/>
        <v>34</v>
      </c>
      <c r="J649" s="175" t="str">
        <f t="shared" ca="1" si="151"/>
        <v/>
      </c>
      <c r="K649" s="127" t="str">
        <f t="shared" ca="1" si="152"/>
        <v/>
      </c>
      <c r="L649" s="182" t="str">
        <f t="shared" ca="1" si="153"/>
        <v/>
      </c>
      <c r="M649" s="127" t="str">
        <f t="shared" ca="1" si="154"/>
        <v/>
      </c>
      <c r="N649" s="127" t="str">
        <f t="shared" ca="1" si="155"/>
        <v/>
      </c>
      <c r="O649" s="179" t="str">
        <f t="shared" ca="1" si="156"/>
        <v/>
      </c>
      <c r="P649" s="182" t="str">
        <f t="shared" ca="1" si="157"/>
        <v/>
      </c>
      <c r="Q649" s="120" t="str">
        <f t="shared" ca="1" si="159"/>
        <v/>
      </c>
      <c r="R649" s="77">
        <f ca="1">IFERROR(SUM($I$15:I649)/$N$5,"")</f>
        <v>0.30946415400293908</v>
      </c>
    </row>
    <row r="650" spans="1:18" x14ac:dyDescent="0.25">
      <c r="A650" s="168">
        <v>25</v>
      </c>
      <c r="B650" s="173">
        <f t="shared" si="158"/>
        <v>43585.749999998457</v>
      </c>
      <c r="C650" s="127" t="str">
        <f t="shared" ca="1" si="144"/>
        <v/>
      </c>
      <c r="D650" s="179">
        <f t="shared" ca="1" si="145"/>
        <v>879</v>
      </c>
      <c r="E650" s="179">
        <f t="shared" ca="1" si="146"/>
        <v>42</v>
      </c>
      <c r="F650" s="179">
        <f t="shared" ca="1" si="147"/>
        <v>27</v>
      </c>
      <c r="G650" s="179" t="str">
        <f t="shared" ca="1" si="148"/>
        <v/>
      </c>
      <c r="H650" s="179">
        <f t="shared" ca="1" si="149"/>
        <v>3233</v>
      </c>
      <c r="I650" s="182">
        <f t="shared" ca="1" si="150"/>
        <v>34</v>
      </c>
      <c r="J650" s="175" t="str">
        <f t="shared" ca="1" si="151"/>
        <v/>
      </c>
      <c r="K650" s="127" t="str">
        <f t="shared" ca="1" si="152"/>
        <v/>
      </c>
      <c r="L650" s="182" t="str">
        <f t="shared" ca="1" si="153"/>
        <v/>
      </c>
      <c r="M650" s="127" t="str">
        <f t="shared" ca="1" si="154"/>
        <v/>
      </c>
      <c r="N650" s="127" t="str">
        <f t="shared" ca="1" si="155"/>
        <v/>
      </c>
      <c r="O650" s="179" t="str">
        <f t="shared" ca="1" si="156"/>
        <v/>
      </c>
      <c r="P650" s="182" t="str">
        <f t="shared" ca="1" si="157"/>
        <v/>
      </c>
      <c r="Q650" s="120" t="str">
        <f t="shared" ca="1" si="159"/>
        <v/>
      </c>
      <c r="R650" s="77">
        <f ca="1">IFERROR(SUM($I$15:I650)/$N$5,"")</f>
        <v>0.30965558789912562</v>
      </c>
    </row>
    <row r="651" spans="1:18" x14ac:dyDescent="0.25">
      <c r="A651" s="168">
        <v>26</v>
      </c>
      <c r="B651" s="173">
        <f t="shared" si="158"/>
        <v>43585.791666665122</v>
      </c>
      <c r="C651" s="127" t="str">
        <f t="shared" ca="1" si="144"/>
        <v/>
      </c>
      <c r="D651" s="179">
        <f t="shared" ca="1" si="145"/>
        <v>879</v>
      </c>
      <c r="E651" s="179">
        <f t="shared" ca="1" si="146"/>
        <v>42</v>
      </c>
      <c r="F651" s="179">
        <f t="shared" ca="1" si="147"/>
        <v>32</v>
      </c>
      <c r="G651" s="179" t="str">
        <f t="shared" ca="1" si="148"/>
        <v/>
      </c>
      <c r="H651" s="179">
        <f t="shared" ca="1" si="149"/>
        <v>3365</v>
      </c>
      <c r="I651" s="182">
        <f t="shared" ca="1" si="150"/>
        <v>36</v>
      </c>
      <c r="J651" s="175" t="str">
        <f t="shared" ca="1" si="151"/>
        <v/>
      </c>
      <c r="K651" s="127" t="str">
        <f t="shared" ca="1" si="152"/>
        <v/>
      </c>
      <c r="L651" s="182" t="str">
        <f t="shared" ca="1" si="153"/>
        <v/>
      </c>
      <c r="M651" s="127" t="str">
        <f t="shared" ca="1" si="154"/>
        <v/>
      </c>
      <c r="N651" s="127" t="str">
        <f t="shared" ca="1" si="155"/>
        <v/>
      </c>
      <c r="O651" s="179" t="str">
        <f t="shared" ca="1" si="156"/>
        <v/>
      </c>
      <c r="P651" s="182" t="str">
        <f t="shared" ca="1" si="157"/>
        <v/>
      </c>
      <c r="Q651" s="120" t="str">
        <f t="shared" ca="1" si="159"/>
        <v/>
      </c>
      <c r="R651" s="77">
        <f ca="1">IFERROR(SUM($I$15:I651)/$N$5,"")</f>
        <v>0.30985828261273485</v>
      </c>
    </row>
    <row r="652" spans="1:18" x14ac:dyDescent="0.25">
      <c r="A652" s="168">
        <v>27</v>
      </c>
      <c r="B652" s="173">
        <f t="shared" si="158"/>
        <v>43585.833333331786</v>
      </c>
      <c r="C652" s="127" t="str">
        <f t="shared" ca="1" si="144"/>
        <v/>
      </c>
      <c r="D652" s="179">
        <f t="shared" ca="1" si="145"/>
        <v>878</v>
      </c>
      <c r="E652" s="179">
        <f t="shared" ca="1" si="146"/>
        <v>42</v>
      </c>
      <c r="F652" s="179">
        <f t="shared" ca="1" si="147"/>
        <v>32</v>
      </c>
      <c r="G652" s="179" t="str">
        <f t="shared" ca="1" si="148"/>
        <v/>
      </c>
      <c r="H652" s="179">
        <f t="shared" ca="1" si="149"/>
        <v>3315</v>
      </c>
      <c r="I652" s="182">
        <f t="shared" ca="1" si="150"/>
        <v>37</v>
      </c>
      <c r="J652" s="175" t="str">
        <f t="shared" ca="1" si="151"/>
        <v/>
      </c>
      <c r="K652" s="127" t="str">
        <f t="shared" ca="1" si="152"/>
        <v/>
      </c>
      <c r="L652" s="182" t="str">
        <f t="shared" ca="1" si="153"/>
        <v/>
      </c>
      <c r="M652" s="127" t="str">
        <f t="shared" ca="1" si="154"/>
        <v/>
      </c>
      <c r="N652" s="127" t="str">
        <f t="shared" ca="1" si="155"/>
        <v/>
      </c>
      <c r="O652" s="179" t="str">
        <f t="shared" ca="1" si="156"/>
        <v/>
      </c>
      <c r="P652" s="182" t="str">
        <f t="shared" ca="1" si="157"/>
        <v/>
      </c>
      <c r="Q652" s="120" t="str">
        <f t="shared" ca="1" si="159"/>
        <v/>
      </c>
      <c r="R652" s="77">
        <f ca="1">IFERROR(SUM($I$15:I652)/$N$5,"")</f>
        <v>0.31006660773505551</v>
      </c>
    </row>
    <row r="653" spans="1:18" x14ac:dyDescent="0.25">
      <c r="A653" s="168">
        <v>28</v>
      </c>
      <c r="B653" s="173">
        <f t="shared" si="158"/>
        <v>43585.87499999845</v>
      </c>
      <c r="C653" s="127" t="str">
        <f t="shared" ca="1" si="144"/>
        <v/>
      </c>
      <c r="D653" s="179">
        <f t="shared" ca="1" si="145"/>
        <v>878</v>
      </c>
      <c r="E653" s="179">
        <f t="shared" ca="1" si="146"/>
        <v>42</v>
      </c>
      <c r="F653" s="179">
        <f t="shared" ca="1" si="147"/>
        <v>34</v>
      </c>
      <c r="G653" s="179" t="str">
        <f t="shared" ca="1" si="148"/>
        <v/>
      </c>
      <c r="H653" s="179">
        <f t="shared" ca="1" si="149"/>
        <v>3372</v>
      </c>
      <c r="I653" s="182">
        <f t="shared" ca="1" si="150"/>
        <v>34</v>
      </c>
      <c r="J653" s="175" t="str">
        <f t="shared" ca="1" si="151"/>
        <v/>
      </c>
      <c r="K653" s="127" t="str">
        <f t="shared" ca="1" si="152"/>
        <v/>
      </c>
      <c r="L653" s="182" t="str">
        <f t="shared" ca="1" si="153"/>
        <v/>
      </c>
      <c r="M653" s="127" t="str">
        <f t="shared" ca="1" si="154"/>
        <v/>
      </c>
      <c r="N653" s="127" t="str">
        <f t="shared" ca="1" si="155"/>
        <v/>
      </c>
      <c r="O653" s="179" t="str">
        <f t="shared" ca="1" si="156"/>
        <v/>
      </c>
      <c r="P653" s="182" t="str">
        <f t="shared" ca="1" si="157"/>
        <v/>
      </c>
      <c r="Q653" s="120" t="str">
        <f t="shared" ca="1" si="159"/>
        <v/>
      </c>
      <c r="R653" s="77">
        <f ca="1">IFERROR(SUM($I$15:I653)/$N$5,"")</f>
        <v>0.31025804163124199</v>
      </c>
    </row>
    <row r="654" spans="1:18" x14ac:dyDescent="0.25">
      <c r="A654" s="168">
        <v>29</v>
      </c>
      <c r="B654" s="173">
        <f t="shared" si="158"/>
        <v>43585.916666665114</v>
      </c>
      <c r="C654" s="127" t="str">
        <f t="shared" ca="1" si="144"/>
        <v/>
      </c>
      <c r="D654" s="179">
        <f t="shared" ca="1" si="145"/>
        <v>878</v>
      </c>
      <c r="E654" s="179">
        <f t="shared" ca="1" si="146"/>
        <v>42</v>
      </c>
      <c r="F654" s="179">
        <f t="shared" ca="1" si="147"/>
        <v>32</v>
      </c>
      <c r="G654" s="179" t="str">
        <f t="shared" ca="1" si="148"/>
        <v/>
      </c>
      <c r="H654" s="179">
        <f t="shared" ca="1" si="149"/>
        <v>3455</v>
      </c>
      <c r="I654" s="182">
        <f t="shared" ca="1" si="150"/>
        <v>36</v>
      </c>
      <c r="J654" s="175" t="str">
        <f t="shared" ca="1" si="151"/>
        <v/>
      </c>
      <c r="K654" s="127" t="str">
        <f t="shared" ca="1" si="152"/>
        <v/>
      </c>
      <c r="L654" s="182" t="str">
        <f t="shared" ca="1" si="153"/>
        <v/>
      </c>
      <c r="M654" s="127" t="str">
        <f t="shared" ca="1" si="154"/>
        <v/>
      </c>
      <c r="N654" s="127" t="str">
        <f t="shared" ca="1" si="155"/>
        <v/>
      </c>
      <c r="O654" s="179" t="str">
        <f t="shared" ca="1" si="156"/>
        <v/>
      </c>
      <c r="P654" s="182" t="str">
        <f t="shared" ca="1" si="157"/>
        <v/>
      </c>
      <c r="Q654" s="120" t="str">
        <f t="shared" ca="1" si="159"/>
        <v/>
      </c>
      <c r="R654" s="77">
        <f ca="1">IFERROR(SUM($I$15:I654)/$N$5,"")</f>
        <v>0.31046073634485127</v>
      </c>
    </row>
    <row r="655" spans="1:18" x14ac:dyDescent="0.25">
      <c r="A655" s="168">
        <v>30</v>
      </c>
      <c r="B655" s="173">
        <f t="shared" si="158"/>
        <v>43585.958333331779</v>
      </c>
      <c r="C655" s="127" t="str">
        <f t="shared" ref="C655:C718" ca="1" si="160">IF($B655&gt;$B$10,"",IFERROR(AVERAGE(INDIRECT("'"&amp;TEXT($B655-TIME(6,1,0),"MM-DD-YY")&amp;"'!C"&amp;$A655)),""))</f>
        <v/>
      </c>
      <c r="D655" s="179">
        <f t="shared" ref="D655:D718" ca="1" si="161">IF($B655&gt;$B$10,"",IFERROR(AVERAGE(INDIRECT("'"&amp;TEXT($B655-TIME(6,1,0),"MM-DD-YY")&amp;"'!D"&amp;$A655)),""))</f>
        <v>879</v>
      </c>
      <c r="E655" s="179">
        <f t="shared" ref="E655:E718" ca="1" si="162">IF($B655&gt;$B$10,"",IFERROR(AVERAGE(INDIRECT("'"&amp;TEXT($B655-TIME(6,1,0),"MM-DD-YY")&amp;"'!E"&amp;$A655)),""))</f>
        <v>42</v>
      </c>
      <c r="F655" s="179">
        <f t="shared" ref="F655:F718" ca="1" si="163">IF($B655&gt;$B$10,"",IFERROR(AVERAGE(INDIRECT("'"&amp;TEXT($B655-TIME(6,1,0),"MM-DD-YY")&amp;"'!P"&amp;$A655)),""))</f>
        <v>33</v>
      </c>
      <c r="G655" s="179" t="str">
        <f t="shared" ref="G655:G718" ca="1" si="164">IF($B655&gt;$B$10,"",IFERROR(AVERAGE(INDIRECT("'"&amp;TEXT($B655-TIME(6,1,0),"MM-DD-YY")&amp;"'!AC"&amp;$A655)),""))</f>
        <v/>
      </c>
      <c r="H655" s="179">
        <f t="shared" ref="H655:H718" ca="1" si="165">IF($B655&gt;$B$10,"",IFERROR(AVERAGE(INDIRECT("'"&amp;TEXT($B655-TIME(6,1,0),"MM-DD-YY")&amp;"'!O"&amp;$A655)),""))</f>
        <v>3654</v>
      </c>
      <c r="I655" s="182">
        <f t="shared" ref="I655:I718" ca="1" si="166">IF($B655&gt;$B$10,"",IFERROR(AVERAGE(INDIRECT("'"&amp;TEXT($B655-TIME(6,1,0),"MM-DD-YY")&amp;"'!Q"&amp;$A655)),""))</f>
        <v>37</v>
      </c>
      <c r="J655" s="175" t="str">
        <f t="shared" ref="J655:J718" ca="1" si="167">IF($B655&gt;$B$10,"",IFERROR(AVERAGE(INDIRECT("'"&amp;TEXT($B655-TIME(6,1,0),"MM-DD-YY")&amp;"'!T"&amp;$A655)),""))</f>
        <v/>
      </c>
      <c r="K655" s="127" t="str">
        <f t="shared" ref="K655:K718" ca="1" si="168">IF($B655&gt;$B$10,"",IFERROR(AVERAGE(INDIRECT("'"&amp;TEXT($B655-TIME(6,1,0),"MM-DD-YY")&amp;"'!I"&amp;$A655)),""))</f>
        <v/>
      </c>
      <c r="L655" s="182" t="str">
        <f t="shared" ref="L655:L718" ca="1" si="169">IF($B655&gt;$B$10,"",IFERROR(AVERAGE(INDIRECT("'"&amp;TEXT($B655-TIME(6,1,0),"MM-DD-YY")&amp;"'!J"&amp;$A655)),""))</f>
        <v/>
      </c>
      <c r="M655" s="127" t="str">
        <f t="shared" ref="M655:M718" ca="1" si="170">IF($B655&gt;$B$10,"",IFERROR(AVERAGE(INDIRECT("'"&amp;TEXT($B655-TIME(6,1,0),"MM-DD-YY")&amp;"'!K"&amp;$A655)),""))</f>
        <v/>
      </c>
      <c r="N655" s="127" t="str">
        <f t="shared" ref="N655:N718" ca="1" si="171">IF($B655&gt;$B$10,"",IFERROR(AVERAGE(INDIRECT("'"&amp;TEXT($B655-TIME(6,1,0),"MM-DD-YY")&amp;"'!L"&amp;$A655)),""))</f>
        <v/>
      </c>
      <c r="O655" s="179" t="str">
        <f t="shared" ref="O655:O718" ca="1" si="172">IF($B655&gt;$B$10,"",IFERROR(AVERAGE(INDIRECT("'"&amp;TEXT($B655-TIME(6,1,0),"MM-DD-YY")&amp;"'!M"&amp;$A655)),""))</f>
        <v/>
      </c>
      <c r="P655" s="182" t="str">
        <f t="shared" ref="P655:P718" ca="1" si="173">IF($B655&gt;$B$10,"",IFERROR(AVERAGE(INDIRECT("'"&amp;TEXT($B655-TIME(6,1,0),"MM-DD-YY")&amp;"'!N"&amp;$A655)),""))</f>
        <v/>
      </c>
      <c r="Q655" s="120" t="str">
        <f t="shared" ca="1" si="159"/>
        <v/>
      </c>
      <c r="R655" s="77">
        <f ca="1">IFERROR(SUM($I$15:I655)/$N$5,"")</f>
        <v>0.31066906146717188</v>
      </c>
    </row>
    <row r="656" spans="1:18" x14ac:dyDescent="0.25">
      <c r="A656" s="168">
        <v>31</v>
      </c>
      <c r="B656" s="173">
        <f t="shared" ref="B656:B719" si="174">B655+TIME(1,0,0)</f>
        <v>43585.999999998443</v>
      </c>
      <c r="C656" s="127" t="str">
        <f t="shared" ca="1" si="160"/>
        <v/>
      </c>
      <c r="D656" s="179">
        <f t="shared" ca="1" si="161"/>
        <v>876</v>
      </c>
      <c r="E656" s="179">
        <f t="shared" ca="1" si="162"/>
        <v>42</v>
      </c>
      <c r="F656" s="179">
        <f t="shared" ca="1" si="163"/>
        <v>30</v>
      </c>
      <c r="G656" s="179">
        <f t="shared" ca="1" si="164"/>
        <v>185.65</v>
      </c>
      <c r="H656" s="179">
        <f t="shared" ca="1" si="165"/>
        <v>3419</v>
      </c>
      <c r="I656" s="182">
        <f t="shared" ca="1" si="166"/>
        <v>34</v>
      </c>
      <c r="J656" s="175" t="str">
        <f t="shared" ca="1" si="167"/>
        <v/>
      </c>
      <c r="K656" s="127" t="str">
        <f t="shared" ca="1" si="168"/>
        <v/>
      </c>
      <c r="L656" s="182" t="str">
        <f t="shared" ca="1" si="169"/>
        <v/>
      </c>
      <c r="M656" s="127" t="str">
        <f t="shared" ca="1" si="170"/>
        <v/>
      </c>
      <c r="N656" s="127" t="str">
        <f t="shared" ca="1" si="171"/>
        <v/>
      </c>
      <c r="O656" s="179" t="str">
        <f t="shared" ca="1" si="172"/>
        <v/>
      </c>
      <c r="P656" s="182" t="str">
        <f t="shared" ca="1" si="173"/>
        <v/>
      </c>
      <c r="Q656" s="120" t="str">
        <f t="shared" ref="Q656:Q719" ca="1" si="175">IFERROR(Q655-I656,"")</f>
        <v/>
      </c>
      <c r="R656" s="77">
        <f ca="1">IFERROR(SUM($I$15:I656)/$N$5,"")</f>
        <v>0.31086049536335841</v>
      </c>
    </row>
    <row r="657" spans="1:18" x14ac:dyDescent="0.25">
      <c r="A657" s="168">
        <v>32</v>
      </c>
      <c r="B657" s="173">
        <f t="shared" si="174"/>
        <v>43586.041666665107</v>
      </c>
      <c r="C657" s="127" t="str">
        <f t="shared" ca="1" si="160"/>
        <v/>
      </c>
      <c r="D657" s="179">
        <f t="shared" ca="1" si="161"/>
        <v>876</v>
      </c>
      <c r="E657" s="179">
        <f t="shared" ca="1" si="162"/>
        <v>42</v>
      </c>
      <c r="F657" s="179">
        <f t="shared" ca="1" si="163"/>
        <v>31</v>
      </c>
      <c r="G657" s="179" t="str">
        <f t="shared" ca="1" si="164"/>
        <v/>
      </c>
      <c r="H657" s="179">
        <f t="shared" ca="1" si="165"/>
        <v>3488</v>
      </c>
      <c r="I657" s="182">
        <f t="shared" ca="1" si="166"/>
        <v>38</v>
      </c>
      <c r="J657" s="175" t="str">
        <f t="shared" ca="1" si="167"/>
        <v/>
      </c>
      <c r="K657" s="127" t="str">
        <f t="shared" ca="1" si="168"/>
        <v/>
      </c>
      <c r="L657" s="182" t="str">
        <f t="shared" ca="1" si="169"/>
        <v/>
      </c>
      <c r="M657" s="127" t="str">
        <f t="shared" ca="1" si="170"/>
        <v/>
      </c>
      <c r="N657" s="127" t="str">
        <f t="shared" ca="1" si="171"/>
        <v/>
      </c>
      <c r="O657" s="179" t="str">
        <f t="shared" ca="1" si="172"/>
        <v/>
      </c>
      <c r="P657" s="182" t="str">
        <f t="shared" ca="1" si="173"/>
        <v/>
      </c>
      <c r="Q657" s="120" t="str">
        <f t="shared" ca="1" si="175"/>
        <v/>
      </c>
      <c r="R657" s="77">
        <f ca="1">IFERROR(SUM($I$15:I657)/$N$5,"")</f>
        <v>0.3110744508943904</v>
      </c>
    </row>
    <row r="658" spans="1:18" x14ac:dyDescent="0.25">
      <c r="A658" s="168">
        <v>33</v>
      </c>
      <c r="B658" s="173">
        <f t="shared" si="174"/>
        <v>43586.083333331771</v>
      </c>
      <c r="C658" s="127" t="str">
        <f t="shared" ca="1" si="160"/>
        <v/>
      </c>
      <c r="D658" s="179">
        <f t="shared" ca="1" si="161"/>
        <v>877</v>
      </c>
      <c r="E658" s="179">
        <f t="shared" ca="1" si="162"/>
        <v>42</v>
      </c>
      <c r="F658" s="179">
        <f t="shared" ca="1" si="163"/>
        <v>30</v>
      </c>
      <c r="G658" s="179" t="str">
        <f t="shared" ca="1" si="164"/>
        <v/>
      </c>
      <c r="H658" s="179">
        <f t="shared" ca="1" si="165"/>
        <v>3500</v>
      </c>
      <c r="I658" s="182">
        <f t="shared" ca="1" si="166"/>
        <v>34</v>
      </c>
      <c r="J658" s="175" t="str">
        <f t="shared" ca="1" si="167"/>
        <v/>
      </c>
      <c r="K658" s="127" t="str">
        <f t="shared" ca="1" si="168"/>
        <v/>
      </c>
      <c r="L658" s="182" t="str">
        <f t="shared" ca="1" si="169"/>
        <v/>
      </c>
      <c r="M658" s="127" t="str">
        <f t="shared" ca="1" si="170"/>
        <v/>
      </c>
      <c r="N658" s="127" t="str">
        <f t="shared" ca="1" si="171"/>
        <v/>
      </c>
      <c r="O658" s="179" t="str">
        <f t="shared" ca="1" si="172"/>
        <v/>
      </c>
      <c r="P658" s="182" t="str">
        <f t="shared" ca="1" si="173"/>
        <v/>
      </c>
      <c r="Q658" s="120" t="str">
        <f t="shared" ca="1" si="175"/>
        <v/>
      </c>
      <c r="R658" s="77">
        <f ca="1">IFERROR(SUM($I$15:I658)/$N$5,"")</f>
        <v>0.31126588479057693</v>
      </c>
    </row>
    <row r="659" spans="1:18" x14ac:dyDescent="0.25">
      <c r="A659" s="168">
        <v>34</v>
      </c>
      <c r="B659" s="173">
        <f t="shared" si="174"/>
        <v>43586.124999998436</v>
      </c>
      <c r="C659" s="127" t="str">
        <f t="shared" ca="1" si="160"/>
        <v/>
      </c>
      <c r="D659" s="179">
        <f t="shared" ca="1" si="161"/>
        <v>872</v>
      </c>
      <c r="E659" s="179">
        <f t="shared" ca="1" si="162"/>
        <v>42</v>
      </c>
      <c r="F659" s="179">
        <f t="shared" ca="1" si="163"/>
        <v>29</v>
      </c>
      <c r="G659" s="179" t="str">
        <f t="shared" ca="1" si="164"/>
        <v/>
      </c>
      <c r="H659" s="179">
        <f t="shared" ca="1" si="165"/>
        <v>3462</v>
      </c>
      <c r="I659" s="182">
        <f t="shared" ca="1" si="166"/>
        <v>35</v>
      </c>
      <c r="J659" s="175" t="str">
        <f t="shared" ca="1" si="167"/>
        <v/>
      </c>
      <c r="K659" s="127" t="str">
        <f t="shared" ca="1" si="168"/>
        <v/>
      </c>
      <c r="L659" s="182" t="str">
        <f t="shared" ca="1" si="169"/>
        <v/>
      </c>
      <c r="M659" s="127" t="str">
        <f t="shared" ca="1" si="170"/>
        <v/>
      </c>
      <c r="N659" s="127" t="str">
        <f t="shared" ca="1" si="171"/>
        <v/>
      </c>
      <c r="O659" s="179" t="str">
        <f t="shared" ca="1" si="172"/>
        <v/>
      </c>
      <c r="P659" s="182" t="str">
        <f t="shared" ca="1" si="173"/>
        <v/>
      </c>
      <c r="Q659" s="120" t="str">
        <f t="shared" ca="1" si="175"/>
        <v/>
      </c>
      <c r="R659" s="77">
        <f ca="1">IFERROR(SUM($I$15:I659)/$N$5,"")</f>
        <v>0.31146294909547484</v>
      </c>
    </row>
    <row r="660" spans="1:18" x14ac:dyDescent="0.25">
      <c r="A660" s="168">
        <v>35</v>
      </c>
      <c r="B660" s="173">
        <f t="shared" si="174"/>
        <v>43586.1666666651</v>
      </c>
      <c r="C660" s="127" t="str">
        <f t="shared" ca="1" si="160"/>
        <v/>
      </c>
      <c r="D660" s="179">
        <f t="shared" ca="1" si="161"/>
        <v>875</v>
      </c>
      <c r="E660" s="179">
        <f t="shared" ca="1" si="162"/>
        <v>42</v>
      </c>
      <c r="F660" s="179">
        <f t="shared" ca="1" si="163"/>
        <v>28</v>
      </c>
      <c r="G660" s="179" t="str">
        <f t="shared" ca="1" si="164"/>
        <v/>
      </c>
      <c r="H660" s="179">
        <f t="shared" ca="1" si="165"/>
        <v>3467</v>
      </c>
      <c r="I660" s="182">
        <f t="shared" ca="1" si="166"/>
        <v>36</v>
      </c>
      <c r="J660" s="175" t="str">
        <f t="shared" ca="1" si="167"/>
        <v/>
      </c>
      <c r="K660" s="127" t="str">
        <f t="shared" ca="1" si="168"/>
        <v/>
      </c>
      <c r="L660" s="182" t="str">
        <f t="shared" ca="1" si="169"/>
        <v/>
      </c>
      <c r="M660" s="127" t="str">
        <f t="shared" ca="1" si="170"/>
        <v/>
      </c>
      <c r="N660" s="127" t="str">
        <f t="shared" ca="1" si="171"/>
        <v/>
      </c>
      <c r="O660" s="179" t="str">
        <f t="shared" ca="1" si="172"/>
        <v/>
      </c>
      <c r="P660" s="182" t="str">
        <f t="shared" ca="1" si="173"/>
        <v/>
      </c>
      <c r="Q660" s="120" t="str">
        <f t="shared" ca="1" si="175"/>
        <v/>
      </c>
      <c r="R660" s="77">
        <f ca="1">IFERROR(SUM($I$15:I660)/$N$5,"")</f>
        <v>0.31166564380908413</v>
      </c>
    </row>
    <row r="661" spans="1:18" x14ac:dyDescent="0.25">
      <c r="A661" s="168">
        <v>36</v>
      </c>
      <c r="B661" s="173">
        <f t="shared" si="174"/>
        <v>43586.208333331764</v>
      </c>
      <c r="C661" s="127" t="str">
        <f t="shared" ca="1" si="160"/>
        <v/>
      </c>
      <c r="D661" s="179">
        <f t="shared" ca="1" si="161"/>
        <v>876</v>
      </c>
      <c r="E661" s="179">
        <f t="shared" ca="1" si="162"/>
        <v>42</v>
      </c>
      <c r="F661" s="179">
        <f t="shared" ca="1" si="163"/>
        <v>29</v>
      </c>
      <c r="G661" s="179" t="str">
        <f t="shared" ca="1" si="164"/>
        <v/>
      </c>
      <c r="H661" s="179">
        <f t="shared" ca="1" si="165"/>
        <v>3506</v>
      </c>
      <c r="I661" s="182">
        <f t="shared" ca="1" si="166"/>
        <v>38</v>
      </c>
      <c r="J661" s="175" t="str">
        <f t="shared" ca="1" si="167"/>
        <v/>
      </c>
      <c r="K661" s="127" t="str">
        <f t="shared" ca="1" si="168"/>
        <v/>
      </c>
      <c r="L661" s="182" t="str">
        <f t="shared" ca="1" si="169"/>
        <v/>
      </c>
      <c r="M661" s="127" t="str">
        <f t="shared" ca="1" si="170"/>
        <v/>
      </c>
      <c r="N661" s="127" t="str">
        <f t="shared" ca="1" si="171"/>
        <v/>
      </c>
      <c r="O661" s="179" t="str">
        <f t="shared" ca="1" si="172"/>
        <v/>
      </c>
      <c r="P661" s="182" t="str">
        <f t="shared" ca="1" si="173"/>
        <v/>
      </c>
      <c r="Q661" s="120" t="str">
        <f t="shared" ca="1" si="175"/>
        <v/>
      </c>
      <c r="R661" s="77">
        <f ca="1">IFERROR(SUM($I$15:I661)/$N$5,"")</f>
        <v>0.31187959934011611</v>
      </c>
    </row>
    <row r="662" spans="1:18" x14ac:dyDescent="0.25">
      <c r="A662" s="168">
        <v>37</v>
      </c>
      <c r="B662" s="173">
        <f t="shared" si="174"/>
        <v>43586.249999998428</v>
      </c>
      <c r="C662" s="127" t="str">
        <f t="shared" ca="1" si="160"/>
        <v/>
      </c>
      <c r="D662" s="179">
        <f t="shared" ca="1" si="161"/>
        <v>875</v>
      </c>
      <c r="E662" s="179">
        <f t="shared" ca="1" si="162"/>
        <v>42</v>
      </c>
      <c r="F662" s="179">
        <f t="shared" ca="1" si="163"/>
        <v>28</v>
      </c>
      <c r="G662" s="179" t="str">
        <f t="shared" ca="1" si="164"/>
        <v/>
      </c>
      <c r="H662" s="179">
        <f t="shared" ca="1" si="165"/>
        <v>3492</v>
      </c>
      <c r="I662" s="182">
        <f t="shared" ca="1" si="166"/>
        <v>31</v>
      </c>
      <c r="J662" s="175" t="str">
        <f t="shared" ca="1" si="167"/>
        <v/>
      </c>
      <c r="K662" s="127" t="str">
        <f t="shared" ca="1" si="168"/>
        <v/>
      </c>
      <c r="L662" s="182" t="str">
        <f t="shared" ca="1" si="169"/>
        <v/>
      </c>
      <c r="M662" s="127" t="str">
        <f t="shared" ca="1" si="170"/>
        <v/>
      </c>
      <c r="N662" s="127" t="str">
        <f t="shared" ca="1" si="171"/>
        <v/>
      </c>
      <c r="O662" s="179" t="str">
        <f t="shared" ca="1" si="172"/>
        <v/>
      </c>
      <c r="P662" s="182" t="str">
        <f t="shared" ca="1" si="173"/>
        <v/>
      </c>
      <c r="Q662" s="120" t="str">
        <f t="shared" ca="1" si="175"/>
        <v/>
      </c>
      <c r="R662" s="77">
        <f ca="1">IFERROR(SUM($I$15:I662)/$N$5,"")</f>
        <v>0.31205414201016851</v>
      </c>
    </row>
    <row r="663" spans="1:18" x14ac:dyDescent="0.25">
      <c r="A663" s="168">
        <v>14</v>
      </c>
      <c r="B663" s="173">
        <f t="shared" si="174"/>
        <v>43586.291666665093</v>
      </c>
      <c r="C663" s="127" t="str">
        <f t="shared" ca="1" si="160"/>
        <v/>
      </c>
      <c r="D663" s="179">
        <f t="shared" ca="1" si="161"/>
        <v>875</v>
      </c>
      <c r="E663" s="179">
        <f t="shared" ca="1" si="162"/>
        <v>42</v>
      </c>
      <c r="F663" s="179">
        <f t="shared" ca="1" si="163"/>
        <v>32</v>
      </c>
      <c r="G663" s="179">
        <f t="shared" ca="1" si="164"/>
        <v>196.73</v>
      </c>
      <c r="H663" s="179">
        <f t="shared" ca="1" si="165"/>
        <v>3488</v>
      </c>
      <c r="I663" s="182">
        <f t="shared" ca="1" si="166"/>
        <v>30</v>
      </c>
      <c r="J663" s="175" t="str">
        <f t="shared" ca="1" si="167"/>
        <v/>
      </c>
      <c r="K663" s="127" t="str">
        <f t="shared" ca="1" si="168"/>
        <v/>
      </c>
      <c r="L663" s="182" t="str">
        <f t="shared" ca="1" si="169"/>
        <v/>
      </c>
      <c r="M663" s="127" t="str">
        <f t="shared" ca="1" si="170"/>
        <v/>
      </c>
      <c r="N663" s="127" t="str">
        <f t="shared" ca="1" si="171"/>
        <v/>
      </c>
      <c r="O663" s="179" t="str">
        <f t="shared" ca="1" si="172"/>
        <v/>
      </c>
      <c r="P663" s="182" t="str">
        <f t="shared" ca="1" si="173"/>
        <v/>
      </c>
      <c r="Q663" s="120" t="str">
        <f t="shared" ca="1" si="175"/>
        <v/>
      </c>
      <c r="R663" s="77">
        <f ca="1">IFERROR(SUM($I$15:I663)/$N$5,"")</f>
        <v>0.31222305427150959</v>
      </c>
    </row>
    <row r="664" spans="1:18" x14ac:dyDescent="0.25">
      <c r="A664" s="168">
        <v>15</v>
      </c>
      <c r="B664" s="173">
        <f t="shared" si="174"/>
        <v>43586.333333331757</v>
      </c>
      <c r="C664" s="127" t="str">
        <f t="shared" ca="1" si="160"/>
        <v/>
      </c>
      <c r="D664" s="179">
        <f t="shared" ca="1" si="161"/>
        <v>874</v>
      </c>
      <c r="E664" s="179">
        <f t="shared" ca="1" si="162"/>
        <v>42</v>
      </c>
      <c r="F664" s="179">
        <f t="shared" ca="1" si="163"/>
        <v>32</v>
      </c>
      <c r="G664" s="179" t="str">
        <f t="shared" ca="1" si="164"/>
        <v/>
      </c>
      <c r="H664" s="179">
        <f t="shared" ca="1" si="165"/>
        <v>3569</v>
      </c>
      <c r="I664" s="182">
        <f t="shared" ca="1" si="166"/>
        <v>32</v>
      </c>
      <c r="J664" s="175" t="str">
        <f t="shared" ca="1" si="167"/>
        <v/>
      </c>
      <c r="K664" s="127" t="str">
        <f t="shared" ca="1" si="168"/>
        <v/>
      </c>
      <c r="L664" s="182" t="str">
        <f t="shared" ca="1" si="169"/>
        <v/>
      </c>
      <c r="M664" s="127" t="str">
        <f t="shared" ca="1" si="170"/>
        <v/>
      </c>
      <c r="N664" s="127" t="str">
        <f t="shared" ca="1" si="171"/>
        <v/>
      </c>
      <c r="O664" s="179" t="str">
        <f t="shared" ca="1" si="172"/>
        <v/>
      </c>
      <c r="P664" s="182" t="str">
        <f t="shared" ca="1" si="173"/>
        <v/>
      </c>
      <c r="Q664" s="120" t="str">
        <f t="shared" ca="1" si="175"/>
        <v/>
      </c>
      <c r="R664" s="77">
        <f ca="1">IFERROR(SUM($I$15:I664)/$N$5,"")</f>
        <v>0.31240322735027337</v>
      </c>
    </row>
    <row r="665" spans="1:18" x14ac:dyDescent="0.25">
      <c r="A665" s="168">
        <v>16</v>
      </c>
      <c r="B665" s="173">
        <f t="shared" si="174"/>
        <v>43586.374999998421</v>
      </c>
      <c r="C665" s="127" t="str">
        <f t="shared" ca="1" si="160"/>
        <v/>
      </c>
      <c r="D665" s="179">
        <f t="shared" ca="1" si="161"/>
        <v>876</v>
      </c>
      <c r="E665" s="179">
        <f t="shared" ca="1" si="162"/>
        <v>42</v>
      </c>
      <c r="F665" s="179">
        <f t="shared" ca="1" si="163"/>
        <v>31</v>
      </c>
      <c r="G665" s="179">
        <f t="shared" ca="1" si="164"/>
        <v>185.65</v>
      </c>
      <c r="H665" s="179">
        <f t="shared" ca="1" si="165"/>
        <v>3425</v>
      </c>
      <c r="I665" s="182">
        <f t="shared" ca="1" si="166"/>
        <v>30</v>
      </c>
      <c r="J665" s="175" t="str">
        <f t="shared" ca="1" si="167"/>
        <v/>
      </c>
      <c r="K665" s="127" t="str">
        <f t="shared" ca="1" si="168"/>
        <v/>
      </c>
      <c r="L665" s="182" t="str">
        <f t="shared" ca="1" si="169"/>
        <v/>
      </c>
      <c r="M665" s="127" t="str">
        <f t="shared" ca="1" si="170"/>
        <v/>
      </c>
      <c r="N665" s="127" t="str">
        <f t="shared" ca="1" si="171"/>
        <v/>
      </c>
      <c r="O665" s="179" t="str">
        <f t="shared" ca="1" si="172"/>
        <v/>
      </c>
      <c r="P665" s="182" t="str">
        <f t="shared" ca="1" si="173"/>
        <v/>
      </c>
      <c r="Q665" s="120" t="str">
        <f t="shared" ca="1" si="175"/>
        <v/>
      </c>
      <c r="R665" s="77">
        <f ca="1">IFERROR(SUM($I$15:I665)/$N$5,"")</f>
        <v>0.3125721396116144</v>
      </c>
    </row>
    <row r="666" spans="1:18" x14ac:dyDescent="0.25">
      <c r="A666" s="168">
        <v>17</v>
      </c>
      <c r="B666" s="173">
        <f t="shared" si="174"/>
        <v>43586.416666665085</v>
      </c>
      <c r="C666" s="127" t="str">
        <f t="shared" ca="1" si="160"/>
        <v/>
      </c>
      <c r="D666" s="179">
        <f t="shared" ca="1" si="161"/>
        <v>875</v>
      </c>
      <c r="E666" s="179">
        <f t="shared" ca="1" si="162"/>
        <v>42</v>
      </c>
      <c r="F666" s="179">
        <f t="shared" ca="1" si="163"/>
        <v>32</v>
      </c>
      <c r="G666" s="179" t="str">
        <f t="shared" ca="1" si="164"/>
        <v/>
      </c>
      <c r="H666" s="179">
        <f t="shared" ca="1" si="165"/>
        <v>3398</v>
      </c>
      <c r="I666" s="182">
        <f t="shared" ca="1" si="166"/>
        <v>33</v>
      </c>
      <c r="J666" s="175" t="str">
        <f t="shared" ca="1" si="167"/>
        <v/>
      </c>
      <c r="K666" s="127" t="str">
        <f t="shared" ca="1" si="168"/>
        <v/>
      </c>
      <c r="L666" s="182" t="str">
        <f t="shared" ca="1" si="169"/>
        <v/>
      </c>
      <c r="M666" s="127" t="str">
        <f t="shared" ca="1" si="170"/>
        <v/>
      </c>
      <c r="N666" s="127" t="str">
        <f t="shared" ca="1" si="171"/>
        <v/>
      </c>
      <c r="O666" s="179" t="str">
        <f t="shared" ca="1" si="172"/>
        <v/>
      </c>
      <c r="P666" s="182" t="str">
        <f t="shared" ca="1" si="173"/>
        <v/>
      </c>
      <c r="Q666" s="120" t="str">
        <f t="shared" ca="1" si="175"/>
        <v/>
      </c>
      <c r="R666" s="77">
        <f ca="1">IFERROR(SUM($I$15:I666)/$N$5,"")</f>
        <v>0.31275794309908955</v>
      </c>
    </row>
    <row r="667" spans="1:18" x14ac:dyDescent="0.25">
      <c r="A667" s="168">
        <v>18</v>
      </c>
      <c r="B667" s="173">
        <f t="shared" si="174"/>
        <v>43586.45833333175</v>
      </c>
      <c r="C667" s="127" t="str">
        <f t="shared" ca="1" si="160"/>
        <v/>
      </c>
      <c r="D667" s="179">
        <f t="shared" ca="1" si="161"/>
        <v>876</v>
      </c>
      <c r="E667" s="179">
        <f t="shared" ca="1" si="162"/>
        <v>42</v>
      </c>
      <c r="F667" s="179">
        <f t="shared" ca="1" si="163"/>
        <v>31</v>
      </c>
      <c r="G667" s="179" t="str">
        <f t="shared" ca="1" si="164"/>
        <v/>
      </c>
      <c r="H667" s="179">
        <f t="shared" ca="1" si="165"/>
        <v>3509</v>
      </c>
      <c r="I667" s="182">
        <f t="shared" ca="1" si="166"/>
        <v>30</v>
      </c>
      <c r="J667" s="175" t="str">
        <f t="shared" ca="1" si="167"/>
        <v/>
      </c>
      <c r="K667" s="127" t="str">
        <f t="shared" ca="1" si="168"/>
        <v/>
      </c>
      <c r="L667" s="182" t="str">
        <f t="shared" ca="1" si="169"/>
        <v/>
      </c>
      <c r="M667" s="127" t="str">
        <f t="shared" ca="1" si="170"/>
        <v/>
      </c>
      <c r="N667" s="127" t="str">
        <f t="shared" ca="1" si="171"/>
        <v/>
      </c>
      <c r="O667" s="179" t="str">
        <f t="shared" ca="1" si="172"/>
        <v/>
      </c>
      <c r="P667" s="182" t="str">
        <f t="shared" ca="1" si="173"/>
        <v/>
      </c>
      <c r="Q667" s="120" t="str">
        <f t="shared" ca="1" si="175"/>
        <v/>
      </c>
      <c r="R667" s="77">
        <f ca="1">IFERROR(SUM($I$15:I667)/$N$5,"")</f>
        <v>0.31292685536043063</v>
      </c>
    </row>
    <row r="668" spans="1:18" x14ac:dyDescent="0.25">
      <c r="A668" s="168">
        <v>19</v>
      </c>
      <c r="B668" s="173">
        <f t="shared" si="174"/>
        <v>43586.499999998414</v>
      </c>
      <c r="C668" s="127" t="str">
        <f t="shared" ca="1" si="160"/>
        <v/>
      </c>
      <c r="D668" s="179">
        <f t="shared" ca="1" si="161"/>
        <v>874</v>
      </c>
      <c r="E668" s="179">
        <f t="shared" ca="1" si="162"/>
        <v>42</v>
      </c>
      <c r="F668" s="179">
        <f t="shared" ca="1" si="163"/>
        <v>33</v>
      </c>
      <c r="G668" s="179" t="str">
        <f t="shared" ca="1" si="164"/>
        <v/>
      </c>
      <c r="H668" s="179">
        <f t="shared" ca="1" si="165"/>
        <v>3497</v>
      </c>
      <c r="I668" s="182">
        <f t="shared" ca="1" si="166"/>
        <v>30</v>
      </c>
      <c r="J668" s="175" t="str">
        <f t="shared" ca="1" si="167"/>
        <v/>
      </c>
      <c r="K668" s="127" t="str">
        <f t="shared" ca="1" si="168"/>
        <v/>
      </c>
      <c r="L668" s="182" t="str">
        <f t="shared" ca="1" si="169"/>
        <v/>
      </c>
      <c r="M668" s="127" t="str">
        <f t="shared" ca="1" si="170"/>
        <v/>
      </c>
      <c r="N668" s="127" t="str">
        <f t="shared" ca="1" si="171"/>
        <v/>
      </c>
      <c r="O668" s="179" t="str">
        <f t="shared" ca="1" si="172"/>
        <v/>
      </c>
      <c r="P668" s="182" t="str">
        <f t="shared" ca="1" si="173"/>
        <v/>
      </c>
      <c r="Q668" s="120" t="str">
        <f t="shared" ca="1" si="175"/>
        <v/>
      </c>
      <c r="R668" s="77">
        <f ca="1">IFERROR(SUM($I$15:I668)/$N$5,"")</f>
        <v>0.31309576762177166</v>
      </c>
    </row>
    <row r="669" spans="1:18" x14ac:dyDescent="0.25">
      <c r="A669" s="168">
        <v>20</v>
      </c>
      <c r="B669" s="173">
        <f t="shared" si="174"/>
        <v>43586.541666665078</v>
      </c>
      <c r="C669" s="127" t="str">
        <f t="shared" ca="1" si="160"/>
        <v/>
      </c>
      <c r="D669" s="179">
        <f t="shared" ca="1" si="161"/>
        <v>874</v>
      </c>
      <c r="E669" s="179">
        <f t="shared" ca="1" si="162"/>
        <v>42</v>
      </c>
      <c r="F669" s="179">
        <f t="shared" ca="1" si="163"/>
        <v>32</v>
      </c>
      <c r="G669" s="179" t="str">
        <f t="shared" ca="1" si="164"/>
        <v/>
      </c>
      <c r="H669" s="179">
        <f t="shared" ca="1" si="165"/>
        <v>3486</v>
      </c>
      <c r="I669" s="182">
        <f t="shared" ca="1" si="166"/>
        <v>31</v>
      </c>
      <c r="J669" s="175" t="str">
        <f t="shared" ca="1" si="167"/>
        <v/>
      </c>
      <c r="K669" s="127" t="str">
        <f t="shared" ca="1" si="168"/>
        <v/>
      </c>
      <c r="L669" s="182" t="str">
        <f t="shared" ca="1" si="169"/>
        <v/>
      </c>
      <c r="M669" s="127" t="str">
        <f t="shared" ca="1" si="170"/>
        <v/>
      </c>
      <c r="N669" s="127" t="str">
        <f t="shared" ca="1" si="171"/>
        <v/>
      </c>
      <c r="O669" s="179" t="str">
        <f t="shared" ca="1" si="172"/>
        <v/>
      </c>
      <c r="P669" s="182" t="str">
        <f t="shared" ca="1" si="173"/>
        <v/>
      </c>
      <c r="Q669" s="120" t="str">
        <f t="shared" ca="1" si="175"/>
        <v/>
      </c>
      <c r="R669" s="77">
        <f ca="1">IFERROR(SUM($I$15:I669)/$N$5,"")</f>
        <v>0.31327031029182406</v>
      </c>
    </row>
    <row r="670" spans="1:18" x14ac:dyDescent="0.25">
      <c r="A670" s="168">
        <v>21</v>
      </c>
      <c r="B670" s="173">
        <f t="shared" si="174"/>
        <v>43586.583333331742</v>
      </c>
      <c r="C670" s="127" t="str">
        <f t="shared" ca="1" si="160"/>
        <v/>
      </c>
      <c r="D670" s="179">
        <f t="shared" ca="1" si="161"/>
        <v>874</v>
      </c>
      <c r="E670" s="179">
        <f t="shared" ca="1" si="162"/>
        <v>42</v>
      </c>
      <c r="F670" s="179">
        <f t="shared" ca="1" si="163"/>
        <v>31</v>
      </c>
      <c r="G670" s="179" t="str">
        <f t="shared" ca="1" si="164"/>
        <v/>
      </c>
      <c r="H670" s="179">
        <f t="shared" ca="1" si="165"/>
        <v>3502</v>
      </c>
      <c r="I670" s="182">
        <f t="shared" ca="1" si="166"/>
        <v>30</v>
      </c>
      <c r="J670" s="175" t="str">
        <f t="shared" ca="1" si="167"/>
        <v/>
      </c>
      <c r="K670" s="127" t="str">
        <f t="shared" ca="1" si="168"/>
        <v/>
      </c>
      <c r="L670" s="182" t="str">
        <f t="shared" ca="1" si="169"/>
        <v/>
      </c>
      <c r="M670" s="127" t="str">
        <f t="shared" ca="1" si="170"/>
        <v/>
      </c>
      <c r="N670" s="127" t="str">
        <f t="shared" ca="1" si="171"/>
        <v/>
      </c>
      <c r="O670" s="179" t="str">
        <f t="shared" ca="1" si="172"/>
        <v/>
      </c>
      <c r="P670" s="182" t="str">
        <f t="shared" ca="1" si="173"/>
        <v/>
      </c>
      <c r="Q670" s="120" t="str">
        <f t="shared" ca="1" si="175"/>
        <v/>
      </c>
      <c r="R670" s="77">
        <f ca="1">IFERROR(SUM($I$15:I670)/$N$5,"")</f>
        <v>0.31343922255316514</v>
      </c>
    </row>
    <row r="671" spans="1:18" x14ac:dyDescent="0.25">
      <c r="A671" s="168">
        <v>22</v>
      </c>
      <c r="B671" s="173">
        <f t="shared" si="174"/>
        <v>43586.624999998407</v>
      </c>
      <c r="C671" s="127" t="str">
        <f t="shared" ca="1" si="160"/>
        <v/>
      </c>
      <c r="D671" s="179">
        <f t="shared" ca="1" si="161"/>
        <v>875</v>
      </c>
      <c r="E671" s="179">
        <f t="shared" ca="1" si="162"/>
        <v>42</v>
      </c>
      <c r="F671" s="179">
        <f t="shared" ca="1" si="163"/>
        <v>30</v>
      </c>
      <c r="G671" s="179">
        <f t="shared" ca="1" si="164"/>
        <v>185.65</v>
      </c>
      <c r="H671" s="179">
        <f t="shared" ca="1" si="165"/>
        <v>3512</v>
      </c>
      <c r="I671" s="182">
        <f t="shared" ca="1" si="166"/>
        <v>30</v>
      </c>
      <c r="J671" s="175" t="str">
        <f t="shared" ca="1" si="167"/>
        <v/>
      </c>
      <c r="K671" s="127" t="str">
        <f t="shared" ca="1" si="168"/>
        <v/>
      </c>
      <c r="L671" s="182" t="str">
        <f t="shared" ca="1" si="169"/>
        <v/>
      </c>
      <c r="M671" s="127" t="str">
        <f t="shared" ca="1" si="170"/>
        <v/>
      </c>
      <c r="N671" s="127" t="str">
        <f t="shared" ca="1" si="171"/>
        <v/>
      </c>
      <c r="O671" s="179" t="str">
        <f t="shared" ca="1" si="172"/>
        <v/>
      </c>
      <c r="P671" s="182" t="str">
        <f t="shared" ca="1" si="173"/>
        <v/>
      </c>
      <c r="Q671" s="120" t="str">
        <f t="shared" ca="1" si="175"/>
        <v/>
      </c>
      <c r="R671" s="77">
        <f ca="1">IFERROR(SUM($I$15:I671)/$N$5,"")</f>
        <v>0.31360813481450617</v>
      </c>
    </row>
    <row r="672" spans="1:18" x14ac:dyDescent="0.25">
      <c r="A672" s="168">
        <v>23</v>
      </c>
      <c r="B672" s="173">
        <f t="shared" si="174"/>
        <v>43586.666666665071</v>
      </c>
      <c r="C672" s="127" t="str">
        <f t="shared" ca="1" si="160"/>
        <v/>
      </c>
      <c r="D672" s="179">
        <f t="shared" ca="1" si="161"/>
        <v>873</v>
      </c>
      <c r="E672" s="179">
        <f t="shared" ca="1" si="162"/>
        <v>42</v>
      </c>
      <c r="F672" s="179">
        <f t="shared" ca="1" si="163"/>
        <v>31</v>
      </c>
      <c r="G672" s="179" t="str">
        <f t="shared" ca="1" si="164"/>
        <v/>
      </c>
      <c r="H672" s="179">
        <f t="shared" ca="1" si="165"/>
        <v>3478</v>
      </c>
      <c r="I672" s="182">
        <f t="shared" ca="1" si="166"/>
        <v>33</v>
      </c>
      <c r="J672" s="175" t="str">
        <f t="shared" ca="1" si="167"/>
        <v/>
      </c>
      <c r="K672" s="127" t="str">
        <f t="shared" ca="1" si="168"/>
        <v/>
      </c>
      <c r="L672" s="182" t="str">
        <f t="shared" ca="1" si="169"/>
        <v/>
      </c>
      <c r="M672" s="127" t="str">
        <f t="shared" ca="1" si="170"/>
        <v/>
      </c>
      <c r="N672" s="127" t="str">
        <f t="shared" ca="1" si="171"/>
        <v/>
      </c>
      <c r="O672" s="179" t="str">
        <f t="shared" ca="1" si="172"/>
        <v/>
      </c>
      <c r="P672" s="182" t="str">
        <f t="shared" ca="1" si="173"/>
        <v/>
      </c>
      <c r="Q672" s="120" t="str">
        <f t="shared" ca="1" si="175"/>
        <v/>
      </c>
      <c r="R672" s="77">
        <f ca="1">IFERROR(SUM($I$15:I672)/$N$5,"")</f>
        <v>0.31379393830198132</v>
      </c>
    </row>
    <row r="673" spans="1:18" x14ac:dyDescent="0.25">
      <c r="A673" s="168">
        <v>24</v>
      </c>
      <c r="B673" s="173">
        <f t="shared" si="174"/>
        <v>43586.708333331735</v>
      </c>
      <c r="C673" s="127" t="str">
        <f t="shared" ca="1" si="160"/>
        <v/>
      </c>
      <c r="D673" s="179">
        <f t="shared" ca="1" si="161"/>
        <v>874</v>
      </c>
      <c r="E673" s="179">
        <f t="shared" ca="1" si="162"/>
        <v>42</v>
      </c>
      <c r="F673" s="179">
        <f t="shared" ca="1" si="163"/>
        <v>31</v>
      </c>
      <c r="G673" s="179" t="str">
        <f t="shared" ca="1" si="164"/>
        <v/>
      </c>
      <c r="H673" s="179">
        <f t="shared" ca="1" si="165"/>
        <v>3469</v>
      </c>
      <c r="I673" s="182">
        <f t="shared" ca="1" si="166"/>
        <v>32</v>
      </c>
      <c r="J673" s="175" t="str">
        <f t="shared" ca="1" si="167"/>
        <v/>
      </c>
      <c r="K673" s="127" t="str">
        <f t="shared" ca="1" si="168"/>
        <v/>
      </c>
      <c r="L673" s="182" t="str">
        <f t="shared" ca="1" si="169"/>
        <v/>
      </c>
      <c r="M673" s="127" t="str">
        <f t="shared" ca="1" si="170"/>
        <v/>
      </c>
      <c r="N673" s="127" t="str">
        <f t="shared" ca="1" si="171"/>
        <v/>
      </c>
      <c r="O673" s="179" t="str">
        <f t="shared" ca="1" si="172"/>
        <v/>
      </c>
      <c r="P673" s="182" t="str">
        <f t="shared" ca="1" si="173"/>
        <v/>
      </c>
      <c r="Q673" s="120" t="str">
        <f t="shared" ca="1" si="175"/>
        <v/>
      </c>
      <c r="R673" s="77">
        <f ca="1">IFERROR(SUM($I$15:I673)/$N$5,"")</f>
        <v>0.3139741113807451</v>
      </c>
    </row>
    <row r="674" spans="1:18" x14ac:dyDescent="0.25">
      <c r="A674" s="168">
        <v>25</v>
      </c>
      <c r="B674" s="173">
        <f t="shared" si="174"/>
        <v>43586.749999998399</v>
      </c>
      <c r="C674" s="127" t="str">
        <f t="shared" ca="1" si="160"/>
        <v/>
      </c>
      <c r="D674" s="179">
        <f t="shared" ca="1" si="161"/>
        <v>873</v>
      </c>
      <c r="E674" s="179">
        <f t="shared" ca="1" si="162"/>
        <v>42</v>
      </c>
      <c r="F674" s="179">
        <f t="shared" ca="1" si="163"/>
        <v>30</v>
      </c>
      <c r="G674" s="179" t="str">
        <f t="shared" ca="1" si="164"/>
        <v/>
      </c>
      <c r="H674" s="179">
        <f t="shared" ca="1" si="165"/>
        <v>3520</v>
      </c>
      <c r="I674" s="182">
        <f t="shared" ca="1" si="166"/>
        <v>34</v>
      </c>
      <c r="J674" s="175" t="str">
        <f t="shared" ca="1" si="167"/>
        <v/>
      </c>
      <c r="K674" s="127" t="str">
        <f t="shared" ca="1" si="168"/>
        <v/>
      </c>
      <c r="L674" s="182" t="str">
        <f t="shared" ca="1" si="169"/>
        <v/>
      </c>
      <c r="M674" s="127" t="str">
        <f t="shared" ca="1" si="170"/>
        <v/>
      </c>
      <c r="N674" s="127" t="str">
        <f t="shared" ca="1" si="171"/>
        <v/>
      </c>
      <c r="O674" s="179" t="str">
        <f t="shared" ca="1" si="172"/>
        <v/>
      </c>
      <c r="P674" s="182" t="str">
        <f t="shared" ca="1" si="173"/>
        <v/>
      </c>
      <c r="Q674" s="120" t="str">
        <f t="shared" ca="1" si="175"/>
        <v/>
      </c>
      <c r="R674" s="77">
        <f ca="1">IFERROR(SUM($I$15:I674)/$N$5,"")</f>
        <v>0.31416554527693163</v>
      </c>
    </row>
    <row r="675" spans="1:18" x14ac:dyDescent="0.25">
      <c r="A675" s="168">
        <v>26</v>
      </c>
      <c r="B675" s="173">
        <f t="shared" si="174"/>
        <v>43586.791666665064</v>
      </c>
      <c r="C675" s="127" t="str">
        <f t="shared" ca="1" si="160"/>
        <v/>
      </c>
      <c r="D675" s="179">
        <f t="shared" ca="1" si="161"/>
        <v>873</v>
      </c>
      <c r="E675" s="179">
        <f t="shared" ca="1" si="162"/>
        <v>42</v>
      </c>
      <c r="F675" s="179">
        <f t="shared" ca="1" si="163"/>
        <v>30</v>
      </c>
      <c r="G675" s="179" t="str">
        <f t="shared" ca="1" si="164"/>
        <v/>
      </c>
      <c r="H675" s="179">
        <f t="shared" ca="1" si="165"/>
        <v>3500</v>
      </c>
      <c r="I675" s="182">
        <f t="shared" ca="1" si="166"/>
        <v>33</v>
      </c>
      <c r="J675" s="175" t="str">
        <f t="shared" ca="1" si="167"/>
        <v/>
      </c>
      <c r="K675" s="127" t="str">
        <f t="shared" ca="1" si="168"/>
        <v/>
      </c>
      <c r="L675" s="182" t="str">
        <f t="shared" ca="1" si="169"/>
        <v/>
      </c>
      <c r="M675" s="127" t="str">
        <f t="shared" ca="1" si="170"/>
        <v/>
      </c>
      <c r="N675" s="127" t="str">
        <f t="shared" ca="1" si="171"/>
        <v/>
      </c>
      <c r="O675" s="179" t="str">
        <f t="shared" ca="1" si="172"/>
        <v/>
      </c>
      <c r="P675" s="182" t="str">
        <f t="shared" ca="1" si="173"/>
        <v/>
      </c>
      <c r="Q675" s="120" t="str">
        <f t="shared" ca="1" si="175"/>
        <v/>
      </c>
      <c r="R675" s="77">
        <f ca="1">IFERROR(SUM($I$15:I675)/$N$5,"")</f>
        <v>0.31435134876440679</v>
      </c>
    </row>
    <row r="676" spans="1:18" x14ac:dyDescent="0.25">
      <c r="A676" s="168">
        <v>27</v>
      </c>
      <c r="B676" s="173">
        <f t="shared" si="174"/>
        <v>43586.833333331728</v>
      </c>
      <c r="C676" s="127" t="str">
        <f t="shared" ca="1" si="160"/>
        <v/>
      </c>
      <c r="D676" s="179">
        <f t="shared" ca="1" si="161"/>
        <v>872</v>
      </c>
      <c r="E676" s="179">
        <f t="shared" ca="1" si="162"/>
        <v>42</v>
      </c>
      <c r="F676" s="179">
        <f t="shared" ca="1" si="163"/>
        <v>30</v>
      </c>
      <c r="G676" s="179" t="str">
        <f t="shared" ca="1" si="164"/>
        <v/>
      </c>
      <c r="H676" s="179">
        <f t="shared" ca="1" si="165"/>
        <v>3504</v>
      </c>
      <c r="I676" s="182">
        <f t="shared" ca="1" si="166"/>
        <v>30</v>
      </c>
      <c r="J676" s="175" t="str">
        <f t="shared" ca="1" si="167"/>
        <v/>
      </c>
      <c r="K676" s="127" t="str">
        <f t="shared" ca="1" si="168"/>
        <v/>
      </c>
      <c r="L676" s="182" t="str">
        <f t="shared" ca="1" si="169"/>
        <v/>
      </c>
      <c r="M676" s="127" t="str">
        <f t="shared" ca="1" si="170"/>
        <v/>
      </c>
      <c r="N676" s="127" t="str">
        <f t="shared" ca="1" si="171"/>
        <v/>
      </c>
      <c r="O676" s="179" t="str">
        <f t="shared" ca="1" si="172"/>
        <v/>
      </c>
      <c r="P676" s="182" t="str">
        <f t="shared" ca="1" si="173"/>
        <v/>
      </c>
      <c r="Q676" s="120" t="str">
        <f t="shared" ca="1" si="175"/>
        <v/>
      </c>
      <c r="R676" s="77">
        <f ca="1">IFERROR(SUM($I$15:I676)/$N$5,"")</f>
        <v>0.31452026102574787</v>
      </c>
    </row>
    <row r="677" spans="1:18" x14ac:dyDescent="0.25">
      <c r="A677" s="168">
        <v>28</v>
      </c>
      <c r="B677" s="173">
        <f t="shared" si="174"/>
        <v>43586.874999998392</v>
      </c>
      <c r="C677" s="127" t="str">
        <f t="shared" ca="1" si="160"/>
        <v/>
      </c>
      <c r="D677" s="179">
        <f t="shared" ca="1" si="161"/>
        <v>872</v>
      </c>
      <c r="E677" s="179">
        <f t="shared" ca="1" si="162"/>
        <v>42</v>
      </c>
      <c r="F677" s="179">
        <f t="shared" ca="1" si="163"/>
        <v>30</v>
      </c>
      <c r="G677" s="179">
        <f t="shared" ca="1" si="164"/>
        <v>185.65</v>
      </c>
      <c r="H677" s="179">
        <f t="shared" ca="1" si="165"/>
        <v>3542</v>
      </c>
      <c r="I677" s="182">
        <f t="shared" ca="1" si="166"/>
        <v>32</v>
      </c>
      <c r="J677" s="175" t="str">
        <f t="shared" ca="1" si="167"/>
        <v/>
      </c>
      <c r="K677" s="127" t="str">
        <f t="shared" ca="1" si="168"/>
        <v/>
      </c>
      <c r="L677" s="182" t="str">
        <f t="shared" ca="1" si="169"/>
        <v/>
      </c>
      <c r="M677" s="127" t="str">
        <f t="shared" ca="1" si="170"/>
        <v/>
      </c>
      <c r="N677" s="127" t="str">
        <f t="shared" ca="1" si="171"/>
        <v/>
      </c>
      <c r="O677" s="179" t="str">
        <f t="shared" ca="1" si="172"/>
        <v/>
      </c>
      <c r="P677" s="182" t="str">
        <f t="shared" ca="1" si="173"/>
        <v/>
      </c>
      <c r="Q677" s="120" t="str">
        <f t="shared" ca="1" si="175"/>
        <v/>
      </c>
      <c r="R677" s="77">
        <f ca="1">IFERROR(SUM($I$15:I677)/$N$5,"")</f>
        <v>0.31470043410451165</v>
      </c>
    </row>
    <row r="678" spans="1:18" x14ac:dyDescent="0.25">
      <c r="A678" s="168">
        <v>29</v>
      </c>
      <c r="B678" s="173">
        <f t="shared" si="174"/>
        <v>43586.916666665056</v>
      </c>
      <c r="C678" s="127" t="str">
        <f t="shared" ca="1" si="160"/>
        <v/>
      </c>
      <c r="D678" s="179">
        <f t="shared" ca="1" si="161"/>
        <v>871</v>
      </c>
      <c r="E678" s="179">
        <f t="shared" ca="1" si="162"/>
        <v>42</v>
      </c>
      <c r="F678" s="179">
        <f t="shared" ca="1" si="163"/>
        <v>30</v>
      </c>
      <c r="G678" s="179" t="str">
        <f t="shared" ca="1" si="164"/>
        <v/>
      </c>
      <c r="H678" s="179">
        <f t="shared" ca="1" si="165"/>
        <v>3516</v>
      </c>
      <c r="I678" s="182">
        <f t="shared" ca="1" si="166"/>
        <v>30</v>
      </c>
      <c r="J678" s="175" t="str">
        <f t="shared" ca="1" si="167"/>
        <v/>
      </c>
      <c r="K678" s="127" t="str">
        <f t="shared" ca="1" si="168"/>
        <v/>
      </c>
      <c r="L678" s="182" t="str">
        <f t="shared" ca="1" si="169"/>
        <v/>
      </c>
      <c r="M678" s="127" t="str">
        <f t="shared" ca="1" si="170"/>
        <v/>
      </c>
      <c r="N678" s="127" t="str">
        <f t="shared" ca="1" si="171"/>
        <v/>
      </c>
      <c r="O678" s="179" t="str">
        <f t="shared" ca="1" si="172"/>
        <v/>
      </c>
      <c r="P678" s="182" t="str">
        <f t="shared" ca="1" si="173"/>
        <v/>
      </c>
      <c r="Q678" s="120" t="str">
        <f t="shared" ca="1" si="175"/>
        <v/>
      </c>
      <c r="R678" s="77">
        <f ca="1">IFERROR(SUM($I$15:I678)/$N$5,"")</f>
        <v>0.31486934636585268</v>
      </c>
    </row>
    <row r="679" spans="1:18" x14ac:dyDescent="0.25">
      <c r="A679" s="168">
        <v>30</v>
      </c>
      <c r="B679" s="173">
        <f t="shared" si="174"/>
        <v>43586.95833333172</v>
      </c>
      <c r="C679" s="127" t="str">
        <f t="shared" ca="1" si="160"/>
        <v/>
      </c>
      <c r="D679" s="179">
        <f t="shared" ca="1" si="161"/>
        <v>870</v>
      </c>
      <c r="E679" s="179">
        <f t="shared" ca="1" si="162"/>
        <v>42</v>
      </c>
      <c r="F679" s="179">
        <f t="shared" ca="1" si="163"/>
        <v>30</v>
      </c>
      <c r="G679" s="179" t="str">
        <f t="shared" ca="1" si="164"/>
        <v/>
      </c>
      <c r="H679" s="179">
        <f t="shared" ca="1" si="165"/>
        <v>3533</v>
      </c>
      <c r="I679" s="182">
        <f t="shared" ca="1" si="166"/>
        <v>30</v>
      </c>
      <c r="J679" s="175" t="str">
        <f t="shared" ca="1" si="167"/>
        <v/>
      </c>
      <c r="K679" s="127" t="str">
        <f t="shared" ca="1" si="168"/>
        <v/>
      </c>
      <c r="L679" s="182" t="str">
        <f t="shared" ca="1" si="169"/>
        <v/>
      </c>
      <c r="M679" s="127" t="str">
        <f t="shared" ca="1" si="170"/>
        <v/>
      </c>
      <c r="N679" s="127" t="str">
        <f t="shared" ca="1" si="171"/>
        <v/>
      </c>
      <c r="O679" s="179" t="str">
        <f t="shared" ca="1" si="172"/>
        <v/>
      </c>
      <c r="P679" s="182" t="str">
        <f t="shared" ca="1" si="173"/>
        <v/>
      </c>
      <c r="Q679" s="120" t="str">
        <f t="shared" ca="1" si="175"/>
        <v/>
      </c>
      <c r="R679" s="77">
        <f ca="1">IFERROR(SUM($I$15:I679)/$N$5,"")</f>
        <v>0.31503825862719376</v>
      </c>
    </row>
    <row r="680" spans="1:18" x14ac:dyDescent="0.25">
      <c r="A680" s="168">
        <v>31</v>
      </c>
      <c r="B680" s="173">
        <f t="shared" si="174"/>
        <v>43586.999999998385</v>
      </c>
      <c r="C680" s="127" t="str">
        <f t="shared" ca="1" si="160"/>
        <v/>
      </c>
      <c r="D680" s="179">
        <f t="shared" ca="1" si="161"/>
        <v>868</v>
      </c>
      <c r="E680" s="179">
        <f t="shared" ca="1" si="162"/>
        <v>42</v>
      </c>
      <c r="F680" s="179">
        <f t="shared" ca="1" si="163"/>
        <v>30</v>
      </c>
      <c r="G680" s="179" t="str">
        <f t="shared" ca="1" si="164"/>
        <v/>
      </c>
      <c r="H680" s="179">
        <f t="shared" ca="1" si="165"/>
        <v>3522</v>
      </c>
      <c r="I680" s="182">
        <f t="shared" ca="1" si="166"/>
        <v>31</v>
      </c>
      <c r="J680" s="175" t="str">
        <f t="shared" ca="1" si="167"/>
        <v/>
      </c>
      <c r="K680" s="127" t="str">
        <f t="shared" ca="1" si="168"/>
        <v/>
      </c>
      <c r="L680" s="182" t="str">
        <f t="shared" ca="1" si="169"/>
        <v/>
      </c>
      <c r="M680" s="127" t="str">
        <f t="shared" ca="1" si="170"/>
        <v/>
      </c>
      <c r="N680" s="127" t="str">
        <f t="shared" ca="1" si="171"/>
        <v/>
      </c>
      <c r="O680" s="179" t="str">
        <f t="shared" ca="1" si="172"/>
        <v/>
      </c>
      <c r="P680" s="182" t="str">
        <f t="shared" ca="1" si="173"/>
        <v/>
      </c>
      <c r="Q680" s="120" t="str">
        <f t="shared" ca="1" si="175"/>
        <v/>
      </c>
      <c r="R680" s="77">
        <f ca="1">IFERROR(SUM($I$15:I680)/$N$5,"")</f>
        <v>0.31521280129724616</v>
      </c>
    </row>
    <row r="681" spans="1:18" x14ac:dyDescent="0.25">
      <c r="A681" s="168">
        <v>32</v>
      </c>
      <c r="B681" s="173">
        <f t="shared" si="174"/>
        <v>43587.041666665049</v>
      </c>
      <c r="C681" s="127" t="str">
        <f t="shared" ca="1" si="160"/>
        <v/>
      </c>
      <c r="D681" s="179">
        <f t="shared" ca="1" si="161"/>
        <v>871</v>
      </c>
      <c r="E681" s="179">
        <f t="shared" ca="1" si="162"/>
        <v>42</v>
      </c>
      <c r="F681" s="179">
        <f t="shared" ca="1" si="163"/>
        <v>31</v>
      </c>
      <c r="G681" s="179" t="str">
        <f t="shared" ca="1" si="164"/>
        <v/>
      </c>
      <c r="H681" s="179">
        <f t="shared" ca="1" si="165"/>
        <v>3515</v>
      </c>
      <c r="I681" s="182">
        <f t="shared" ca="1" si="166"/>
        <v>34</v>
      </c>
      <c r="J681" s="175" t="str">
        <f t="shared" ca="1" si="167"/>
        <v/>
      </c>
      <c r="K681" s="127" t="str">
        <f t="shared" ca="1" si="168"/>
        <v/>
      </c>
      <c r="L681" s="182" t="str">
        <f t="shared" ca="1" si="169"/>
        <v/>
      </c>
      <c r="M681" s="127" t="str">
        <f t="shared" ca="1" si="170"/>
        <v/>
      </c>
      <c r="N681" s="127" t="str">
        <f t="shared" ca="1" si="171"/>
        <v/>
      </c>
      <c r="O681" s="179" t="str">
        <f t="shared" ca="1" si="172"/>
        <v/>
      </c>
      <c r="P681" s="182" t="str">
        <f t="shared" ca="1" si="173"/>
        <v/>
      </c>
      <c r="Q681" s="120" t="str">
        <f t="shared" ca="1" si="175"/>
        <v/>
      </c>
      <c r="R681" s="77">
        <f ca="1">IFERROR(SUM($I$15:I681)/$N$5,"")</f>
        <v>0.31540423519343269</v>
      </c>
    </row>
    <row r="682" spans="1:18" x14ac:dyDescent="0.25">
      <c r="A682" s="168">
        <v>33</v>
      </c>
      <c r="B682" s="173">
        <f t="shared" si="174"/>
        <v>43587.083333331713</v>
      </c>
      <c r="C682" s="127" t="str">
        <f t="shared" ca="1" si="160"/>
        <v/>
      </c>
      <c r="D682" s="179">
        <f t="shared" ca="1" si="161"/>
        <v>870</v>
      </c>
      <c r="E682" s="179">
        <f t="shared" ca="1" si="162"/>
        <v>42</v>
      </c>
      <c r="F682" s="179">
        <f t="shared" ca="1" si="163"/>
        <v>30</v>
      </c>
      <c r="G682" s="179" t="str">
        <f t="shared" ca="1" si="164"/>
        <v/>
      </c>
      <c r="H682" s="179">
        <f t="shared" ca="1" si="165"/>
        <v>3502</v>
      </c>
      <c r="I682" s="182">
        <f t="shared" ca="1" si="166"/>
        <v>30</v>
      </c>
      <c r="J682" s="175" t="str">
        <f t="shared" ca="1" si="167"/>
        <v/>
      </c>
      <c r="K682" s="127" t="str">
        <f t="shared" ca="1" si="168"/>
        <v/>
      </c>
      <c r="L682" s="182" t="str">
        <f t="shared" ca="1" si="169"/>
        <v/>
      </c>
      <c r="M682" s="127" t="str">
        <f t="shared" ca="1" si="170"/>
        <v/>
      </c>
      <c r="N682" s="127" t="str">
        <f t="shared" ca="1" si="171"/>
        <v/>
      </c>
      <c r="O682" s="179" t="str">
        <f t="shared" ca="1" si="172"/>
        <v/>
      </c>
      <c r="P682" s="182" t="str">
        <f t="shared" ca="1" si="173"/>
        <v/>
      </c>
      <c r="Q682" s="120" t="str">
        <f t="shared" ca="1" si="175"/>
        <v/>
      </c>
      <c r="R682" s="77">
        <f ca="1">IFERROR(SUM($I$15:I682)/$N$5,"")</f>
        <v>0.31557314745477372</v>
      </c>
    </row>
    <row r="683" spans="1:18" x14ac:dyDescent="0.25">
      <c r="A683" s="168">
        <v>34</v>
      </c>
      <c r="B683" s="173">
        <f t="shared" si="174"/>
        <v>43587.124999998377</v>
      </c>
      <c r="C683" s="127" t="str">
        <f t="shared" ca="1" si="160"/>
        <v/>
      </c>
      <c r="D683" s="179">
        <f t="shared" ca="1" si="161"/>
        <v>871</v>
      </c>
      <c r="E683" s="179">
        <f t="shared" ca="1" si="162"/>
        <v>42</v>
      </c>
      <c r="F683" s="179">
        <f t="shared" ca="1" si="163"/>
        <v>30</v>
      </c>
      <c r="G683" s="179" t="str">
        <f t="shared" ca="1" si="164"/>
        <v/>
      </c>
      <c r="H683" s="179">
        <f t="shared" ca="1" si="165"/>
        <v>3522</v>
      </c>
      <c r="I683" s="182">
        <f t="shared" ca="1" si="166"/>
        <v>33</v>
      </c>
      <c r="J683" s="175" t="str">
        <f t="shared" ca="1" si="167"/>
        <v/>
      </c>
      <c r="K683" s="127" t="str">
        <f t="shared" ca="1" si="168"/>
        <v/>
      </c>
      <c r="L683" s="182" t="str">
        <f t="shared" ca="1" si="169"/>
        <v/>
      </c>
      <c r="M683" s="127" t="str">
        <f t="shared" ca="1" si="170"/>
        <v/>
      </c>
      <c r="N683" s="127" t="str">
        <f t="shared" ca="1" si="171"/>
        <v/>
      </c>
      <c r="O683" s="179" t="str">
        <f t="shared" ca="1" si="172"/>
        <v/>
      </c>
      <c r="P683" s="182" t="str">
        <f t="shared" ca="1" si="173"/>
        <v/>
      </c>
      <c r="Q683" s="120" t="str">
        <f t="shared" ca="1" si="175"/>
        <v/>
      </c>
      <c r="R683" s="77">
        <f ca="1">IFERROR(SUM($I$15:I683)/$N$5,"")</f>
        <v>0.31575895094224887</v>
      </c>
    </row>
    <row r="684" spans="1:18" x14ac:dyDescent="0.25">
      <c r="A684" s="168">
        <v>35</v>
      </c>
      <c r="B684" s="173">
        <f t="shared" si="174"/>
        <v>43587.166666665042</v>
      </c>
      <c r="C684" s="127" t="str">
        <f t="shared" ca="1" si="160"/>
        <v/>
      </c>
      <c r="D684" s="179">
        <f t="shared" ca="1" si="161"/>
        <v>870</v>
      </c>
      <c r="E684" s="179">
        <f t="shared" ca="1" si="162"/>
        <v>42</v>
      </c>
      <c r="F684" s="179">
        <f t="shared" ca="1" si="163"/>
        <v>30</v>
      </c>
      <c r="G684" s="179" t="str">
        <f t="shared" ca="1" si="164"/>
        <v/>
      </c>
      <c r="H684" s="179">
        <f t="shared" ca="1" si="165"/>
        <v>3487</v>
      </c>
      <c r="I684" s="182">
        <f t="shared" ca="1" si="166"/>
        <v>32</v>
      </c>
      <c r="J684" s="175" t="str">
        <f t="shared" ca="1" si="167"/>
        <v/>
      </c>
      <c r="K684" s="127" t="str">
        <f t="shared" ca="1" si="168"/>
        <v/>
      </c>
      <c r="L684" s="182" t="str">
        <f t="shared" ca="1" si="169"/>
        <v/>
      </c>
      <c r="M684" s="127" t="str">
        <f t="shared" ca="1" si="170"/>
        <v/>
      </c>
      <c r="N684" s="127" t="str">
        <f t="shared" ca="1" si="171"/>
        <v/>
      </c>
      <c r="O684" s="179" t="str">
        <f t="shared" ca="1" si="172"/>
        <v/>
      </c>
      <c r="P684" s="182" t="str">
        <f t="shared" ca="1" si="173"/>
        <v/>
      </c>
      <c r="Q684" s="120" t="str">
        <f t="shared" ca="1" si="175"/>
        <v/>
      </c>
      <c r="R684" s="77">
        <f ca="1">IFERROR(SUM($I$15:I684)/$N$5,"")</f>
        <v>0.31593912402101271</v>
      </c>
    </row>
    <row r="685" spans="1:18" x14ac:dyDescent="0.25">
      <c r="A685" s="168">
        <v>36</v>
      </c>
      <c r="B685" s="173">
        <f t="shared" si="174"/>
        <v>43587.208333331706</v>
      </c>
      <c r="C685" s="127" t="str">
        <f t="shared" ca="1" si="160"/>
        <v/>
      </c>
      <c r="D685" s="179">
        <f t="shared" ca="1" si="161"/>
        <v>870</v>
      </c>
      <c r="E685" s="179">
        <f t="shared" ca="1" si="162"/>
        <v>42</v>
      </c>
      <c r="F685" s="179">
        <f t="shared" ca="1" si="163"/>
        <v>30</v>
      </c>
      <c r="G685" s="179" t="str">
        <f t="shared" ca="1" si="164"/>
        <v/>
      </c>
      <c r="H685" s="179">
        <f t="shared" ca="1" si="165"/>
        <v>3547</v>
      </c>
      <c r="I685" s="182">
        <f t="shared" ca="1" si="166"/>
        <v>34</v>
      </c>
      <c r="J685" s="175" t="str">
        <f t="shared" ca="1" si="167"/>
        <v/>
      </c>
      <c r="K685" s="127" t="str">
        <f t="shared" ca="1" si="168"/>
        <v/>
      </c>
      <c r="L685" s="182" t="str">
        <f t="shared" ca="1" si="169"/>
        <v/>
      </c>
      <c r="M685" s="127" t="str">
        <f t="shared" ca="1" si="170"/>
        <v/>
      </c>
      <c r="N685" s="127" t="str">
        <f t="shared" ca="1" si="171"/>
        <v/>
      </c>
      <c r="O685" s="179" t="str">
        <f t="shared" ca="1" si="172"/>
        <v/>
      </c>
      <c r="P685" s="182" t="str">
        <f t="shared" ca="1" si="173"/>
        <v/>
      </c>
      <c r="Q685" s="120" t="str">
        <f t="shared" ca="1" si="175"/>
        <v/>
      </c>
      <c r="R685" s="77">
        <f ca="1">IFERROR(SUM($I$15:I685)/$N$5,"")</f>
        <v>0.31613055791719918</v>
      </c>
    </row>
    <row r="686" spans="1:18" x14ac:dyDescent="0.25">
      <c r="A686" s="168">
        <v>37</v>
      </c>
      <c r="B686" s="173">
        <f t="shared" si="174"/>
        <v>43587.24999999837</v>
      </c>
      <c r="C686" s="127" t="str">
        <f t="shared" ca="1" si="160"/>
        <v/>
      </c>
      <c r="D686" s="179">
        <f t="shared" ca="1" si="161"/>
        <v>870</v>
      </c>
      <c r="E686" s="179">
        <f t="shared" ca="1" si="162"/>
        <v>42</v>
      </c>
      <c r="F686" s="179">
        <f t="shared" ca="1" si="163"/>
        <v>30</v>
      </c>
      <c r="G686" s="179">
        <f t="shared" ca="1" si="164"/>
        <v>205.04</v>
      </c>
      <c r="H686" s="179">
        <f t="shared" ca="1" si="165"/>
        <v>3507</v>
      </c>
      <c r="I686" s="182">
        <f t="shared" ca="1" si="166"/>
        <v>32</v>
      </c>
      <c r="J686" s="175" t="str">
        <f t="shared" ca="1" si="167"/>
        <v/>
      </c>
      <c r="K686" s="127" t="str">
        <f t="shared" ca="1" si="168"/>
        <v/>
      </c>
      <c r="L686" s="182" t="str">
        <f t="shared" ca="1" si="169"/>
        <v/>
      </c>
      <c r="M686" s="127" t="str">
        <f t="shared" ca="1" si="170"/>
        <v/>
      </c>
      <c r="N686" s="127" t="str">
        <f t="shared" ca="1" si="171"/>
        <v/>
      </c>
      <c r="O686" s="179" t="str">
        <f t="shared" ca="1" si="172"/>
        <v/>
      </c>
      <c r="P686" s="182" t="str">
        <f t="shared" ca="1" si="173"/>
        <v/>
      </c>
      <c r="Q686" s="120" t="str">
        <f t="shared" ca="1" si="175"/>
        <v/>
      </c>
      <c r="R686" s="77">
        <f ca="1">IFERROR(SUM($I$15:I686)/$N$5,"")</f>
        <v>0.31631073099596302</v>
      </c>
    </row>
    <row r="687" spans="1:18" x14ac:dyDescent="0.25">
      <c r="A687" s="168">
        <v>14</v>
      </c>
      <c r="B687" s="173">
        <f t="shared" si="174"/>
        <v>43587.291666665034</v>
      </c>
      <c r="C687" s="127" t="str">
        <f t="shared" ca="1" si="160"/>
        <v/>
      </c>
      <c r="D687" s="179">
        <f t="shared" ca="1" si="161"/>
        <v>870</v>
      </c>
      <c r="E687" s="179">
        <f t="shared" ca="1" si="162"/>
        <v>42</v>
      </c>
      <c r="F687" s="179">
        <f t="shared" ca="1" si="163"/>
        <v>29</v>
      </c>
      <c r="G687" s="179" t="str">
        <f t="shared" ca="1" si="164"/>
        <v/>
      </c>
      <c r="H687" s="179">
        <f t="shared" ca="1" si="165"/>
        <v>3425</v>
      </c>
      <c r="I687" s="182">
        <f t="shared" ca="1" si="166"/>
        <v>28</v>
      </c>
      <c r="J687" s="175" t="str">
        <f t="shared" ca="1" si="167"/>
        <v/>
      </c>
      <c r="K687" s="127" t="str">
        <f t="shared" ca="1" si="168"/>
        <v/>
      </c>
      <c r="L687" s="182" t="str">
        <f t="shared" ca="1" si="169"/>
        <v/>
      </c>
      <c r="M687" s="127" t="str">
        <f t="shared" ca="1" si="170"/>
        <v/>
      </c>
      <c r="N687" s="127" t="str">
        <f t="shared" ca="1" si="171"/>
        <v/>
      </c>
      <c r="O687" s="179" t="str">
        <f t="shared" ca="1" si="172"/>
        <v/>
      </c>
      <c r="P687" s="182" t="str">
        <f t="shared" ca="1" si="173"/>
        <v/>
      </c>
      <c r="Q687" s="120" t="str">
        <f t="shared" ca="1" si="175"/>
        <v/>
      </c>
      <c r="R687" s="77">
        <f ca="1">IFERROR(SUM($I$15:I687)/$N$5,"")</f>
        <v>0.31646838243988129</v>
      </c>
    </row>
    <row r="688" spans="1:18" x14ac:dyDescent="0.25">
      <c r="A688" s="168">
        <v>15</v>
      </c>
      <c r="B688" s="173">
        <f t="shared" si="174"/>
        <v>43587.333333331699</v>
      </c>
      <c r="C688" s="127" t="str">
        <f t="shared" ca="1" si="160"/>
        <v/>
      </c>
      <c r="D688" s="179">
        <f t="shared" ca="1" si="161"/>
        <v>872</v>
      </c>
      <c r="E688" s="179">
        <f t="shared" ca="1" si="162"/>
        <v>42</v>
      </c>
      <c r="F688" s="179">
        <f t="shared" ca="1" si="163"/>
        <v>30</v>
      </c>
      <c r="G688" s="179" t="str">
        <f t="shared" ca="1" si="164"/>
        <v/>
      </c>
      <c r="H688" s="179">
        <f t="shared" ca="1" si="165"/>
        <v>3520</v>
      </c>
      <c r="I688" s="182">
        <f t="shared" ca="1" si="166"/>
        <v>27</v>
      </c>
      <c r="J688" s="175" t="str">
        <f t="shared" ca="1" si="167"/>
        <v/>
      </c>
      <c r="K688" s="127" t="str">
        <f t="shared" ca="1" si="168"/>
        <v/>
      </c>
      <c r="L688" s="182" t="str">
        <f t="shared" ca="1" si="169"/>
        <v/>
      </c>
      <c r="M688" s="127" t="str">
        <f t="shared" ca="1" si="170"/>
        <v/>
      </c>
      <c r="N688" s="127" t="str">
        <f t="shared" ca="1" si="171"/>
        <v/>
      </c>
      <c r="O688" s="179" t="str">
        <f t="shared" ca="1" si="172"/>
        <v/>
      </c>
      <c r="P688" s="182" t="str">
        <f t="shared" ca="1" si="173"/>
        <v/>
      </c>
      <c r="Q688" s="120" t="str">
        <f t="shared" ca="1" si="175"/>
        <v/>
      </c>
      <c r="R688" s="77">
        <f ca="1">IFERROR(SUM($I$15:I688)/$N$5,"")</f>
        <v>0.31662040347508824</v>
      </c>
    </row>
    <row r="689" spans="1:18" x14ac:dyDescent="0.25">
      <c r="A689" s="168">
        <v>16</v>
      </c>
      <c r="B689" s="173">
        <f t="shared" si="174"/>
        <v>43587.374999998363</v>
      </c>
      <c r="C689" s="127" t="str">
        <f t="shared" ca="1" si="160"/>
        <v/>
      </c>
      <c r="D689" s="179">
        <f t="shared" ca="1" si="161"/>
        <v>870</v>
      </c>
      <c r="E689" s="179">
        <f t="shared" ca="1" si="162"/>
        <v>42</v>
      </c>
      <c r="F689" s="179">
        <f t="shared" ca="1" si="163"/>
        <v>30</v>
      </c>
      <c r="G689" s="179" t="str">
        <f t="shared" ca="1" si="164"/>
        <v/>
      </c>
      <c r="H689" s="179">
        <f t="shared" ca="1" si="165"/>
        <v>3509</v>
      </c>
      <c r="I689" s="182">
        <f t="shared" ca="1" si="166"/>
        <v>27</v>
      </c>
      <c r="J689" s="175" t="str">
        <f t="shared" ca="1" si="167"/>
        <v/>
      </c>
      <c r="K689" s="127" t="str">
        <f t="shared" ca="1" si="168"/>
        <v/>
      </c>
      <c r="L689" s="182" t="str">
        <f t="shared" ca="1" si="169"/>
        <v/>
      </c>
      <c r="M689" s="127" t="str">
        <f t="shared" ca="1" si="170"/>
        <v/>
      </c>
      <c r="N689" s="127" t="str">
        <f t="shared" ca="1" si="171"/>
        <v/>
      </c>
      <c r="O689" s="179" t="str">
        <f t="shared" ca="1" si="172"/>
        <v/>
      </c>
      <c r="P689" s="182" t="str">
        <f t="shared" ca="1" si="173"/>
        <v/>
      </c>
      <c r="Q689" s="120" t="str">
        <f t="shared" ca="1" si="175"/>
        <v/>
      </c>
      <c r="R689" s="77">
        <f ca="1">IFERROR(SUM($I$15:I689)/$N$5,"")</f>
        <v>0.31677242451029519</v>
      </c>
    </row>
    <row r="690" spans="1:18" x14ac:dyDescent="0.25">
      <c r="A690" s="168">
        <v>17</v>
      </c>
      <c r="B690" s="173">
        <f t="shared" si="174"/>
        <v>43587.416666665027</v>
      </c>
      <c r="C690" s="127" t="str">
        <f t="shared" ca="1" si="160"/>
        <v/>
      </c>
      <c r="D690" s="179">
        <f t="shared" ca="1" si="161"/>
        <v>871</v>
      </c>
      <c r="E690" s="179">
        <f t="shared" ca="1" si="162"/>
        <v>42</v>
      </c>
      <c r="F690" s="179">
        <f t="shared" ca="1" si="163"/>
        <v>29</v>
      </c>
      <c r="G690" s="179" t="str">
        <f t="shared" ca="1" si="164"/>
        <v/>
      </c>
      <c r="H690" s="179">
        <f t="shared" ca="1" si="165"/>
        <v>3497</v>
      </c>
      <c r="I690" s="182">
        <f t="shared" ca="1" si="166"/>
        <v>26</v>
      </c>
      <c r="J690" s="175" t="str">
        <f t="shared" ca="1" si="167"/>
        <v/>
      </c>
      <c r="K690" s="127" t="str">
        <f t="shared" ca="1" si="168"/>
        <v/>
      </c>
      <c r="L690" s="182" t="str">
        <f t="shared" ca="1" si="169"/>
        <v/>
      </c>
      <c r="M690" s="127" t="str">
        <f t="shared" ca="1" si="170"/>
        <v/>
      </c>
      <c r="N690" s="127" t="str">
        <f t="shared" ca="1" si="171"/>
        <v/>
      </c>
      <c r="O690" s="179" t="str">
        <f t="shared" ca="1" si="172"/>
        <v/>
      </c>
      <c r="P690" s="182" t="str">
        <f t="shared" ca="1" si="173"/>
        <v/>
      </c>
      <c r="Q690" s="120" t="str">
        <f t="shared" ca="1" si="175"/>
        <v/>
      </c>
      <c r="R690" s="77">
        <f ca="1">IFERROR(SUM($I$15:I690)/$N$5,"")</f>
        <v>0.31691881513679077</v>
      </c>
    </row>
    <row r="691" spans="1:18" x14ac:dyDescent="0.25">
      <c r="A691" s="168">
        <v>18</v>
      </c>
      <c r="B691" s="173">
        <f t="shared" si="174"/>
        <v>43587.458333331691</v>
      </c>
      <c r="C691" s="127" t="str">
        <f t="shared" ca="1" si="160"/>
        <v/>
      </c>
      <c r="D691" s="179">
        <f t="shared" ca="1" si="161"/>
        <v>870</v>
      </c>
      <c r="E691" s="179">
        <f t="shared" ca="1" si="162"/>
        <v>42</v>
      </c>
      <c r="F691" s="179">
        <f t="shared" ca="1" si="163"/>
        <v>30</v>
      </c>
      <c r="G691" s="179" t="str">
        <f t="shared" ca="1" si="164"/>
        <v/>
      </c>
      <c r="H691" s="179">
        <f t="shared" ca="1" si="165"/>
        <v>3589</v>
      </c>
      <c r="I691" s="182">
        <f t="shared" ca="1" si="166"/>
        <v>27</v>
      </c>
      <c r="J691" s="175" t="str">
        <f t="shared" ca="1" si="167"/>
        <v/>
      </c>
      <c r="K691" s="127" t="str">
        <f t="shared" ca="1" si="168"/>
        <v/>
      </c>
      <c r="L691" s="182" t="str">
        <f t="shared" ca="1" si="169"/>
        <v/>
      </c>
      <c r="M691" s="127" t="str">
        <f t="shared" ca="1" si="170"/>
        <v/>
      </c>
      <c r="N691" s="127" t="str">
        <f t="shared" ca="1" si="171"/>
        <v/>
      </c>
      <c r="O691" s="179" t="str">
        <f t="shared" ca="1" si="172"/>
        <v/>
      </c>
      <c r="P691" s="182" t="str">
        <f t="shared" ca="1" si="173"/>
        <v/>
      </c>
      <c r="Q691" s="120" t="str">
        <f t="shared" ca="1" si="175"/>
        <v/>
      </c>
      <c r="R691" s="77">
        <f ca="1">IFERROR(SUM($I$15:I691)/$N$5,"")</f>
        <v>0.31707083617199772</v>
      </c>
    </row>
    <row r="692" spans="1:18" x14ac:dyDescent="0.25">
      <c r="A692" s="168">
        <v>19</v>
      </c>
      <c r="B692" s="173">
        <f t="shared" si="174"/>
        <v>43587.499999998356</v>
      </c>
      <c r="C692" s="127" t="str">
        <f t="shared" ca="1" si="160"/>
        <v/>
      </c>
      <c r="D692" s="179">
        <f t="shared" ca="1" si="161"/>
        <v>870</v>
      </c>
      <c r="E692" s="179">
        <f t="shared" ca="1" si="162"/>
        <v>42</v>
      </c>
      <c r="F692" s="179">
        <f t="shared" ca="1" si="163"/>
        <v>31</v>
      </c>
      <c r="G692" s="179" t="str">
        <f t="shared" ca="1" si="164"/>
        <v/>
      </c>
      <c r="H692" s="179">
        <f t="shared" ca="1" si="165"/>
        <v>3672</v>
      </c>
      <c r="I692" s="182">
        <f t="shared" ca="1" si="166"/>
        <v>28</v>
      </c>
      <c r="J692" s="175" t="str">
        <f t="shared" ca="1" si="167"/>
        <v/>
      </c>
      <c r="K692" s="127" t="str">
        <f t="shared" ca="1" si="168"/>
        <v/>
      </c>
      <c r="L692" s="182" t="str">
        <f t="shared" ca="1" si="169"/>
        <v/>
      </c>
      <c r="M692" s="127" t="str">
        <f t="shared" ca="1" si="170"/>
        <v/>
      </c>
      <c r="N692" s="127" t="str">
        <f t="shared" ca="1" si="171"/>
        <v/>
      </c>
      <c r="O692" s="179" t="str">
        <f t="shared" ca="1" si="172"/>
        <v/>
      </c>
      <c r="P692" s="182" t="str">
        <f t="shared" ca="1" si="173"/>
        <v/>
      </c>
      <c r="Q692" s="120" t="str">
        <f t="shared" ca="1" si="175"/>
        <v/>
      </c>
      <c r="R692" s="77">
        <f ca="1">IFERROR(SUM($I$15:I692)/$N$5,"")</f>
        <v>0.31722848761591604</v>
      </c>
    </row>
    <row r="693" spans="1:18" x14ac:dyDescent="0.25">
      <c r="A693" s="168">
        <v>20</v>
      </c>
      <c r="B693" s="173">
        <f t="shared" si="174"/>
        <v>43587.54166666502</v>
      </c>
      <c r="C693" s="127" t="str">
        <f t="shared" ca="1" si="160"/>
        <v/>
      </c>
      <c r="D693" s="179">
        <f t="shared" ca="1" si="161"/>
        <v>871</v>
      </c>
      <c r="E693" s="179">
        <f t="shared" ca="1" si="162"/>
        <v>42</v>
      </c>
      <c r="F693" s="179">
        <f t="shared" ca="1" si="163"/>
        <v>30</v>
      </c>
      <c r="G693" s="179" t="str">
        <f t="shared" ca="1" si="164"/>
        <v/>
      </c>
      <c r="H693" s="179">
        <f t="shared" ca="1" si="165"/>
        <v>3696</v>
      </c>
      <c r="I693" s="182">
        <f t="shared" ca="1" si="166"/>
        <v>33</v>
      </c>
      <c r="J693" s="175" t="str">
        <f t="shared" ca="1" si="167"/>
        <v/>
      </c>
      <c r="K693" s="127" t="str">
        <f t="shared" ca="1" si="168"/>
        <v/>
      </c>
      <c r="L693" s="182" t="str">
        <f t="shared" ca="1" si="169"/>
        <v/>
      </c>
      <c r="M693" s="127" t="str">
        <f t="shared" ca="1" si="170"/>
        <v/>
      </c>
      <c r="N693" s="127" t="str">
        <f t="shared" ca="1" si="171"/>
        <v/>
      </c>
      <c r="O693" s="179" t="str">
        <f t="shared" ca="1" si="172"/>
        <v/>
      </c>
      <c r="P693" s="182" t="str">
        <f t="shared" ca="1" si="173"/>
        <v/>
      </c>
      <c r="Q693" s="120" t="str">
        <f t="shared" ca="1" si="175"/>
        <v/>
      </c>
      <c r="R693" s="77">
        <f ca="1">IFERROR(SUM($I$15:I693)/$N$5,"")</f>
        <v>0.3174142911033912</v>
      </c>
    </row>
    <row r="694" spans="1:18" x14ac:dyDescent="0.25">
      <c r="A694" s="168">
        <v>21</v>
      </c>
      <c r="B694" s="173">
        <f t="shared" si="174"/>
        <v>43587.583333331684</v>
      </c>
      <c r="C694" s="127" t="str">
        <f t="shared" ca="1" si="160"/>
        <v/>
      </c>
      <c r="D694" s="179">
        <f t="shared" ca="1" si="161"/>
        <v>871</v>
      </c>
      <c r="E694" s="179">
        <f t="shared" ca="1" si="162"/>
        <v>42</v>
      </c>
      <c r="F694" s="179">
        <f t="shared" ca="1" si="163"/>
        <v>31</v>
      </c>
      <c r="G694" s="179">
        <f t="shared" ca="1" si="164"/>
        <v>213.35</v>
      </c>
      <c r="H694" s="179">
        <f t="shared" ca="1" si="165"/>
        <v>3989</v>
      </c>
      <c r="I694" s="182">
        <f t="shared" ca="1" si="166"/>
        <v>38</v>
      </c>
      <c r="J694" s="175" t="str">
        <f t="shared" ca="1" si="167"/>
        <v/>
      </c>
      <c r="K694" s="127" t="str">
        <f t="shared" ca="1" si="168"/>
        <v/>
      </c>
      <c r="L694" s="182" t="str">
        <f t="shared" ca="1" si="169"/>
        <v/>
      </c>
      <c r="M694" s="127" t="str">
        <f t="shared" ca="1" si="170"/>
        <v/>
      </c>
      <c r="N694" s="127" t="str">
        <f t="shared" ca="1" si="171"/>
        <v/>
      </c>
      <c r="O694" s="179" t="str">
        <f t="shared" ca="1" si="172"/>
        <v/>
      </c>
      <c r="P694" s="182" t="str">
        <f t="shared" ca="1" si="173"/>
        <v/>
      </c>
      <c r="Q694" s="120" t="str">
        <f t="shared" ca="1" si="175"/>
        <v/>
      </c>
      <c r="R694" s="77">
        <f ca="1">IFERROR(SUM($I$15:I694)/$N$5,"")</f>
        <v>0.31762824663442318</v>
      </c>
    </row>
    <row r="695" spans="1:18" x14ac:dyDescent="0.25">
      <c r="A695" s="168">
        <v>22</v>
      </c>
      <c r="B695" s="173">
        <f t="shared" si="174"/>
        <v>43587.624999998348</v>
      </c>
      <c r="C695" s="127" t="str">
        <f t="shared" ca="1" si="160"/>
        <v/>
      </c>
      <c r="D695" s="179">
        <f t="shared" ca="1" si="161"/>
        <v>873</v>
      </c>
      <c r="E695" s="179">
        <f t="shared" ca="1" si="162"/>
        <v>42</v>
      </c>
      <c r="F695" s="179">
        <f t="shared" ca="1" si="163"/>
        <v>32</v>
      </c>
      <c r="G695" s="179" t="str">
        <f t="shared" ca="1" si="164"/>
        <v/>
      </c>
      <c r="H695" s="179">
        <f t="shared" ca="1" si="165"/>
        <v>3657</v>
      </c>
      <c r="I695" s="182">
        <f t="shared" ca="1" si="166"/>
        <v>36</v>
      </c>
      <c r="J695" s="175" t="str">
        <f t="shared" ca="1" si="167"/>
        <v/>
      </c>
      <c r="K695" s="127" t="str">
        <f t="shared" ca="1" si="168"/>
        <v/>
      </c>
      <c r="L695" s="182" t="str">
        <f t="shared" ca="1" si="169"/>
        <v/>
      </c>
      <c r="M695" s="127" t="str">
        <f t="shared" ca="1" si="170"/>
        <v/>
      </c>
      <c r="N695" s="127" t="str">
        <f t="shared" ca="1" si="171"/>
        <v/>
      </c>
      <c r="O695" s="179" t="str">
        <f t="shared" ca="1" si="172"/>
        <v/>
      </c>
      <c r="P695" s="182" t="str">
        <f t="shared" ca="1" si="173"/>
        <v/>
      </c>
      <c r="Q695" s="120" t="str">
        <f t="shared" ca="1" si="175"/>
        <v/>
      </c>
      <c r="R695" s="77">
        <f ca="1">IFERROR(SUM($I$15:I695)/$N$5,"")</f>
        <v>0.31783094134803247</v>
      </c>
    </row>
    <row r="696" spans="1:18" x14ac:dyDescent="0.25">
      <c r="A696" s="168">
        <v>23</v>
      </c>
      <c r="B696" s="173">
        <f t="shared" si="174"/>
        <v>43587.666666665013</v>
      </c>
      <c r="C696" s="127" t="str">
        <f t="shared" ca="1" si="160"/>
        <v/>
      </c>
      <c r="D696" s="179">
        <f t="shared" ca="1" si="161"/>
        <v>875</v>
      </c>
      <c r="E696" s="179">
        <f t="shared" ca="1" si="162"/>
        <v>42</v>
      </c>
      <c r="F696" s="179">
        <f t="shared" ca="1" si="163"/>
        <v>34</v>
      </c>
      <c r="G696" s="179" t="str">
        <f t="shared" ca="1" si="164"/>
        <v/>
      </c>
      <c r="H696" s="179">
        <f t="shared" ca="1" si="165"/>
        <v>4200</v>
      </c>
      <c r="I696" s="182">
        <f t="shared" ca="1" si="166"/>
        <v>32</v>
      </c>
      <c r="J696" s="175" t="str">
        <f t="shared" ca="1" si="167"/>
        <v/>
      </c>
      <c r="K696" s="127" t="str">
        <f t="shared" ca="1" si="168"/>
        <v/>
      </c>
      <c r="L696" s="182" t="str">
        <f t="shared" ca="1" si="169"/>
        <v/>
      </c>
      <c r="M696" s="127" t="str">
        <f t="shared" ca="1" si="170"/>
        <v/>
      </c>
      <c r="N696" s="127" t="str">
        <f t="shared" ca="1" si="171"/>
        <v/>
      </c>
      <c r="O696" s="179" t="str">
        <f t="shared" ca="1" si="172"/>
        <v/>
      </c>
      <c r="P696" s="182" t="str">
        <f t="shared" ca="1" si="173"/>
        <v/>
      </c>
      <c r="Q696" s="120" t="str">
        <f t="shared" ca="1" si="175"/>
        <v/>
      </c>
      <c r="R696" s="77">
        <f ca="1">IFERROR(SUM($I$15:I696)/$N$5,"")</f>
        <v>0.31801111442679625</v>
      </c>
    </row>
    <row r="697" spans="1:18" x14ac:dyDescent="0.25">
      <c r="A697" s="168">
        <v>24</v>
      </c>
      <c r="B697" s="173">
        <f t="shared" si="174"/>
        <v>43587.708333331677</v>
      </c>
      <c r="C697" s="127" t="str">
        <f t="shared" ca="1" si="160"/>
        <v/>
      </c>
      <c r="D697" s="179">
        <f t="shared" ca="1" si="161"/>
        <v>873</v>
      </c>
      <c r="E697" s="179">
        <f t="shared" ca="1" si="162"/>
        <v>42</v>
      </c>
      <c r="F697" s="179">
        <f t="shared" ca="1" si="163"/>
        <v>33</v>
      </c>
      <c r="G697" s="179" t="str">
        <f t="shared" ca="1" si="164"/>
        <v/>
      </c>
      <c r="H697" s="179">
        <f t="shared" ca="1" si="165"/>
        <v>3798</v>
      </c>
      <c r="I697" s="182">
        <f t="shared" ca="1" si="166"/>
        <v>35</v>
      </c>
      <c r="J697" s="175" t="str">
        <f t="shared" ca="1" si="167"/>
        <v/>
      </c>
      <c r="K697" s="127" t="str">
        <f t="shared" ca="1" si="168"/>
        <v/>
      </c>
      <c r="L697" s="182" t="str">
        <f t="shared" ca="1" si="169"/>
        <v/>
      </c>
      <c r="M697" s="127" t="str">
        <f t="shared" ca="1" si="170"/>
        <v/>
      </c>
      <c r="N697" s="127" t="str">
        <f t="shared" ca="1" si="171"/>
        <v/>
      </c>
      <c r="O697" s="179" t="str">
        <f t="shared" ca="1" si="172"/>
        <v/>
      </c>
      <c r="P697" s="182" t="str">
        <f t="shared" ca="1" si="173"/>
        <v/>
      </c>
      <c r="Q697" s="120" t="str">
        <f t="shared" ca="1" si="175"/>
        <v/>
      </c>
      <c r="R697" s="77">
        <f ca="1">IFERROR(SUM($I$15:I697)/$N$5,"")</f>
        <v>0.31820817873169416</v>
      </c>
    </row>
    <row r="698" spans="1:18" x14ac:dyDescent="0.25">
      <c r="A698" s="168">
        <v>25</v>
      </c>
      <c r="B698" s="173">
        <f t="shared" si="174"/>
        <v>43587.749999998341</v>
      </c>
      <c r="C698" s="127" t="str">
        <f t="shared" ca="1" si="160"/>
        <v/>
      </c>
      <c r="D698" s="179">
        <f t="shared" ca="1" si="161"/>
        <v>871</v>
      </c>
      <c r="E698" s="179">
        <f t="shared" ca="1" si="162"/>
        <v>42</v>
      </c>
      <c r="F698" s="179">
        <f t="shared" ca="1" si="163"/>
        <v>35</v>
      </c>
      <c r="G698" s="179" t="str">
        <f t="shared" ca="1" si="164"/>
        <v/>
      </c>
      <c r="H698" s="179">
        <f t="shared" ca="1" si="165"/>
        <v>3886</v>
      </c>
      <c r="I698" s="182">
        <f t="shared" ca="1" si="166"/>
        <v>33</v>
      </c>
      <c r="J698" s="175" t="str">
        <f t="shared" ca="1" si="167"/>
        <v/>
      </c>
      <c r="K698" s="127" t="str">
        <f t="shared" ca="1" si="168"/>
        <v/>
      </c>
      <c r="L698" s="182" t="str">
        <f t="shared" ca="1" si="169"/>
        <v/>
      </c>
      <c r="M698" s="127" t="str">
        <f t="shared" ca="1" si="170"/>
        <v/>
      </c>
      <c r="N698" s="127" t="str">
        <f t="shared" ca="1" si="171"/>
        <v/>
      </c>
      <c r="O698" s="179" t="str">
        <f t="shared" ca="1" si="172"/>
        <v/>
      </c>
      <c r="P698" s="182" t="str">
        <f t="shared" ca="1" si="173"/>
        <v/>
      </c>
      <c r="Q698" s="120" t="str">
        <f t="shared" ca="1" si="175"/>
        <v/>
      </c>
      <c r="R698" s="77">
        <f ca="1">IFERROR(SUM($I$15:I698)/$N$5,"")</f>
        <v>0.31839398221916931</v>
      </c>
    </row>
    <row r="699" spans="1:18" x14ac:dyDescent="0.25">
      <c r="A699" s="168">
        <v>26</v>
      </c>
      <c r="B699" s="173">
        <f t="shared" si="174"/>
        <v>43587.791666665005</v>
      </c>
      <c r="C699" s="127" t="str">
        <f t="shared" ca="1" si="160"/>
        <v/>
      </c>
      <c r="D699" s="179">
        <f t="shared" ca="1" si="161"/>
        <v>870</v>
      </c>
      <c r="E699" s="179">
        <f t="shared" ca="1" si="162"/>
        <v>42</v>
      </c>
      <c r="F699" s="179">
        <f t="shared" ca="1" si="163"/>
        <v>30</v>
      </c>
      <c r="G699" s="179">
        <f t="shared" ca="1" si="164"/>
        <v>185.65</v>
      </c>
      <c r="H699" s="179">
        <f t="shared" ca="1" si="165"/>
        <v>3758</v>
      </c>
      <c r="I699" s="182">
        <f t="shared" ca="1" si="166"/>
        <v>27</v>
      </c>
      <c r="J699" s="175" t="str">
        <f t="shared" ca="1" si="167"/>
        <v/>
      </c>
      <c r="K699" s="127" t="str">
        <f t="shared" ca="1" si="168"/>
        <v/>
      </c>
      <c r="L699" s="182" t="str">
        <f t="shared" ca="1" si="169"/>
        <v/>
      </c>
      <c r="M699" s="127" t="str">
        <f t="shared" ca="1" si="170"/>
        <v/>
      </c>
      <c r="N699" s="127" t="str">
        <f t="shared" ca="1" si="171"/>
        <v/>
      </c>
      <c r="O699" s="179" t="str">
        <f t="shared" ca="1" si="172"/>
        <v/>
      </c>
      <c r="P699" s="182" t="str">
        <f t="shared" ca="1" si="173"/>
        <v/>
      </c>
      <c r="Q699" s="120" t="str">
        <f t="shared" ca="1" si="175"/>
        <v/>
      </c>
      <c r="R699" s="77">
        <f ca="1">IFERROR(SUM($I$15:I699)/$N$5,"")</f>
        <v>0.31854600325437621</v>
      </c>
    </row>
    <row r="700" spans="1:18" x14ac:dyDescent="0.25">
      <c r="A700" s="168">
        <v>27</v>
      </c>
      <c r="B700" s="173">
        <f t="shared" si="174"/>
        <v>43587.83333333167</v>
      </c>
      <c r="C700" s="127" t="str">
        <f t="shared" ca="1" si="160"/>
        <v/>
      </c>
      <c r="D700" s="179">
        <f t="shared" ca="1" si="161"/>
        <v>868</v>
      </c>
      <c r="E700" s="179">
        <f t="shared" ca="1" si="162"/>
        <v>42</v>
      </c>
      <c r="F700" s="179">
        <f t="shared" ca="1" si="163"/>
        <v>30</v>
      </c>
      <c r="G700" s="179" t="str">
        <f t="shared" ca="1" si="164"/>
        <v/>
      </c>
      <c r="H700" s="179">
        <f t="shared" ca="1" si="165"/>
        <v>3720</v>
      </c>
      <c r="I700" s="182">
        <f t="shared" ca="1" si="166"/>
        <v>27</v>
      </c>
      <c r="J700" s="175" t="str">
        <f t="shared" ca="1" si="167"/>
        <v/>
      </c>
      <c r="K700" s="127" t="str">
        <f t="shared" ca="1" si="168"/>
        <v/>
      </c>
      <c r="L700" s="182" t="str">
        <f t="shared" ca="1" si="169"/>
        <v/>
      </c>
      <c r="M700" s="127" t="str">
        <f t="shared" ca="1" si="170"/>
        <v/>
      </c>
      <c r="N700" s="127" t="str">
        <f t="shared" ca="1" si="171"/>
        <v/>
      </c>
      <c r="O700" s="179" t="str">
        <f t="shared" ca="1" si="172"/>
        <v/>
      </c>
      <c r="P700" s="182" t="str">
        <f t="shared" ca="1" si="173"/>
        <v/>
      </c>
      <c r="Q700" s="120" t="str">
        <f t="shared" ca="1" si="175"/>
        <v/>
      </c>
      <c r="R700" s="77">
        <f ca="1">IFERROR(SUM($I$15:I700)/$N$5,"")</f>
        <v>0.31869802428958316</v>
      </c>
    </row>
    <row r="701" spans="1:18" x14ac:dyDescent="0.25">
      <c r="A701" s="168">
        <v>28</v>
      </c>
      <c r="B701" s="173">
        <f t="shared" si="174"/>
        <v>43587.874999998334</v>
      </c>
      <c r="C701" s="127" t="str">
        <f t="shared" ca="1" si="160"/>
        <v/>
      </c>
      <c r="D701" s="179">
        <f t="shared" ca="1" si="161"/>
        <v>868</v>
      </c>
      <c r="E701" s="179">
        <f t="shared" ca="1" si="162"/>
        <v>42</v>
      </c>
      <c r="F701" s="179">
        <f t="shared" ca="1" si="163"/>
        <v>29</v>
      </c>
      <c r="G701" s="179" t="str">
        <f t="shared" ca="1" si="164"/>
        <v/>
      </c>
      <c r="H701" s="179">
        <f t="shared" ca="1" si="165"/>
        <v>3689</v>
      </c>
      <c r="I701" s="182">
        <f t="shared" ca="1" si="166"/>
        <v>26</v>
      </c>
      <c r="J701" s="175" t="str">
        <f t="shared" ca="1" si="167"/>
        <v/>
      </c>
      <c r="K701" s="127" t="str">
        <f t="shared" ca="1" si="168"/>
        <v/>
      </c>
      <c r="L701" s="182" t="str">
        <f t="shared" ca="1" si="169"/>
        <v/>
      </c>
      <c r="M701" s="127" t="str">
        <f t="shared" ca="1" si="170"/>
        <v/>
      </c>
      <c r="N701" s="127" t="str">
        <f t="shared" ca="1" si="171"/>
        <v/>
      </c>
      <c r="O701" s="179" t="str">
        <f t="shared" ca="1" si="172"/>
        <v/>
      </c>
      <c r="P701" s="182" t="str">
        <f t="shared" ca="1" si="173"/>
        <v/>
      </c>
      <c r="Q701" s="120" t="str">
        <f t="shared" ca="1" si="175"/>
        <v/>
      </c>
      <c r="R701" s="77">
        <f ca="1">IFERROR(SUM($I$15:I701)/$N$5,"")</f>
        <v>0.31884441491607873</v>
      </c>
    </row>
    <row r="702" spans="1:18" x14ac:dyDescent="0.25">
      <c r="A702" s="168">
        <v>29</v>
      </c>
      <c r="B702" s="173">
        <f t="shared" si="174"/>
        <v>43587.916666664998</v>
      </c>
      <c r="C702" s="127" t="str">
        <f t="shared" ca="1" si="160"/>
        <v/>
      </c>
      <c r="D702" s="179">
        <f t="shared" ca="1" si="161"/>
        <v>865</v>
      </c>
      <c r="E702" s="179">
        <f t="shared" ca="1" si="162"/>
        <v>42</v>
      </c>
      <c r="F702" s="179">
        <f t="shared" ca="1" si="163"/>
        <v>30</v>
      </c>
      <c r="G702" s="179" t="str">
        <f t="shared" ca="1" si="164"/>
        <v/>
      </c>
      <c r="H702" s="179">
        <f t="shared" ca="1" si="165"/>
        <v>3626</v>
      </c>
      <c r="I702" s="182">
        <f t="shared" ca="1" si="166"/>
        <v>27</v>
      </c>
      <c r="J702" s="175" t="str">
        <f t="shared" ca="1" si="167"/>
        <v/>
      </c>
      <c r="K702" s="127" t="str">
        <f t="shared" ca="1" si="168"/>
        <v/>
      </c>
      <c r="L702" s="182" t="str">
        <f t="shared" ca="1" si="169"/>
        <v/>
      </c>
      <c r="M702" s="127" t="str">
        <f t="shared" ca="1" si="170"/>
        <v/>
      </c>
      <c r="N702" s="127" t="str">
        <f t="shared" ca="1" si="171"/>
        <v/>
      </c>
      <c r="O702" s="179" t="str">
        <f t="shared" ca="1" si="172"/>
        <v/>
      </c>
      <c r="P702" s="182" t="str">
        <f t="shared" ca="1" si="173"/>
        <v/>
      </c>
      <c r="Q702" s="120" t="str">
        <f t="shared" ca="1" si="175"/>
        <v/>
      </c>
      <c r="R702" s="77">
        <f ca="1">IFERROR(SUM($I$15:I702)/$N$5,"")</f>
        <v>0.31899643595128568</v>
      </c>
    </row>
    <row r="703" spans="1:18" x14ac:dyDescent="0.25">
      <c r="A703" s="168">
        <v>30</v>
      </c>
      <c r="B703" s="173">
        <f t="shared" si="174"/>
        <v>43587.958333331662</v>
      </c>
      <c r="C703" s="127" t="str">
        <f t="shared" ca="1" si="160"/>
        <v/>
      </c>
      <c r="D703" s="179">
        <f t="shared" ca="1" si="161"/>
        <v>865</v>
      </c>
      <c r="E703" s="179">
        <f t="shared" ca="1" si="162"/>
        <v>42</v>
      </c>
      <c r="F703" s="179">
        <f t="shared" ca="1" si="163"/>
        <v>31</v>
      </c>
      <c r="G703" s="179">
        <f t="shared" ca="1" si="164"/>
        <v>192.44</v>
      </c>
      <c r="H703" s="179">
        <f t="shared" ca="1" si="165"/>
        <v>3611</v>
      </c>
      <c r="I703" s="182">
        <f t="shared" ca="1" si="166"/>
        <v>28</v>
      </c>
      <c r="J703" s="175" t="str">
        <f t="shared" ca="1" si="167"/>
        <v/>
      </c>
      <c r="K703" s="127" t="str">
        <f t="shared" ca="1" si="168"/>
        <v/>
      </c>
      <c r="L703" s="182" t="str">
        <f t="shared" ca="1" si="169"/>
        <v/>
      </c>
      <c r="M703" s="127" t="str">
        <f t="shared" ca="1" si="170"/>
        <v/>
      </c>
      <c r="N703" s="127" t="str">
        <f t="shared" ca="1" si="171"/>
        <v/>
      </c>
      <c r="O703" s="179" t="str">
        <f t="shared" ca="1" si="172"/>
        <v/>
      </c>
      <c r="P703" s="182" t="str">
        <f t="shared" ca="1" si="173"/>
        <v/>
      </c>
      <c r="Q703" s="120" t="str">
        <f t="shared" ca="1" si="175"/>
        <v/>
      </c>
      <c r="R703" s="77">
        <f ca="1">IFERROR(SUM($I$15:I703)/$N$5,"")</f>
        <v>0.31915408739520401</v>
      </c>
    </row>
    <row r="704" spans="1:18" x14ac:dyDescent="0.25">
      <c r="A704" s="168">
        <v>31</v>
      </c>
      <c r="B704" s="173">
        <f t="shared" si="174"/>
        <v>43587.999999998327</v>
      </c>
      <c r="C704" s="127" t="str">
        <f t="shared" ca="1" si="160"/>
        <v/>
      </c>
      <c r="D704" s="179">
        <f t="shared" ca="1" si="161"/>
        <v>863</v>
      </c>
      <c r="E704" s="179">
        <f t="shared" ca="1" si="162"/>
        <v>42</v>
      </c>
      <c r="F704" s="179">
        <f t="shared" ca="1" si="163"/>
        <v>30</v>
      </c>
      <c r="G704" s="179" t="str">
        <f t="shared" ca="1" si="164"/>
        <v/>
      </c>
      <c r="H704" s="179">
        <f t="shared" ca="1" si="165"/>
        <v>3588</v>
      </c>
      <c r="I704" s="182">
        <f t="shared" ca="1" si="166"/>
        <v>30</v>
      </c>
      <c r="J704" s="175" t="str">
        <f t="shared" ca="1" si="167"/>
        <v/>
      </c>
      <c r="K704" s="127" t="str">
        <f t="shared" ca="1" si="168"/>
        <v/>
      </c>
      <c r="L704" s="182" t="str">
        <f t="shared" ca="1" si="169"/>
        <v/>
      </c>
      <c r="M704" s="127" t="str">
        <f t="shared" ca="1" si="170"/>
        <v/>
      </c>
      <c r="N704" s="127" t="str">
        <f t="shared" ca="1" si="171"/>
        <v/>
      </c>
      <c r="O704" s="179" t="str">
        <f t="shared" ca="1" si="172"/>
        <v/>
      </c>
      <c r="P704" s="182" t="str">
        <f t="shared" ca="1" si="173"/>
        <v/>
      </c>
      <c r="Q704" s="120" t="str">
        <f t="shared" ca="1" si="175"/>
        <v/>
      </c>
      <c r="R704" s="77">
        <f ca="1">IFERROR(SUM($I$15:I704)/$N$5,"")</f>
        <v>0.31932299965654509</v>
      </c>
    </row>
    <row r="705" spans="1:18" x14ac:dyDescent="0.25">
      <c r="A705" s="168">
        <v>32</v>
      </c>
      <c r="B705" s="173">
        <f t="shared" si="174"/>
        <v>43588.041666664991</v>
      </c>
      <c r="C705" s="127" t="str">
        <f t="shared" ca="1" si="160"/>
        <v/>
      </c>
      <c r="D705" s="179">
        <f t="shared" ca="1" si="161"/>
        <v>863</v>
      </c>
      <c r="E705" s="179">
        <f t="shared" ca="1" si="162"/>
        <v>42</v>
      </c>
      <c r="F705" s="179">
        <f t="shared" ca="1" si="163"/>
        <v>25</v>
      </c>
      <c r="G705" s="179" t="str">
        <f t="shared" ca="1" si="164"/>
        <v/>
      </c>
      <c r="H705" s="179">
        <f t="shared" ca="1" si="165"/>
        <v>3565</v>
      </c>
      <c r="I705" s="182">
        <f t="shared" ca="1" si="166"/>
        <v>32</v>
      </c>
      <c r="J705" s="175" t="str">
        <f t="shared" ca="1" si="167"/>
        <v/>
      </c>
      <c r="K705" s="127" t="str">
        <f t="shared" ca="1" si="168"/>
        <v/>
      </c>
      <c r="L705" s="182" t="str">
        <f t="shared" ca="1" si="169"/>
        <v/>
      </c>
      <c r="M705" s="127" t="str">
        <f t="shared" ca="1" si="170"/>
        <v/>
      </c>
      <c r="N705" s="127" t="str">
        <f t="shared" ca="1" si="171"/>
        <v/>
      </c>
      <c r="O705" s="179" t="str">
        <f t="shared" ca="1" si="172"/>
        <v/>
      </c>
      <c r="P705" s="182" t="str">
        <f t="shared" ca="1" si="173"/>
        <v/>
      </c>
      <c r="Q705" s="120" t="str">
        <f t="shared" ca="1" si="175"/>
        <v/>
      </c>
      <c r="R705" s="77">
        <f ca="1">IFERROR(SUM($I$15:I705)/$N$5,"")</f>
        <v>0.31950317273530887</v>
      </c>
    </row>
    <row r="706" spans="1:18" x14ac:dyDescent="0.25">
      <c r="A706" s="168">
        <v>33</v>
      </c>
      <c r="B706" s="173">
        <f t="shared" si="174"/>
        <v>43588.083333331655</v>
      </c>
      <c r="C706" s="127" t="str">
        <f t="shared" ca="1" si="160"/>
        <v/>
      </c>
      <c r="D706" s="179">
        <f t="shared" ca="1" si="161"/>
        <v>863</v>
      </c>
      <c r="E706" s="179">
        <f t="shared" ca="1" si="162"/>
        <v>42</v>
      </c>
      <c r="F706" s="179">
        <f t="shared" ca="1" si="163"/>
        <v>24</v>
      </c>
      <c r="G706" s="179" t="str">
        <f t="shared" ca="1" si="164"/>
        <v/>
      </c>
      <c r="H706" s="179">
        <f t="shared" ca="1" si="165"/>
        <v>3547</v>
      </c>
      <c r="I706" s="182">
        <f t="shared" ca="1" si="166"/>
        <v>36</v>
      </c>
      <c r="J706" s="175" t="str">
        <f t="shared" ca="1" si="167"/>
        <v/>
      </c>
      <c r="K706" s="127" t="str">
        <f t="shared" ca="1" si="168"/>
        <v/>
      </c>
      <c r="L706" s="182" t="str">
        <f t="shared" ca="1" si="169"/>
        <v/>
      </c>
      <c r="M706" s="127" t="str">
        <f t="shared" ca="1" si="170"/>
        <v/>
      </c>
      <c r="N706" s="127" t="str">
        <f t="shared" ca="1" si="171"/>
        <v/>
      </c>
      <c r="O706" s="179" t="str">
        <f t="shared" ca="1" si="172"/>
        <v/>
      </c>
      <c r="P706" s="182" t="str">
        <f t="shared" ca="1" si="173"/>
        <v/>
      </c>
      <c r="Q706" s="120" t="str">
        <f t="shared" ca="1" si="175"/>
        <v/>
      </c>
      <c r="R706" s="77">
        <f ca="1">IFERROR(SUM($I$15:I706)/$N$5,"")</f>
        <v>0.3197058674489181</v>
      </c>
    </row>
    <row r="707" spans="1:18" x14ac:dyDescent="0.25">
      <c r="A707" s="168">
        <v>34</v>
      </c>
      <c r="B707" s="173">
        <f t="shared" si="174"/>
        <v>43588.124999998319</v>
      </c>
      <c r="C707" s="127" t="str">
        <f t="shared" ca="1" si="160"/>
        <v/>
      </c>
      <c r="D707" s="179">
        <f t="shared" ca="1" si="161"/>
        <v>863</v>
      </c>
      <c r="E707" s="179">
        <f t="shared" ca="1" si="162"/>
        <v>42</v>
      </c>
      <c r="F707" s="179">
        <f t="shared" ca="1" si="163"/>
        <v>25</v>
      </c>
      <c r="G707" s="179" t="str">
        <f t="shared" ca="1" si="164"/>
        <v/>
      </c>
      <c r="H707" s="179">
        <f t="shared" ca="1" si="165"/>
        <v>3569</v>
      </c>
      <c r="I707" s="182">
        <f t="shared" ca="1" si="166"/>
        <v>37</v>
      </c>
      <c r="J707" s="175" t="str">
        <f t="shared" ca="1" si="167"/>
        <v/>
      </c>
      <c r="K707" s="127" t="str">
        <f t="shared" ca="1" si="168"/>
        <v/>
      </c>
      <c r="L707" s="182" t="str">
        <f t="shared" ca="1" si="169"/>
        <v/>
      </c>
      <c r="M707" s="127" t="str">
        <f t="shared" ca="1" si="170"/>
        <v/>
      </c>
      <c r="N707" s="127" t="str">
        <f t="shared" ca="1" si="171"/>
        <v/>
      </c>
      <c r="O707" s="179" t="str">
        <f t="shared" ca="1" si="172"/>
        <v/>
      </c>
      <c r="P707" s="182" t="str">
        <f t="shared" ca="1" si="173"/>
        <v/>
      </c>
      <c r="Q707" s="120" t="str">
        <f t="shared" ca="1" si="175"/>
        <v/>
      </c>
      <c r="R707" s="77">
        <f ca="1">IFERROR(SUM($I$15:I707)/$N$5,"")</f>
        <v>0.31991419257123876</v>
      </c>
    </row>
    <row r="708" spans="1:18" x14ac:dyDescent="0.25">
      <c r="A708" s="168">
        <v>35</v>
      </c>
      <c r="B708" s="173">
        <f t="shared" si="174"/>
        <v>43588.166666664983</v>
      </c>
      <c r="C708" s="127" t="str">
        <f t="shared" ca="1" si="160"/>
        <v/>
      </c>
      <c r="D708" s="179">
        <f t="shared" ca="1" si="161"/>
        <v>863</v>
      </c>
      <c r="E708" s="179">
        <f t="shared" ca="1" si="162"/>
        <v>42</v>
      </c>
      <c r="F708" s="179">
        <f t="shared" ca="1" si="163"/>
        <v>30</v>
      </c>
      <c r="G708" s="179" t="str">
        <f t="shared" ca="1" si="164"/>
        <v/>
      </c>
      <c r="H708" s="179">
        <f t="shared" ca="1" si="165"/>
        <v>3589</v>
      </c>
      <c r="I708" s="182">
        <f t="shared" ca="1" si="166"/>
        <v>32</v>
      </c>
      <c r="J708" s="175" t="str">
        <f t="shared" ca="1" si="167"/>
        <v/>
      </c>
      <c r="K708" s="127" t="str">
        <f t="shared" ca="1" si="168"/>
        <v/>
      </c>
      <c r="L708" s="182" t="str">
        <f t="shared" ca="1" si="169"/>
        <v/>
      </c>
      <c r="M708" s="127" t="str">
        <f t="shared" ca="1" si="170"/>
        <v/>
      </c>
      <c r="N708" s="127" t="str">
        <f t="shared" ca="1" si="171"/>
        <v/>
      </c>
      <c r="O708" s="179" t="str">
        <f t="shared" ca="1" si="172"/>
        <v/>
      </c>
      <c r="P708" s="182" t="str">
        <f t="shared" ca="1" si="173"/>
        <v/>
      </c>
      <c r="Q708" s="120" t="str">
        <f t="shared" ca="1" si="175"/>
        <v/>
      </c>
      <c r="R708" s="77">
        <f ca="1">IFERROR(SUM($I$15:I708)/$N$5,"")</f>
        <v>0.32009436565000254</v>
      </c>
    </row>
    <row r="709" spans="1:18" x14ac:dyDescent="0.25">
      <c r="A709" s="168">
        <v>36</v>
      </c>
      <c r="B709" s="173">
        <f t="shared" si="174"/>
        <v>43588.208333331648</v>
      </c>
      <c r="C709" s="127" t="str">
        <f t="shared" ca="1" si="160"/>
        <v/>
      </c>
      <c r="D709" s="179">
        <f t="shared" ca="1" si="161"/>
        <v>862</v>
      </c>
      <c r="E709" s="179">
        <f t="shared" ca="1" si="162"/>
        <v>42</v>
      </c>
      <c r="F709" s="179">
        <f t="shared" ca="1" si="163"/>
        <v>31</v>
      </c>
      <c r="G709" s="179" t="str">
        <f t="shared" ca="1" si="164"/>
        <v/>
      </c>
      <c r="H709" s="179">
        <f t="shared" ca="1" si="165"/>
        <v>3577</v>
      </c>
      <c r="I709" s="182">
        <f t="shared" ca="1" si="166"/>
        <v>33</v>
      </c>
      <c r="J709" s="175" t="str">
        <f t="shared" ca="1" si="167"/>
        <v/>
      </c>
      <c r="K709" s="127" t="str">
        <f t="shared" ca="1" si="168"/>
        <v/>
      </c>
      <c r="L709" s="182" t="str">
        <f t="shared" ca="1" si="169"/>
        <v/>
      </c>
      <c r="M709" s="127" t="str">
        <f t="shared" ca="1" si="170"/>
        <v/>
      </c>
      <c r="N709" s="127" t="str">
        <f t="shared" ca="1" si="171"/>
        <v/>
      </c>
      <c r="O709" s="179" t="str">
        <f t="shared" ca="1" si="172"/>
        <v/>
      </c>
      <c r="P709" s="182" t="str">
        <f t="shared" ca="1" si="173"/>
        <v/>
      </c>
      <c r="Q709" s="120" t="str">
        <f t="shared" ca="1" si="175"/>
        <v/>
      </c>
      <c r="R709" s="77">
        <f ca="1">IFERROR(SUM($I$15:I709)/$N$5,"")</f>
        <v>0.3202801691374777</v>
      </c>
    </row>
    <row r="710" spans="1:18" x14ac:dyDescent="0.25">
      <c r="A710" s="168">
        <v>37</v>
      </c>
      <c r="B710" s="173">
        <f t="shared" si="174"/>
        <v>43588.249999998312</v>
      </c>
      <c r="C710" s="127" t="str">
        <f t="shared" ca="1" si="160"/>
        <v/>
      </c>
      <c r="D710" s="179">
        <f t="shared" ca="1" si="161"/>
        <v>862</v>
      </c>
      <c r="E710" s="179">
        <f t="shared" ca="1" si="162"/>
        <v>42</v>
      </c>
      <c r="F710" s="179">
        <f t="shared" ca="1" si="163"/>
        <v>30</v>
      </c>
      <c r="G710" s="179" t="str">
        <f t="shared" ca="1" si="164"/>
        <v/>
      </c>
      <c r="H710" s="179">
        <f t="shared" ca="1" si="165"/>
        <v>3598</v>
      </c>
      <c r="I710" s="182">
        <f t="shared" ca="1" si="166"/>
        <v>31</v>
      </c>
      <c r="J710" s="175" t="str">
        <f t="shared" ca="1" si="167"/>
        <v/>
      </c>
      <c r="K710" s="127" t="str">
        <f t="shared" ca="1" si="168"/>
        <v/>
      </c>
      <c r="L710" s="182" t="str">
        <f t="shared" ca="1" si="169"/>
        <v/>
      </c>
      <c r="M710" s="127" t="str">
        <f t="shared" ca="1" si="170"/>
        <v/>
      </c>
      <c r="N710" s="127" t="str">
        <f t="shared" ca="1" si="171"/>
        <v/>
      </c>
      <c r="O710" s="179" t="str">
        <f t="shared" ca="1" si="172"/>
        <v/>
      </c>
      <c r="P710" s="182" t="str">
        <f t="shared" ca="1" si="173"/>
        <v/>
      </c>
      <c r="Q710" s="120" t="str">
        <f t="shared" ca="1" si="175"/>
        <v/>
      </c>
      <c r="R710" s="77">
        <f ca="1">IFERROR(SUM($I$15:I710)/$N$5,"")</f>
        <v>0.3204547118075301</v>
      </c>
    </row>
    <row r="711" spans="1:18" x14ac:dyDescent="0.25">
      <c r="A711" s="168">
        <v>14</v>
      </c>
      <c r="B711" s="173">
        <f t="shared" si="174"/>
        <v>43588.291666664976</v>
      </c>
      <c r="C711" s="127" t="str">
        <f t="shared" ca="1" si="160"/>
        <v/>
      </c>
      <c r="D711" s="179">
        <f t="shared" ca="1" si="161"/>
        <v>862</v>
      </c>
      <c r="E711" s="179">
        <f t="shared" ca="1" si="162"/>
        <v>42</v>
      </c>
      <c r="F711" s="179">
        <f t="shared" ca="1" si="163"/>
        <v>32</v>
      </c>
      <c r="G711" s="179" t="str">
        <f t="shared" ca="1" si="164"/>
        <v/>
      </c>
      <c r="H711" s="179">
        <f t="shared" ca="1" si="165"/>
        <v>3677</v>
      </c>
      <c r="I711" s="182">
        <f t="shared" ca="1" si="166"/>
        <v>26</v>
      </c>
      <c r="J711" s="175" t="str">
        <f t="shared" ca="1" si="167"/>
        <v/>
      </c>
      <c r="K711" s="127" t="str">
        <f t="shared" ca="1" si="168"/>
        <v/>
      </c>
      <c r="L711" s="182" t="str">
        <f t="shared" ca="1" si="169"/>
        <v/>
      </c>
      <c r="M711" s="127" t="str">
        <f t="shared" ca="1" si="170"/>
        <v/>
      </c>
      <c r="N711" s="127" t="str">
        <f t="shared" ca="1" si="171"/>
        <v/>
      </c>
      <c r="O711" s="179" t="str">
        <f t="shared" ca="1" si="172"/>
        <v/>
      </c>
      <c r="P711" s="182" t="str">
        <f t="shared" ca="1" si="173"/>
        <v/>
      </c>
      <c r="Q711" s="120" t="str">
        <f t="shared" ca="1" si="175"/>
        <v/>
      </c>
      <c r="R711" s="77">
        <f ca="1">IFERROR(SUM($I$15:I711)/$N$5,"")</f>
        <v>0.32060110243402568</v>
      </c>
    </row>
    <row r="712" spans="1:18" x14ac:dyDescent="0.25">
      <c r="A712" s="168">
        <v>15</v>
      </c>
      <c r="B712" s="173">
        <f t="shared" si="174"/>
        <v>43588.33333333164</v>
      </c>
      <c r="C712" s="127" t="str">
        <f t="shared" ca="1" si="160"/>
        <v/>
      </c>
      <c r="D712" s="179">
        <f t="shared" ca="1" si="161"/>
        <v>863</v>
      </c>
      <c r="E712" s="179">
        <f t="shared" ca="1" si="162"/>
        <v>42</v>
      </c>
      <c r="F712" s="179">
        <f t="shared" ca="1" si="163"/>
        <v>31</v>
      </c>
      <c r="G712" s="179" t="str">
        <f t="shared" ca="1" si="164"/>
        <v/>
      </c>
      <c r="H712" s="179">
        <f t="shared" ca="1" si="165"/>
        <v>3565</v>
      </c>
      <c r="I712" s="182">
        <f t="shared" ca="1" si="166"/>
        <v>26</v>
      </c>
      <c r="J712" s="175" t="str">
        <f t="shared" ca="1" si="167"/>
        <v/>
      </c>
      <c r="K712" s="127" t="str">
        <f t="shared" ca="1" si="168"/>
        <v/>
      </c>
      <c r="L712" s="182" t="str">
        <f t="shared" ca="1" si="169"/>
        <v/>
      </c>
      <c r="M712" s="127" t="str">
        <f t="shared" ca="1" si="170"/>
        <v/>
      </c>
      <c r="N712" s="127" t="str">
        <f t="shared" ca="1" si="171"/>
        <v/>
      </c>
      <c r="O712" s="179" t="str">
        <f t="shared" ca="1" si="172"/>
        <v/>
      </c>
      <c r="P712" s="182" t="str">
        <f t="shared" ca="1" si="173"/>
        <v/>
      </c>
      <c r="Q712" s="120" t="str">
        <f t="shared" ca="1" si="175"/>
        <v/>
      </c>
      <c r="R712" s="77">
        <f ca="1">IFERROR(SUM($I$15:I712)/$N$5,"")</f>
        <v>0.32074749306052125</v>
      </c>
    </row>
    <row r="713" spans="1:18" x14ac:dyDescent="0.25">
      <c r="A713" s="168">
        <v>16</v>
      </c>
      <c r="B713" s="173">
        <f t="shared" si="174"/>
        <v>43588.374999998305</v>
      </c>
      <c r="C713" s="127" t="str">
        <f t="shared" ca="1" si="160"/>
        <v/>
      </c>
      <c r="D713" s="179">
        <f t="shared" ca="1" si="161"/>
        <v>862</v>
      </c>
      <c r="E713" s="179">
        <f t="shared" ca="1" si="162"/>
        <v>42</v>
      </c>
      <c r="F713" s="179">
        <f t="shared" ca="1" si="163"/>
        <v>31</v>
      </c>
      <c r="G713" s="179" t="str">
        <f t="shared" ca="1" si="164"/>
        <v/>
      </c>
      <c r="H713" s="179">
        <f t="shared" ca="1" si="165"/>
        <v>3588</v>
      </c>
      <c r="I713" s="182">
        <f t="shared" ca="1" si="166"/>
        <v>25</v>
      </c>
      <c r="J713" s="175" t="str">
        <f t="shared" ca="1" si="167"/>
        <v/>
      </c>
      <c r="K713" s="127" t="str">
        <f t="shared" ca="1" si="168"/>
        <v/>
      </c>
      <c r="L713" s="182" t="str">
        <f t="shared" ca="1" si="169"/>
        <v/>
      </c>
      <c r="M713" s="127" t="str">
        <f t="shared" ca="1" si="170"/>
        <v/>
      </c>
      <c r="N713" s="127" t="str">
        <f t="shared" ca="1" si="171"/>
        <v/>
      </c>
      <c r="O713" s="179" t="str">
        <f t="shared" ca="1" si="172"/>
        <v/>
      </c>
      <c r="P713" s="182" t="str">
        <f t="shared" ca="1" si="173"/>
        <v/>
      </c>
      <c r="Q713" s="120" t="str">
        <f t="shared" ca="1" si="175"/>
        <v/>
      </c>
      <c r="R713" s="77">
        <f ca="1">IFERROR(SUM($I$15:I713)/$N$5,"")</f>
        <v>0.32088825327830545</v>
      </c>
    </row>
    <row r="714" spans="1:18" x14ac:dyDescent="0.25">
      <c r="A714" s="168">
        <v>17</v>
      </c>
      <c r="B714" s="173">
        <f t="shared" si="174"/>
        <v>43588.416666664969</v>
      </c>
      <c r="C714" s="127" t="str">
        <f t="shared" ca="1" si="160"/>
        <v/>
      </c>
      <c r="D714" s="179">
        <f t="shared" ca="1" si="161"/>
        <v>859</v>
      </c>
      <c r="E714" s="179">
        <f t="shared" ca="1" si="162"/>
        <v>42</v>
      </c>
      <c r="F714" s="179">
        <f t="shared" ca="1" si="163"/>
        <v>32</v>
      </c>
      <c r="G714" s="179">
        <f t="shared" ca="1" si="164"/>
        <v>196.73</v>
      </c>
      <c r="H714" s="179">
        <f t="shared" ca="1" si="165"/>
        <v>3622</v>
      </c>
      <c r="I714" s="182">
        <f t="shared" ca="1" si="166"/>
        <v>35</v>
      </c>
      <c r="J714" s="175" t="str">
        <f t="shared" ca="1" si="167"/>
        <v/>
      </c>
      <c r="K714" s="127" t="str">
        <f t="shared" ca="1" si="168"/>
        <v/>
      </c>
      <c r="L714" s="182" t="str">
        <f t="shared" ca="1" si="169"/>
        <v/>
      </c>
      <c r="M714" s="127" t="str">
        <f t="shared" ca="1" si="170"/>
        <v/>
      </c>
      <c r="N714" s="127" t="str">
        <f t="shared" ca="1" si="171"/>
        <v/>
      </c>
      <c r="O714" s="179" t="str">
        <f t="shared" ca="1" si="172"/>
        <v/>
      </c>
      <c r="P714" s="182" t="str">
        <f t="shared" ca="1" si="173"/>
        <v/>
      </c>
      <c r="Q714" s="120" t="str">
        <f t="shared" ca="1" si="175"/>
        <v/>
      </c>
      <c r="R714" s="77">
        <f ca="1">IFERROR(SUM($I$15:I714)/$N$5,"")</f>
        <v>0.32108531758320336</v>
      </c>
    </row>
    <row r="715" spans="1:18" x14ac:dyDescent="0.25">
      <c r="A715" s="168">
        <v>18</v>
      </c>
      <c r="B715" s="173">
        <f t="shared" si="174"/>
        <v>43588.458333331633</v>
      </c>
      <c r="C715" s="127" t="str">
        <f t="shared" ca="1" si="160"/>
        <v/>
      </c>
      <c r="D715" s="179">
        <f t="shared" ca="1" si="161"/>
        <v>860</v>
      </c>
      <c r="E715" s="179">
        <f t="shared" ca="1" si="162"/>
        <v>42</v>
      </c>
      <c r="F715" s="179">
        <f t="shared" ca="1" si="163"/>
        <v>32</v>
      </c>
      <c r="G715" s="179" t="str">
        <f t="shared" ca="1" si="164"/>
        <v/>
      </c>
      <c r="H715" s="179">
        <f t="shared" ca="1" si="165"/>
        <v>3556</v>
      </c>
      <c r="I715" s="182">
        <f t="shared" ca="1" si="166"/>
        <v>30</v>
      </c>
      <c r="J715" s="175" t="str">
        <f t="shared" ca="1" si="167"/>
        <v/>
      </c>
      <c r="K715" s="127" t="str">
        <f t="shared" ca="1" si="168"/>
        <v/>
      </c>
      <c r="L715" s="182" t="str">
        <f t="shared" ca="1" si="169"/>
        <v/>
      </c>
      <c r="M715" s="127" t="str">
        <f t="shared" ca="1" si="170"/>
        <v/>
      </c>
      <c r="N715" s="127" t="str">
        <f t="shared" ca="1" si="171"/>
        <v/>
      </c>
      <c r="O715" s="179" t="str">
        <f t="shared" ca="1" si="172"/>
        <v/>
      </c>
      <c r="P715" s="182" t="str">
        <f t="shared" ca="1" si="173"/>
        <v/>
      </c>
      <c r="Q715" s="120" t="str">
        <f t="shared" ca="1" si="175"/>
        <v/>
      </c>
      <c r="R715" s="77">
        <f ca="1">IFERROR(SUM($I$15:I715)/$N$5,"")</f>
        <v>0.32125422984454444</v>
      </c>
    </row>
    <row r="716" spans="1:18" x14ac:dyDescent="0.25">
      <c r="A716" s="168">
        <v>19</v>
      </c>
      <c r="B716" s="173">
        <f t="shared" si="174"/>
        <v>43588.499999998297</v>
      </c>
      <c r="C716" s="127" t="str">
        <f t="shared" ca="1" si="160"/>
        <v/>
      </c>
      <c r="D716" s="179">
        <f t="shared" ca="1" si="161"/>
        <v>859</v>
      </c>
      <c r="E716" s="179">
        <f t="shared" ca="1" si="162"/>
        <v>42</v>
      </c>
      <c r="F716" s="179">
        <f t="shared" ca="1" si="163"/>
        <v>31</v>
      </c>
      <c r="G716" s="179" t="str">
        <f t="shared" ca="1" si="164"/>
        <v/>
      </c>
      <c r="H716" s="179">
        <f t="shared" ca="1" si="165"/>
        <v>3678</v>
      </c>
      <c r="I716" s="182">
        <f t="shared" ca="1" si="166"/>
        <v>29</v>
      </c>
      <c r="J716" s="175" t="str">
        <f t="shared" ca="1" si="167"/>
        <v/>
      </c>
      <c r="K716" s="127" t="str">
        <f t="shared" ca="1" si="168"/>
        <v/>
      </c>
      <c r="L716" s="182" t="str">
        <f t="shared" ca="1" si="169"/>
        <v/>
      </c>
      <c r="M716" s="127" t="str">
        <f t="shared" ca="1" si="170"/>
        <v/>
      </c>
      <c r="N716" s="127" t="str">
        <f t="shared" ca="1" si="171"/>
        <v/>
      </c>
      <c r="O716" s="179" t="str">
        <f t="shared" ca="1" si="172"/>
        <v/>
      </c>
      <c r="P716" s="182" t="str">
        <f t="shared" ca="1" si="173"/>
        <v/>
      </c>
      <c r="Q716" s="120" t="str">
        <f t="shared" ca="1" si="175"/>
        <v/>
      </c>
      <c r="R716" s="77">
        <f ca="1">IFERROR(SUM($I$15:I716)/$N$5,"")</f>
        <v>0.32141751169717409</v>
      </c>
    </row>
    <row r="717" spans="1:18" x14ac:dyDescent="0.25">
      <c r="A717" s="168">
        <v>20</v>
      </c>
      <c r="B717" s="173">
        <f t="shared" si="174"/>
        <v>43588.541666664962</v>
      </c>
      <c r="C717" s="127" t="str">
        <f t="shared" ca="1" si="160"/>
        <v/>
      </c>
      <c r="D717" s="179">
        <f t="shared" ca="1" si="161"/>
        <v>856</v>
      </c>
      <c r="E717" s="179">
        <f t="shared" ca="1" si="162"/>
        <v>42</v>
      </c>
      <c r="F717" s="179">
        <f t="shared" ca="1" si="163"/>
        <v>31</v>
      </c>
      <c r="G717" s="179" t="str">
        <f t="shared" ca="1" si="164"/>
        <v/>
      </c>
      <c r="H717" s="179">
        <f t="shared" ca="1" si="165"/>
        <v>3621</v>
      </c>
      <c r="I717" s="182">
        <f t="shared" ca="1" si="166"/>
        <v>30</v>
      </c>
      <c r="J717" s="175" t="str">
        <f t="shared" ca="1" si="167"/>
        <v/>
      </c>
      <c r="K717" s="127" t="str">
        <f t="shared" ca="1" si="168"/>
        <v/>
      </c>
      <c r="L717" s="182" t="str">
        <f t="shared" ca="1" si="169"/>
        <v/>
      </c>
      <c r="M717" s="127" t="str">
        <f t="shared" ca="1" si="170"/>
        <v/>
      </c>
      <c r="N717" s="127" t="str">
        <f t="shared" ca="1" si="171"/>
        <v/>
      </c>
      <c r="O717" s="179" t="str">
        <f t="shared" ca="1" si="172"/>
        <v/>
      </c>
      <c r="P717" s="182" t="str">
        <f t="shared" ca="1" si="173"/>
        <v/>
      </c>
      <c r="Q717" s="120" t="str">
        <f t="shared" ca="1" si="175"/>
        <v/>
      </c>
      <c r="R717" s="77">
        <f ca="1">IFERROR(SUM($I$15:I717)/$N$5,"")</f>
        <v>0.32158642395851517</v>
      </c>
    </row>
    <row r="718" spans="1:18" x14ac:dyDescent="0.25">
      <c r="A718" s="168">
        <v>21</v>
      </c>
      <c r="B718" s="173">
        <f t="shared" si="174"/>
        <v>43588.583333331626</v>
      </c>
      <c r="C718" s="127" t="str">
        <f t="shared" ca="1" si="160"/>
        <v/>
      </c>
      <c r="D718" s="179">
        <f t="shared" ca="1" si="161"/>
        <v>859</v>
      </c>
      <c r="E718" s="179">
        <f t="shared" ca="1" si="162"/>
        <v>42</v>
      </c>
      <c r="F718" s="179">
        <f t="shared" ca="1" si="163"/>
        <v>32</v>
      </c>
      <c r="G718" s="179" t="str">
        <f t="shared" ca="1" si="164"/>
        <v/>
      </c>
      <c r="H718" s="179">
        <f t="shared" ca="1" si="165"/>
        <v>3545</v>
      </c>
      <c r="I718" s="182">
        <f t="shared" ca="1" si="166"/>
        <v>34</v>
      </c>
      <c r="J718" s="175" t="str">
        <f t="shared" ca="1" si="167"/>
        <v/>
      </c>
      <c r="K718" s="127" t="str">
        <f t="shared" ca="1" si="168"/>
        <v/>
      </c>
      <c r="L718" s="182" t="str">
        <f t="shared" ca="1" si="169"/>
        <v/>
      </c>
      <c r="M718" s="127" t="str">
        <f t="shared" ca="1" si="170"/>
        <v/>
      </c>
      <c r="N718" s="127" t="str">
        <f t="shared" ca="1" si="171"/>
        <v/>
      </c>
      <c r="O718" s="179" t="str">
        <f t="shared" ca="1" si="172"/>
        <v/>
      </c>
      <c r="P718" s="182" t="str">
        <f t="shared" ca="1" si="173"/>
        <v/>
      </c>
      <c r="Q718" s="120" t="str">
        <f t="shared" ca="1" si="175"/>
        <v/>
      </c>
      <c r="R718" s="77">
        <f ca="1">IFERROR(SUM($I$15:I718)/$N$5,"")</f>
        <v>0.3217778578547017</v>
      </c>
    </row>
    <row r="719" spans="1:18" x14ac:dyDescent="0.25">
      <c r="A719" s="168">
        <v>22</v>
      </c>
      <c r="B719" s="173">
        <f t="shared" si="174"/>
        <v>43588.62499999829</v>
      </c>
      <c r="C719" s="127" t="str">
        <f t="shared" ref="C719:C782" ca="1" si="176">IF($B719&gt;$B$10,"",IFERROR(AVERAGE(INDIRECT("'"&amp;TEXT($B719-TIME(6,1,0),"MM-DD-YY")&amp;"'!C"&amp;$A719)),""))</f>
        <v/>
      </c>
      <c r="D719" s="179">
        <f t="shared" ref="D719:D782" ca="1" si="177">IF($B719&gt;$B$10,"",IFERROR(AVERAGE(INDIRECT("'"&amp;TEXT($B719-TIME(6,1,0),"MM-DD-YY")&amp;"'!D"&amp;$A719)),""))</f>
        <v>857</v>
      </c>
      <c r="E719" s="179">
        <f t="shared" ref="E719:E782" ca="1" si="178">IF($B719&gt;$B$10,"",IFERROR(AVERAGE(INDIRECT("'"&amp;TEXT($B719-TIME(6,1,0),"MM-DD-YY")&amp;"'!E"&amp;$A719)),""))</f>
        <v>42</v>
      </c>
      <c r="F719" s="179">
        <f t="shared" ref="F719:F782" ca="1" si="179">IF($B719&gt;$B$10,"",IFERROR(AVERAGE(INDIRECT("'"&amp;TEXT($B719-TIME(6,1,0),"MM-DD-YY")&amp;"'!P"&amp;$A719)),""))</f>
        <v>33</v>
      </c>
      <c r="G719" s="179" t="str">
        <f t="shared" ref="G719:G782" ca="1" si="180">IF($B719&gt;$B$10,"",IFERROR(AVERAGE(INDIRECT("'"&amp;TEXT($B719-TIME(6,1,0),"MM-DD-YY")&amp;"'!AC"&amp;$A719)),""))</f>
        <v/>
      </c>
      <c r="H719" s="179">
        <f t="shared" ref="H719:H782" ca="1" si="181">IF($B719&gt;$B$10,"",IFERROR(AVERAGE(INDIRECT("'"&amp;TEXT($B719-TIME(6,1,0),"MM-DD-YY")&amp;"'!O"&amp;$A719)),""))</f>
        <v>3688</v>
      </c>
      <c r="I719" s="182">
        <f t="shared" ref="I719:I782" ca="1" si="182">IF($B719&gt;$B$10,"",IFERROR(AVERAGE(INDIRECT("'"&amp;TEXT($B719-TIME(6,1,0),"MM-DD-YY")&amp;"'!Q"&amp;$A719)),""))</f>
        <v>30</v>
      </c>
      <c r="J719" s="175" t="str">
        <f t="shared" ref="J719:J782" ca="1" si="183">IF($B719&gt;$B$10,"",IFERROR(AVERAGE(INDIRECT("'"&amp;TEXT($B719-TIME(6,1,0),"MM-DD-YY")&amp;"'!T"&amp;$A719)),""))</f>
        <v/>
      </c>
      <c r="K719" s="127" t="str">
        <f t="shared" ref="K719:K782" ca="1" si="184">IF($B719&gt;$B$10,"",IFERROR(AVERAGE(INDIRECT("'"&amp;TEXT($B719-TIME(6,1,0),"MM-DD-YY")&amp;"'!I"&amp;$A719)),""))</f>
        <v/>
      </c>
      <c r="L719" s="182" t="str">
        <f t="shared" ref="L719:L782" ca="1" si="185">IF($B719&gt;$B$10,"",IFERROR(AVERAGE(INDIRECT("'"&amp;TEXT($B719-TIME(6,1,0),"MM-DD-YY")&amp;"'!J"&amp;$A719)),""))</f>
        <v/>
      </c>
      <c r="M719" s="127" t="str">
        <f t="shared" ref="M719:M782" ca="1" si="186">IF($B719&gt;$B$10,"",IFERROR(AVERAGE(INDIRECT("'"&amp;TEXT($B719-TIME(6,1,0),"MM-DD-YY")&amp;"'!K"&amp;$A719)),""))</f>
        <v/>
      </c>
      <c r="N719" s="127" t="str">
        <f t="shared" ref="N719:N782" ca="1" si="187">IF($B719&gt;$B$10,"",IFERROR(AVERAGE(INDIRECT("'"&amp;TEXT($B719-TIME(6,1,0),"MM-DD-YY")&amp;"'!L"&amp;$A719)),""))</f>
        <v/>
      </c>
      <c r="O719" s="179" t="str">
        <f t="shared" ref="O719:O782" ca="1" si="188">IF($B719&gt;$B$10,"",IFERROR(AVERAGE(INDIRECT("'"&amp;TEXT($B719-TIME(6,1,0),"MM-DD-YY")&amp;"'!M"&amp;$A719)),""))</f>
        <v/>
      </c>
      <c r="P719" s="182" t="str">
        <f t="shared" ref="P719:P782" ca="1" si="189">IF($B719&gt;$B$10,"",IFERROR(AVERAGE(INDIRECT("'"&amp;TEXT($B719-TIME(6,1,0),"MM-DD-YY")&amp;"'!N"&amp;$A719)),""))</f>
        <v/>
      </c>
      <c r="Q719" s="120" t="str">
        <f t="shared" ca="1" si="175"/>
        <v/>
      </c>
      <c r="R719" s="77">
        <f ca="1">IFERROR(SUM($I$15:I719)/$N$5,"")</f>
        <v>0.32194677011604272</v>
      </c>
    </row>
    <row r="720" spans="1:18" x14ac:dyDescent="0.25">
      <c r="A720" s="168">
        <v>23</v>
      </c>
      <c r="B720" s="173">
        <f t="shared" ref="B720:B783" si="190">B719+TIME(1,0,0)</f>
        <v>43588.666666664954</v>
      </c>
      <c r="C720" s="127" t="str">
        <f t="shared" ca="1" si="176"/>
        <v/>
      </c>
      <c r="D720" s="179">
        <f t="shared" ca="1" si="177"/>
        <v>857</v>
      </c>
      <c r="E720" s="179">
        <f t="shared" ca="1" si="178"/>
        <v>42</v>
      </c>
      <c r="F720" s="179">
        <f t="shared" ca="1" si="179"/>
        <v>32</v>
      </c>
      <c r="G720" s="179" t="str">
        <f t="shared" ca="1" si="180"/>
        <v/>
      </c>
      <c r="H720" s="179">
        <f t="shared" ca="1" si="181"/>
        <v>3712</v>
      </c>
      <c r="I720" s="182">
        <f t="shared" ca="1" si="182"/>
        <v>32</v>
      </c>
      <c r="J720" s="175" t="str">
        <f t="shared" ca="1" si="183"/>
        <v/>
      </c>
      <c r="K720" s="127" t="str">
        <f t="shared" ca="1" si="184"/>
        <v/>
      </c>
      <c r="L720" s="182" t="str">
        <f t="shared" ca="1" si="185"/>
        <v/>
      </c>
      <c r="M720" s="127" t="str">
        <f t="shared" ca="1" si="186"/>
        <v/>
      </c>
      <c r="N720" s="127" t="str">
        <f t="shared" ca="1" si="187"/>
        <v/>
      </c>
      <c r="O720" s="179" t="str">
        <f t="shared" ca="1" si="188"/>
        <v/>
      </c>
      <c r="P720" s="182" t="str">
        <f t="shared" ca="1" si="189"/>
        <v/>
      </c>
      <c r="Q720" s="120" t="str">
        <f t="shared" ref="Q720:Q783" ca="1" si="191">IFERROR(Q719-I720,"")</f>
        <v/>
      </c>
      <c r="R720" s="77">
        <f ca="1">IFERROR(SUM($I$15:I720)/$N$5,"")</f>
        <v>0.3221269431948065</v>
      </c>
    </row>
    <row r="721" spans="1:18" x14ac:dyDescent="0.25">
      <c r="A721" s="168">
        <v>24</v>
      </c>
      <c r="B721" s="173">
        <f t="shared" si="190"/>
        <v>43588.708333331619</v>
      </c>
      <c r="C721" s="127" t="str">
        <f t="shared" ca="1" si="176"/>
        <v/>
      </c>
      <c r="D721" s="179">
        <f t="shared" ca="1" si="177"/>
        <v>858</v>
      </c>
      <c r="E721" s="179">
        <f t="shared" ca="1" si="178"/>
        <v>42</v>
      </c>
      <c r="F721" s="179">
        <f t="shared" ca="1" si="179"/>
        <v>32</v>
      </c>
      <c r="G721" s="179" t="str">
        <f t="shared" ca="1" si="180"/>
        <v/>
      </c>
      <c r="H721" s="179">
        <f t="shared" ca="1" si="181"/>
        <v>3654</v>
      </c>
      <c r="I721" s="182">
        <f t="shared" ca="1" si="182"/>
        <v>29</v>
      </c>
      <c r="J721" s="175" t="str">
        <f t="shared" ca="1" si="183"/>
        <v/>
      </c>
      <c r="K721" s="127" t="str">
        <f t="shared" ca="1" si="184"/>
        <v/>
      </c>
      <c r="L721" s="182" t="str">
        <f t="shared" ca="1" si="185"/>
        <v/>
      </c>
      <c r="M721" s="127" t="str">
        <f t="shared" ca="1" si="186"/>
        <v/>
      </c>
      <c r="N721" s="127" t="str">
        <f t="shared" ca="1" si="187"/>
        <v/>
      </c>
      <c r="O721" s="179" t="str">
        <f t="shared" ca="1" si="188"/>
        <v/>
      </c>
      <c r="P721" s="182" t="str">
        <f t="shared" ca="1" si="189"/>
        <v/>
      </c>
      <c r="Q721" s="120" t="str">
        <f t="shared" ca="1" si="191"/>
        <v/>
      </c>
      <c r="R721" s="77">
        <f ca="1">IFERROR(SUM($I$15:I721)/$N$5,"")</f>
        <v>0.32229022504743621</v>
      </c>
    </row>
    <row r="722" spans="1:18" x14ac:dyDescent="0.25">
      <c r="A722" s="168">
        <v>25</v>
      </c>
      <c r="B722" s="173">
        <f t="shared" si="190"/>
        <v>43588.749999998283</v>
      </c>
      <c r="C722" s="127" t="str">
        <f t="shared" ca="1" si="176"/>
        <v/>
      </c>
      <c r="D722" s="179">
        <f t="shared" ca="1" si="177"/>
        <v>857</v>
      </c>
      <c r="E722" s="179">
        <f t="shared" ca="1" si="178"/>
        <v>42</v>
      </c>
      <c r="F722" s="179">
        <f t="shared" ca="1" si="179"/>
        <v>35</v>
      </c>
      <c r="G722" s="179" t="str">
        <f t="shared" ca="1" si="180"/>
        <v/>
      </c>
      <c r="H722" s="179">
        <f t="shared" ca="1" si="181"/>
        <v>3696</v>
      </c>
      <c r="I722" s="182">
        <f t="shared" ca="1" si="182"/>
        <v>29</v>
      </c>
      <c r="J722" s="175" t="str">
        <f t="shared" ca="1" si="183"/>
        <v/>
      </c>
      <c r="K722" s="127" t="str">
        <f t="shared" ca="1" si="184"/>
        <v/>
      </c>
      <c r="L722" s="182" t="str">
        <f t="shared" ca="1" si="185"/>
        <v/>
      </c>
      <c r="M722" s="127" t="str">
        <f t="shared" ca="1" si="186"/>
        <v/>
      </c>
      <c r="N722" s="127" t="str">
        <f t="shared" ca="1" si="187"/>
        <v/>
      </c>
      <c r="O722" s="179" t="str">
        <f t="shared" ca="1" si="188"/>
        <v/>
      </c>
      <c r="P722" s="182" t="str">
        <f t="shared" ca="1" si="189"/>
        <v/>
      </c>
      <c r="Q722" s="120" t="str">
        <f t="shared" ca="1" si="191"/>
        <v/>
      </c>
      <c r="R722" s="77">
        <f ca="1">IFERROR(SUM($I$15:I722)/$N$5,"")</f>
        <v>0.32245350690006586</v>
      </c>
    </row>
    <row r="723" spans="1:18" x14ac:dyDescent="0.25">
      <c r="A723" s="168">
        <v>26</v>
      </c>
      <c r="B723" s="173">
        <f t="shared" si="190"/>
        <v>43588.791666664947</v>
      </c>
      <c r="C723" s="127" t="str">
        <f t="shared" ca="1" si="176"/>
        <v/>
      </c>
      <c r="D723" s="179">
        <f t="shared" ca="1" si="177"/>
        <v>858</v>
      </c>
      <c r="E723" s="179">
        <f t="shared" ca="1" si="178"/>
        <v>42</v>
      </c>
      <c r="F723" s="179">
        <f t="shared" ca="1" si="179"/>
        <v>35</v>
      </c>
      <c r="G723" s="179" t="str">
        <f t="shared" ca="1" si="180"/>
        <v/>
      </c>
      <c r="H723" s="179">
        <f t="shared" ca="1" si="181"/>
        <v>3588</v>
      </c>
      <c r="I723" s="182">
        <f t="shared" ca="1" si="182"/>
        <v>26</v>
      </c>
      <c r="J723" s="175" t="str">
        <f t="shared" ca="1" si="183"/>
        <v/>
      </c>
      <c r="K723" s="127" t="str">
        <f t="shared" ca="1" si="184"/>
        <v/>
      </c>
      <c r="L723" s="182" t="str">
        <f t="shared" ca="1" si="185"/>
        <v/>
      </c>
      <c r="M723" s="127" t="str">
        <f t="shared" ca="1" si="186"/>
        <v/>
      </c>
      <c r="N723" s="127" t="str">
        <f t="shared" ca="1" si="187"/>
        <v/>
      </c>
      <c r="O723" s="179" t="str">
        <f t="shared" ca="1" si="188"/>
        <v/>
      </c>
      <c r="P723" s="182" t="str">
        <f t="shared" ca="1" si="189"/>
        <v/>
      </c>
      <c r="Q723" s="120" t="str">
        <f t="shared" ca="1" si="191"/>
        <v/>
      </c>
      <c r="R723" s="77">
        <f ca="1">IFERROR(SUM($I$15:I723)/$N$5,"")</f>
        <v>0.32259989752656143</v>
      </c>
    </row>
    <row r="724" spans="1:18" x14ac:dyDescent="0.25">
      <c r="A724" s="168">
        <v>27</v>
      </c>
      <c r="B724" s="173">
        <f t="shared" si="190"/>
        <v>43588.833333331611</v>
      </c>
      <c r="C724" s="127" t="str">
        <f t="shared" ca="1" si="176"/>
        <v/>
      </c>
      <c r="D724" s="179">
        <f t="shared" ca="1" si="177"/>
        <v>857</v>
      </c>
      <c r="E724" s="179">
        <f t="shared" ca="1" si="178"/>
        <v>42</v>
      </c>
      <c r="F724" s="179">
        <f t="shared" ca="1" si="179"/>
        <v>34</v>
      </c>
      <c r="G724" s="179" t="str">
        <f t="shared" ca="1" si="180"/>
        <v/>
      </c>
      <c r="H724" s="179">
        <f t="shared" ca="1" si="181"/>
        <v>3622</v>
      </c>
      <c r="I724" s="182">
        <f t="shared" ca="1" si="182"/>
        <v>25</v>
      </c>
      <c r="J724" s="175" t="str">
        <f t="shared" ca="1" si="183"/>
        <v/>
      </c>
      <c r="K724" s="127" t="str">
        <f t="shared" ca="1" si="184"/>
        <v/>
      </c>
      <c r="L724" s="182" t="str">
        <f t="shared" ca="1" si="185"/>
        <v/>
      </c>
      <c r="M724" s="127" t="str">
        <f t="shared" ca="1" si="186"/>
        <v/>
      </c>
      <c r="N724" s="127" t="str">
        <f t="shared" ca="1" si="187"/>
        <v/>
      </c>
      <c r="O724" s="179" t="str">
        <f t="shared" ca="1" si="188"/>
        <v/>
      </c>
      <c r="P724" s="182" t="str">
        <f t="shared" ca="1" si="189"/>
        <v/>
      </c>
      <c r="Q724" s="120" t="str">
        <f t="shared" ca="1" si="191"/>
        <v/>
      </c>
      <c r="R724" s="77">
        <f ca="1">IFERROR(SUM($I$15:I724)/$N$5,"")</f>
        <v>0.32274065774434568</v>
      </c>
    </row>
    <row r="725" spans="1:18" x14ac:dyDescent="0.25">
      <c r="A725" s="168">
        <v>28</v>
      </c>
      <c r="B725" s="173">
        <f t="shared" si="190"/>
        <v>43588.874999998276</v>
      </c>
      <c r="C725" s="127" t="str">
        <f t="shared" ca="1" si="176"/>
        <v/>
      </c>
      <c r="D725" s="179">
        <f t="shared" ca="1" si="177"/>
        <v>858</v>
      </c>
      <c r="E725" s="179">
        <f t="shared" ca="1" si="178"/>
        <v>42</v>
      </c>
      <c r="F725" s="179">
        <f t="shared" ca="1" si="179"/>
        <v>35</v>
      </c>
      <c r="G725" s="179" t="str">
        <f t="shared" ca="1" si="180"/>
        <v/>
      </c>
      <c r="H725" s="179">
        <f t="shared" ca="1" si="181"/>
        <v>3617</v>
      </c>
      <c r="I725" s="182">
        <f t="shared" ca="1" si="182"/>
        <v>35</v>
      </c>
      <c r="J725" s="175" t="str">
        <f t="shared" ca="1" si="183"/>
        <v/>
      </c>
      <c r="K725" s="127" t="str">
        <f t="shared" ca="1" si="184"/>
        <v/>
      </c>
      <c r="L725" s="182" t="str">
        <f t="shared" ca="1" si="185"/>
        <v/>
      </c>
      <c r="M725" s="127" t="str">
        <f t="shared" ca="1" si="186"/>
        <v/>
      </c>
      <c r="N725" s="127" t="str">
        <f t="shared" ca="1" si="187"/>
        <v/>
      </c>
      <c r="O725" s="179" t="str">
        <f t="shared" ca="1" si="188"/>
        <v/>
      </c>
      <c r="P725" s="182" t="str">
        <f t="shared" ca="1" si="189"/>
        <v/>
      </c>
      <c r="Q725" s="120" t="str">
        <f t="shared" ca="1" si="191"/>
        <v/>
      </c>
      <c r="R725" s="77">
        <f ca="1">IFERROR(SUM($I$15:I725)/$N$5,"")</f>
        <v>0.32293772204924354</v>
      </c>
    </row>
    <row r="726" spans="1:18" x14ac:dyDescent="0.25">
      <c r="A726" s="168">
        <v>29</v>
      </c>
      <c r="B726" s="173">
        <f t="shared" si="190"/>
        <v>43588.91666666494</v>
      </c>
      <c r="C726" s="127" t="str">
        <f t="shared" ca="1" si="176"/>
        <v/>
      </c>
      <c r="D726" s="179">
        <f t="shared" ca="1" si="177"/>
        <v>857</v>
      </c>
      <c r="E726" s="179">
        <f t="shared" ca="1" si="178"/>
        <v>42</v>
      </c>
      <c r="F726" s="179">
        <f t="shared" ca="1" si="179"/>
        <v>36</v>
      </c>
      <c r="G726" s="179" t="str">
        <f t="shared" ca="1" si="180"/>
        <v/>
      </c>
      <c r="H726" s="179">
        <f t="shared" ca="1" si="181"/>
        <v>3594</v>
      </c>
      <c r="I726" s="182">
        <f t="shared" ca="1" si="182"/>
        <v>30</v>
      </c>
      <c r="J726" s="175" t="str">
        <f t="shared" ca="1" si="183"/>
        <v/>
      </c>
      <c r="K726" s="127" t="str">
        <f t="shared" ca="1" si="184"/>
        <v/>
      </c>
      <c r="L726" s="182" t="str">
        <f t="shared" ca="1" si="185"/>
        <v/>
      </c>
      <c r="M726" s="127" t="str">
        <f t="shared" ca="1" si="186"/>
        <v/>
      </c>
      <c r="N726" s="127" t="str">
        <f t="shared" ca="1" si="187"/>
        <v/>
      </c>
      <c r="O726" s="179" t="str">
        <f t="shared" ca="1" si="188"/>
        <v/>
      </c>
      <c r="P726" s="182" t="str">
        <f t="shared" ca="1" si="189"/>
        <v/>
      </c>
      <c r="Q726" s="120" t="str">
        <f t="shared" ca="1" si="191"/>
        <v/>
      </c>
      <c r="R726" s="77">
        <f ca="1">IFERROR(SUM($I$15:I726)/$N$5,"")</f>
        <v>0.32310663431058462</v>
      </c>
    </row>
    <row r="727" spans="1:18" x14ac:dyDescent="0.25">
      <c r="A727" s="168">
        <v>30</v>
      </c>
      <c r="B727" s="173">
        <f t="shared" si="190"/>
        <v>43588.958333331604</v>
      </c>
      <c r="C727" s="127" t="str">
        <f t="shared" ca="1" si="176"/>
        <v/>
      </c>
      <c r="D727" s="179">
        <f t="shared" ca="1" si="177"/>
        <v>857</v>
      </c>
      <c r="E727" s="179">
        <f t="shared" ca="1" si="178"/>
        <v>42</v>
      </c>
      <c r="F727" s="179">
        <f t="shared" ca="1" si="179"/>
        <v>35</v>
      </c>
      <c r="G727" s="179" t="str">
        <f t="shared" ca="1" si="180"/>
        <v/>
      </c>
      <c r="H727" s="179">
        <f t="shared" ca="1" si="181"/>
        <v>3601</v>
      </c>
      <c r="I727" s="182">
        <f t="shared" ca="1" si="182"/>
        <v>29</v>
      </c>
      <c r="J727" s="175" t="str">
        <f t="shared" ca="1" si="183"/>
        <v/>
      </c>
      <c r="K727" s="127" t="str">
        <f t="shared" ca="1" si="184"/>
        <v/>
      </c>
      <c r="L727" s="182" t="str">
        <f t="shared" ca="1" si="185"/>
        <v/>
      </c>
      <c r="M727" s="127" t="str">
        <f t="shared" ca="1" si="186"/>
        <v/>
      </c>
      <c r="N727" s="127" t="str">
        <f t="shared" ca="1" si="187"/>
        <v/>
      </c>
      <c r="O727" s="179" t="str">
        <f t="shared" ca="1" si="188"/>
        <v/>
      </c>
      <c r="P727" s="182" t="str">
        <f t="shared" ca="1" si="189"/>
        <v/>
      </c>
      <c r="Q727" s="120" t="str">
        <f t="shared" ca="1" si="191"/>
        <v/>
      </c>
      <c r="R727" s="77">
        <f ca="1">IFERROR(SUM($I$15:I727)/$N$5,"")</f>
        <v>0.32326991616321427</v>
      </c>
    </row>
    <row r="728" spans="1:18" x14ac:dyDescent="0.25">
      <c r="A728" s="168">
        <v>31</v>
      </c>
      <c r="B728" s="173">
        <f t="shared" si="190"/>
        <v>43588.999999998268</v>
      </c>
      <c r="C728" s="127" t="str">
        <f t="shared" ca="1" si="176"/>
        <v/>
      </c>
      <c r="D728" s="179">
        <f t="shared" ca="1" si="177"/>
        <v>855</v>
      </c>
      <c r="E728" s="179">
        <f t="shared" ca="1" si="178"/>
        <v>42</v>
      </c>
      <c r="F728" s="179">
        <f t="shared" ca="1" si="179"/>
        <v>36</v>
      </c>
      <c r="G728" s="179" t="str">
        <f t="shared" ca="1" si="180"/>
        <v/>
      </c>
      <c r="H728" s="179">
        <f t="shared" ca="1" si="181"/>
        <v>3598</v>
      </c>
      <c r="I728" s="182">
        <f t="shared" ca="1" si="182"/>
        <v>30</v>
      </c>
      <c r="J728" s="175" t="str">
        <f t="shared" ca="1" si="183"/>
        <v/>
      </c>
      <c r="K728" s="127" t="str">
        <f t="shared" ca="1" si="184"/>
        <v/>
      </c>
      <c r="L728" s="182" t="str">
        <f t="shared" ca="1" si="185"/>
        <v/>
      </c>
      <c r="M728" s="127" t="str">
        <f t="shared" ca="1" si="186"/>
        <v/>
      </c>
      <c r="N728" s="127" t="str">
        <f t="shared" ca="1" si="187"/>
        <v/>
      </c>
      <c r="O728" s="179" t="str">
        <f t="shared" ca="1" si="188"/>
        <v/>
      </c>
      <c r="P728" s="182" t="str">
        <f t="shared" ca="1" si="189"/>
        <v/>
      </c>
      <c r="Q728" s="120" t="str">
        <f t="shared" ca="1" si="191"/>
        <v/>
      </c>
      <c r="R728" s="77">
        <f ca="1">IFERROR(SUM($I$15:I728)/$N$5,"")</f>
        <v>0.32343882842455535</v>
      </c>
    </row>
    <row r="729" spans="1:18" x14ac:dyDescent="0.25">
      <c r="A729" s="168">
        <v>32</v>
      </c>
      <c r="B729" s="173">
        <f t="shared" si="190"/>
        <v>43589.041666664933</v>
      </c>
      <c r="C729" s="127" t="str">
        <f t="shared" ca="1" si="176"/>
        <v/>
      </c>
      <c r="D729" s="179">
        <f t="shared" ca="1" si="177"/>
        <v>857</v>
      </c>
      <c r="E729" s="179">
        <f t="shared" ca="1" si="178"/>
        <v>42</v>
      </c>
      <c r="F729" s="179">
        <f t="shared" ca="1" si="179"/>
        <v>36</v>
      </c>
      <c r="G729" s="179" t="str">
        <f t="shared" ca="1" si="180"/>
        <v/>
      </c>
      <c r="H729" s="179">
        <f t="shared" ca="1" si="181"/>
        <v>3577</v>
      </c>
      <c r="I729" s="182">
        <f t="shared" ca="1" si="182"/>
        <v>34</v>
      </c>
      <c r="J729" s="175" t="str">
        <f t="shared" ca="1" si="183"/>
        <v/>
      </c>
      <c r="K729" s="127" t="str">
        <f t="shared" ca="1" si="184"/>
        <v/>
      </c>
      <c r="L729" s="182" t="str">
        <f t="shared" ca="1" si="185"/>
        <v/>
      </c>
      <c r="M729" s="127" t="str">
        <f t="shared" ca="1" si="186"/>
        <v/>
      </c>
      <c r="N729" s="127" t="str">
        <f t="shared" ca="1" si="187"/>
        <v/>
      </c>
      <c r="O729" s="179" t="str">
        <f t="shared" ca="1" si="188"/>
        <v/>
      </c>
      <c r="P729" s="182" t="str">
        <f t="shared" ca="1" si="189"/>
        <v/>
      </c>
      <c r="Q729" s="120" t="str">
        <f t="shared" ca="1" si="191"/>
        <v/>
      </c>
      <c r="R729" s="77">
        <f ca="1">IFERROR(SUM($I$15:I729)/$N$5,"")</f>
        <v>0.32363026232074188</v>
      </c>
    </row>
    <row r="730" spans="1:18" x14ac:dyDescent="0.25">
      <c r="A730" s="168">
        <v>33</v>
      </c>
      <c r="B730" s="173">
        <f t="shared" si="190"/>
        <v>43589.083333331597</v>
      </c>
      <c r="C730" s="127" t="str">
        <f t="shared" ca="1" si="176"/>
        <v/>
      </c>
      <c r="D730" s="179">
        <f t="shared" ca="1" si="177"/>
        <v>857</v>
      </c>
      <c r="E730" s="179">
        <f t="shared" ca="1" si="178"/>
        <v>42</v>
      </c>
      <c r="F730" s="179">
        <f t="shared" ca="1" si="179"/>
        <v>35</v>
      </c>
      <c r="G730" s="179" t="str">
        <f t="shared" ca="1" si="180"/>
        <v/>
      </c>
      <c r="H730" s="179">
        <f t="shared" ca="1" si="181"/>
        <v>3599</v>
      </c>
      <c r="I730" s="182">
        <f t="shared" ca="1" si="182"/>
        <v>30</v>
      </c>
      <c r="J730" s="175" t="str">
        <f t="shared" ca="1" si="183"/>
        <v/>
      </c>
      <c r="K730" s="127" t="str">
        <f t="shared" ca="1" si="184"/>
        <v/>
      </c>
      <c r="L730" s="182" t="str">
        <f t="shared" ca="1" si="185"/>
        <v/>
      </c>
      <c r="M730" s="127" t="str">
        <f t="shared" ca="1" si="186"/>
        <v/>
      </c>
      <c r="N730" s="127" t="str">
        <f t="shared" ca="1" si="187"/>
        <v/>
      </c>
      <c r="O730" s="179" t="str">
        <f t="shared" ca="1" si="188"/>
        <v/>
      </c>
      <c r="P730" s="182" t="str">
        <f t="shared" ca="1" si="189"/>
        <v/>
      </c>
      <c r="Q730" s="120" t="str">
        <f t="shared" ca="1" si="191"/>
        <v/>
      </c>
      <c r="R730" s="77">
        <f ca="1">IFERROR(SUM($I$15:I730)/$N$5,"")</f>
        <v>0.3237991745820829</v>
      </c>
    </row>
    <row r="731" spans="1:18" x14ac:dyDescent="0.25">
      <c r="A731" s="168">
        <v>34</v>
      </c>
      <c r="B731" s="173">
        <f t="shared" si="190"/>
        <v>43589.124999998261</v>
      </c>
      <c r="C731" s="127" t="str">
        <f t="shared" ca="1" si="176"/>
        <v/>
      </c>
      <c r="D731" s="179">
        <f t="shared" ca="1" si="177"/>
        <v>856</v>
      </c>
      <c r="E731" s="179">
        <f t="shared" ca="1" si="178"/>
        <v>42</v>
      </c>
      <c r="F731" s="179">
        <f t="shared" ca="1" si="179"/>
        <v>37</v>
      </c>
      <c r="G731" s="179" t="str">
        <f t="shared" ca="1" si="180"/>
        <v/>
      </c>
      <c r="H731" s="179">
        <f t="shared" ca="1" si="181"/>
        <v>3616</v>
      </c>
      <c r="I731" s="182">
        <f t="shared" ca="1" si="182"/>
        <v>31</v>
      </c>
      <c r="J731" s="175" t="str">
        <f t="shared" ca="1" si="183"/>
        <v/>
      </c>
      <c r="K731" s="127" t="str">
        <f t="shared" ca="1" si="184"/>
        <v/>
      </c>
      <c r="L731" s="182" t="str">
        <f t="shared" ca="1" si="185"/>
        <v/>
      </c>
      <c r="M731" s="127" t="str">
        <f t="shared" ca="1" si="186"/>
        <v/>
      </c>
      <c r="N731" s="127" t="str">
        <f t="shared" ca="1" si="187"/>
        <v/>
      </c>
      <c r="O731" s="179" t="str">
        <f t="shared" ca="1" si="188"/>
        <v/>
      </c>
      <c r="P731" s="182" t="str">
        <f t="shared" ca="1" si="189"/>
        <v/>
      </c>
      <c r="Q731" s="120" t="str">
        <f t="shared" ca="1" si="191"/>
        <v/>
      </c>
      <c r="R731" s="77">
        <f ca="1">IFERROR(SUM($I$15:I731)/$N$5,"")</f>
        <v>0.32397371725213531</v>
      </c>
    </row>
    <row r="732" spans="1:18" x14ac:dyDescent="0.25">
      <c r="A732" s="168">
        <v>35</v>
      </c>
      <c r="B732" s="173">
        <f t="shared" si="190"/>
        <v>43589.166666664925</v>
      </c>
      <c r="C732" s="127" t="str">
        <f t="shared" ca="1" si="176"/>
        <v/>
      </c>
      <c r="D732" s="179">
        <f t="shared" ca="1" si="177"/>
        <v>854</v>
      </c>
      <c r="E732" s="179">
        <f t="shared" ca="1" si="178"/>
        <v>42</v>
      </c>
      <c r="F732" s="179">
        <f t="shared" ca="1" si="179"/>
        <v>38</v>
      </c>
      <c r="G732" s="179" t="str">
        <f t="shared" ca="1" si="180"/>
        <v/>
      </c>
      <c r="H732" s="179">
        <f t="shared" ca="1" si="181"/>
        <v>3658</v>
      </c>
      <c r="I732" s="182">
        <f t="shared" ca="1" si="182"/>
        <v>29</v>
      </c>
      <c r="J732" s="175" t="str">
        <f t="shared" ca="1" si="183"/>
        <v/>
      </c>
      <c r="K732" s="127" t="str">
        <f t="shared" ca="1" si="184"/>
        <v/>
      </c>
      <c r="L732" s="182" t="str">
        <f t="shared" ca="1" si="185"/>
        <v/>
      </c>
      <c r="M732" s="127" t="str">
        <f t="shared" ca="1" si="186"/>
        <v/>
      </c>
      <c r="N732" s="127" t="str">
        <f t="shared" ca="1" si="187"/>
        <v/>
      </c>
      <c r="O732" s="179" t="str">
        <f t="shared" ca="1" si="188"/>
        <v/>
      </c>
      <c r="P732" s="182" t="str">
        <f t="shared" ca="1" si="189"/>
        <v/>
      </c>
      <c r="Q732" s="120" t="str">
        <f t="shared" ca="1" si="191"/>
        <v/>
      </c>
      <c r="R732" s="77">
        <f ca="1">IFERROR(SUM($I$15:I732)/$N$5,"")</f>
        <v>0.32413699910476501</v>
      </c>
    </row>
    <row r="733" spans="1:18" x14ac:dyDescent="0.25">
      <c r="A733" s="168">
        <v>36</v>
      </c>
      <c r="B733" s="173">
        <f t="shared" si="190"/>
        <v>43589.20833333159</v>
      </c>
      <c r="C733" s="127" t="str">
        <f t="shared" ca="1" si="176"/>
        <v/>
      </c>
      <c r="D733" s="179">
        <f t="shared" ca="1" si="177"/>
        <v>854</v>
      </c>
      <c r="E733" s="179">
        <f t="shared" ca="1" si="178"/>
        <v>42</v>
      </c>
      <c r="F733" s="179">
        <f t="shared" ca="1" si="179"/>
        <v>36</v>
      </c>
      <c r="G733" s="179" t="str">
        <f t="shared" ca="1" si="180"/>
        <v/>
      </c>
      <c r="H733" s="179">
        <f t="shared" ca="1" si="181"/>
        <v>3707</v>
      </c>
      <c r="I733" s="182">
        <f t="shared" ca="1" si="182"/>
        <v>28</v>
      </c>
      <c r="J733" s="175" t="str">
        <f t="shared" ca="1" si="183"/>
        <v/>
      </c>
      <c r="K733" s="127" t="str">
        <f t="shared" ca="1" si="184"/>
        <v/>
      </c>
      <c r="L733" s="182" t="str">
        <f t="shared" ca="1" si="185"/>
        <v/>
      </c>
      <c r="M733" s="127" t="str">
        <f t="shared" ca="1" si="186"/>
        <v/>
      </c>
      <c r="N733" s="127" t="str">
        <f t="shared" ca="1" si="187"/>
        <v/>
      </c>
      <c r="O733" s="179" t="str">
        <f t="shared" ca="1" si="188"/>
        <v/>
      </c>
      <c r="P733" s="182" t="str">
        <f t="shared" ca="1" si="189"/>
        <v/>
      </c>
      <c r="Q733" s="120" t="str">
        <f t="shared" ca="1" si="191"/>
        <v/>
      </c>
      <c r="R733" s="77">
        <f ca="1">IFERROR(SUM($I$15:I733)/$N$5,"")</f>
        <v>0.32429465054868334</v>
      </c>
    </row>
    <row r="734" spans="1:18" x14ac:dyDescent="0.25">
      <c r="A734" s="168">
        <v>37</v>
      </c>
      <c r="B734" s="173">
        <f t="shared" si="190"/>
        <v>43589.249999998254</v>
      </c>
      <c r="C734" s="127" t="str">
        <f t="shared" ca="1" si="176"/>
        <v/>
      </c>
      <c r="D734" s="179">
        <f t="shared" ca="1" si="177"/>
        <v>852</v>
      </c>
      <c r="E734" s="179">
        <f t="shared" ca="1" si="178"/>
        <v>42</v>
      </c>
      <c r="F734" s="179">
        <f t="shared" ca="1" si="179"/>
        <v>34</v>
      </c>
      <c r="G734" s="179">
        <f t="shared" ca="1" si="180"/>
        <v>188.42</v>
      </c>
      <c r="H734" s="179">
        <f t="shared" ca="1" si="181"/>
        <v>3615</v>
      </c>
      <c r="I734" s="182">
        <f t="shared" ca="1" si="182"/>
        <v>30</v>
      </c>
      <c r="J734" s="175" t="str">
        <f t="shared" ca="1" si="183"/>
        <v/>
      </c>
      <c r="K734" s="127" t="str">
        <f t="shared" ca="1" si="184"/>
        <v/>
      </c>
      <c r="L734" s="182" t="str">
        <f t="shared" ca="1" si="185"/>
        <v/>
      </c>
      <c r="M734" s="127" t="str">
        <f t="shared" ca="1" si="186"/>
        <v/>
      </c>
      <c r="N734" s="127" t="str">
        <f t="shared" ca="1" si="187"/>
        <v/>
      </c>
      <c r="O734" s="179" t="str">
        <f t="shared" ca="1" si="188"/>
        <v/>
      </c>
      <c r="P734" s="182" t="str">
        <f t="shared" ca="1" si="189"/>
        <v/>
      </c>
      <c r="Q734" s="120" t="str">
        <f t="shared" ca="1" si="191"/>
        <v/>
      </c>
      <c r="R734" s="77">
        <f ca="1">IFERROR(SUM($I$15:I734)/$N$5,"")</f>
        <v>0.32446356281002436</v>
      </c>
    </row>
    <row r="735" spans="1:18" x14ac:dyDescent="0.25">
      <c r="A735" s="168">
        <v>14</v>
      </c>
      <c r="B735" s="173">
        <f t="shared" si="190"/>
        <v>43589.291666664918</v>
      </c>
      <c r="C735" s="127" t="str">
        <f t="shared" ca="1" si="176"/>
        <v/>
      </c>
      <c r="D735" s="179">
        <f t="shared" ca="1" si="177"/>
        <v>856</v>
      </c>
      <c r="E735" s="179">
        <f t="shared" ca="1" si="178"/>
        <v>42</v>
      </c>
      <c r="F735" s="179">
        <f t="shared" ca="1" si="179"/>
        <v>28</v>
      </c>
      <c r="G735" s="179">
        <f t="shared" ca="1" si="180"/>
        <v>202.9</v>
      </c>
      <c r="H735" s="179">
        <f t="shared" ca="1" si="181"/>
        <v>3706</v>
      </c>
      <c r="I735" s="182">
        <f t="shared" ca="1" si="182"/>
        <v>27</v>
      </c>
      <c r="J735" s="175" t="str">
        <f t="shared" ca="1" si="183"/>
        <v/>
      </c>
      <c r="K735" s="127" t="str">
        <f t="shared" ca="1" si="184"/>
        <v/>
      </c>
      <c r="L735" s="182" t="str">
        <f t="shared" ca="1" si="185"/>
        <v/>
      </c>
      <c r="M735" s="127" t="str">
        <f t="shared" ca="1" si="186"/>
        <v/>
      </c>
      <c r="N735" s="127" t="str">
        <f t="shared" ca="1" si="187"/>
        <v/>
      </c>
      <c r="O735" s="179" t="str">
        <f t="shared" ca="1" si="188"/>
        <v/>
      </c>
      <c r="P735" s="182" t="str">
        <f t="shared" ca="1" si="189"/>
        <v/>
      </c>
      <c r="Q735" s="120" t="str">
        <f t="shared" ca="1" si="191"/>
        <v/>
      </c>
      <c r="R735" s="77">
        <f ca="1">IFERROR(SUM($I$15:I735)/$N$5,"")</f>
        <v>0.32461558384523131</v>
      </c>
    </row>
    <row r="736" spans="1:18" x14ac:dyDescent="0.25">
      <c r="A736" s="168">
        <v>15</v>
      </c>
      <c r="B736" s="173">
        <f t="shared" si="190"/>
        <v>43589.333333331582</v>
      </c>
      <c r="C736" s="127" t="str">
        <f t="shared" ca="1" si="176"/>
        <v/>
      </c>
      <c r="D736" s="179">
        <f t="shared" ca="1" si="177"/>
        <v>854</v>
      </c>
      <c r="E736" s="179">
        <f t="shared" ca="1" si="178"/>
        <v>42</v>
      </c>
      <c r="F736" s="179">
        <f t="shared" ca="1" si="179"/>
        <v>29</v>
      </c>
      <c r="G736" s="179" t="str">
        <f t="shared" ca="1" si="180"/>
        <v/>
      </c>
      <c r="H736" s="179">
        <f t="shared" ca="1" si="181"/>
        <v>3621</v>
      </c>
      <c r="I736" s="182">
        <f t="shared" ca="1" si="182"/>
        <v>28</v>
      </c>
      <c r="J736" s="175" t="str">
        <f t="shared" ca="1" si="183"/>
        <v/>
      </c>
      <c r="K736" s="127" t="str">
        <f t="shared" ca="1" si="184"/>
        <v/>
      </c>
      <c r="L736" s="182" t="str">
        <f t="shared" ca="1" si="185"/>
        <v/>
      </c>
      <c r="M736" s="127" t="str">
        <f t="shared" ca="1" si="186"/>
        <v/>
      </c>
      <c r="N736" s="127" t="str">
        <f t="shared" ca="1" si="187"/>
        <v/>
      </c>
      <c r="O736" s="179" t="str">
        <f t="shared" ca="1" si="188"/>
        <v/>
      </c>
      <c r="P736" s="182" t="str">
        <f t="shared" ca="1" si="189"/>
        <v/>
      </c>
      <c r="Q736" s="120" t="str">
        <f t="shared" ca="1" si="191"/>
        <v/>
      </c>
      <c r="R736" s="77">
        <f ca="1">IFERROR(SUM($I$15:I736)/$N$5,"")</f>
        <v>0.32477323528914964</v>
      </c>
    </row>
    <row r="737" spans="1:18" x14ac:dyDescent="0.25">
      <c r="A737" s="168">
        <v>16</v>
      </c>
      <c r="B737" s="173">
        <f t="shared" si="190"/>
        <v>43589.374999998246</v>
      </c>
      <c r="C737" s="127" t="str">
        <f t="shared" ca="1" si="176"/>
        <v/>
      </c>
      <c r="D737" s="179">
        <f t="shared" ca="1" si="177"/>
        <v>854</v>
      </c>
      <c r="E737" s="179">
        <f t="shared" ca="1" si="178"/>
        <v>42</v>
      </c>
      <c r="F737" s="179">
        <f t="shared" ca="1" si="179"/>
        <v>28</v>
      </c>
      <c r="G737" s="179" t="str">
        <f t="shared" ca="1" si="180"/>
        <v/>
      </c>
      <c r="H737" s="179">
        <f t="shared" ca="1" si="181"/>
        <v>3655</v>
      </c>
      <c r="I737" s="182">
        <f t="shared" ca="1" si="182"/>
        <v>28</v>
      </c>
      <c r="J737" s="175" t="str">
        <f t="shared" ca="1" si="183"/>
        <v/>
      </c>
      <c r="K737" s="127" t="str">
        <f t="shared" ca="1" si="184"/>
        <v/>
      </c>
      <c r="L737" s="182" t="str">
        <f t="shared" ca="1" si="185"/>
        <v/>
      </c>
      <c r="M737" s="127" t="str">
        <f t="shared" ca="1" si="186"/>
        <v/>
      </c>
      <c r="N737" s="127" t="str">
        <f t="shared" ca="1" si="187"/>
        <v/>
      </c>
      <c r="O737" s="179" t="str">
        <f t="shared" ca="1" si="188"/>
        <v/>
      </c>
      <c r="P737" s="182" t="str">
        <f t="shared" ca="1" si="189"/>
        <v/>
      </c>
      <c r="Q737" s="120" t="str">
        <f t="shared" ca="1" si="191"/>
        <v/>
      </c>
      <c r="R737" s="77">
        <f ca="1">IFERROR(SUM($I$15:I737)/$N$5,"")</f>
        <v>0.32493088673306797</v>
      </c>
    </row>
    <row r="738" spans="1:18" x14ac:dyDescent="0.25">
      <c r="A738" s="168">
        <v>17</v>
      </c>
      <c r="B738" s="173">
        <f t="shared" si="190"/>
        <v>43589.416666664911</v>
      </c>
      <c r="C738" s="127" t="str">
        <f t="shared" ca="1" si="176"/>
        <v/>
      </c>
      <c r="D738" s="179">
        <f t="shared" ca="1" si="177"/>
        <v>852</v>
      </c>
      <c r="E738" s="179">
        <f t="shared" ca="1" si="178"/>
        <v>42</v>
      </c>
      <c r="F738" s="179">
        <f t="shared" ca="1" si="179"/>
        <v>30</v>
      </c>
      <c r="G738" s="179">
        <f t="shared" ca="1" si="180"/>
        <v>202.9</v>
      </c>
      <c r="H738" s="179">
        <f t="shared" ca="1" si="181"/>
        <v>3788</v>
      </c>
      <c r="I738" s="182">
        <f t="shared" ca="1" si="182"/>
        <v>25</v>
      </c>
      <c r="J738" s="175" t="str">
        <f t="shared" ca="1" si="183"/>
        <v/>
      </c>
      <c r="K738" s="127" t="str">
        <f t="shared" ca="1" si="184"/>
        <v/>
      </c>
      <c r="L738" s="182" t="str">
        <f t="shared" ca="1" si="185"/>
        <v/>
      </c>
      <c r="M738" s="127" t="str">
        <f t="shared" ca="1" si="186"/>
        <v/>
      </c>
      <c r="N738" s="127" t="str">
        <f t="shared" ca="1" si="187"/>
        <v/>
      </c>
      <c r="O738" s="179" t="str">
        <f t="shared" ca="1" si="188"/>
        <v/>
      </c>
      <c r="P738" s="182" t="str">
        <f t="shared" ca="1" si="189"/>
        <v/>
      </c>
      <c r="Q738" s="120" t="str">
        <f t="shared" ca="1" si="191"/>
        <v/>
      </c>
      <c r="R738" s="77">
        <f ca="1">IFERROR(SUM($I$15:I738)/$N$5,"")</f>
        <v>0.32507164695085217</v>
      </c>
    </row>
    <row r="739" spans="1:18" x14ac:dyDescent="0.25">
      <c r="A739" s="168">
        <v>18</v>
      </c>
      <c r="B739" s="173">
        <f t="shared" si="190"/>
        <v>43589.458333331575</v>
      </c>
      <c r="C739" s="127" t="str">
        <f t="shared" ca="1" si="176"/>
        <v/>
      </c>
      <c r="D739" s="179">
        <f t="shared" ca="1" si="177"/>
        <v>853</v>
      </c>
      <c r="E739" s="179">
        <f t="shared" ca="1" si="178"/>
        <v>42</v>
      </c>
      <c r="F739" s="179">
        <f t="shared" ca="1" si="179"/>
        <v>29</v>
      </c>
      <c r="G739" s="179" t="str">
        <f t="shared" ca="1" si="180"/>
        <v/>
      </c>
      <c r="H739" s="179">
        <f t="shared" ca="1" si="181"/>
        <v>5010</v>
      </c>
      <c r="I739" s="182">
        <f t="shared" ca="1" si="182"/>
        <v>26</v>
      </c>
      <c r="J739" s="175" t="str">
        <f t="shared" ca="1" si="183"/>
        <v/>
      </c>
      <c r="K739" s="127" t="str">
        <f t="shared" ca="1" si="184"/>
        <v/>
      </c>
      <c r="L739" s="182" t="str">
        <f t="shared" ca="1" si="185"/>
        <v/>
      </c>
      <c r="M739" s="127" t="str">
        <f t="shared" ca="1" si="186"/>
        <v/>
      </c>
      <c r="N739" s="127" t="str">
        <f t="shared" ca="1" si="187"/>
        <v/>
      </c>
      <c r="O739" s="179" t="str">
        <f t="shared" ca="1" si="188"/>
        <v/>
      </c>
      <c r="P739" s="182" t="str">
        <f t="shared" ca="1" si="189"/>
        <v/>
      </c>
      <c r="Q739" s="120" t="str">
        <f t="shared" ca="1" si="191"/>
        <v/>
      </c>
      <c r="R739" s="77">
        <f ca="1">IFERROR(SUM($I$15:I739)/$N$5,"")</f>
        <v>0.32521803757734774</v>
      </c>
    </row>
    <row r="740" spans="1:18" x14ac:dyDescent="0.25">
      <c r="A740" s="168">
        <v>19</v>
      </c>
      <c r="B740" s="173">
        <f t="shared" si="190"/>
        <v>43589.499999998239</v>
      </c>
      <c r="C740" s="127" t="str">
        <f t="shared" ca="1" si="176"/>
        <v/>
      </c>
      <c r="D740" s="179">
        <f t="shared" ca="1" si="177"/>
        <v>852</v>
      </c>
      <c r="E740" s="179">
        <f t="shared" ca="1" si="178"/>
        <v>42</v>
      </c>
      <c r="F740" s="179">
        <f t="shared" ca="1" si="179"/>
        <v>28</v>
      </c>
      <c r="G740" s="179" t="str">
        <f t="shared" ca="1" si="180"/>
        <v/>
      </c>
      <c r="H740" s="179">
        <f t="shared" ca="1" si="181"/>
        <v>3625</v>
      </c>
      <c r="I740" s="182">
        <f t="shared" ca="1" si="182"/>
        <v>26</v>
      </c>
      <c r="J740" s="175" t="str">
        <f t="shared" ca="1" si="183"/>
        <v/>
      </c>
      <c r="K740" s="127" t="str">
        <f t="shared" ca="1" si="184"/>
        <v/>
      </c>
      <c r="L740" s="182" t="str">
        <f t="shared" ca="1" si="185"/>
        <v/>
      </c>
      <c r="M740" s="127" t="str">
        <f t="shared" ca="1" si="186"/>
        <v/>
      </c>
      <c r="N740" s="127" t="str">
        <f t="shared" ca="1" si="187"/>
        <v/>
      </c>
      <c r="O740" s="179" t="str">
        <f t="shared" ca="1" si="188"/>
        <v/>
      </c>
      <c r="P740" s="182" t="str">
        <f t="shared" ca="1" si="189"/>
        <v/>
      </c>
      <c r="Q740" s="120" t="str">
        <f t="shared" ca="1" si="191"/>
        <v/>
      </c>
      <c r="R740" s="77">
        <f ca="1">IFERROR(SUM($I$15:I740)/$N$5,"")</f>
        <v>0.32536442820384331</v>
      </c>
    </row>
    <row r="741" spans="1:18" x14ac:dyDescent="0.25">
      <c r="A741" s="168">
        <v>20</v>
      </c>
      <c r="B741" s="173">
        <f t="shared" si="190"/>
        <v>43589.541666664903</v>
      </c>
      <c r="C741" s="127" t="str">
        <f t="shared" ca="1" si="176"/>
        <v/>
      </c>
      <c r="D741" s="179">
        <f t="shared" ca="1" si="177"/>
        <v>853</v>
      </c>
      <c r="E741" s="179">
        <f t="shared" ca="1" si="178"/>
        <v>42</v>
      </c>
      <c r="F741" s="179">
        <f t="shared" ca="1" si="179"/>
        <v>28</v>
      </c>
      <c r="G741" s="179" t="str">
        <f t="shared" ca="1" si="180"/>
        <v/>
      </c>
      <c r="H741" s="179">
        <f t="shared" ca="1" si="181"/>
        <v>3655</v>
      </c>
      <c r="I741" s="182">
        <f t="shared" ca="1" si="182"/>
        <v>25</v>
      </c>
      <c r="J741" s="175" t="str">
        <f t="shared" ca="1" si="183"/>
        <v/>
      </c>
      <c r="K741" s="127" t="str">
        <f t="shared" ca="1" si="184"/>
        <v/>
      </c>
      <c r="L741" s="182" t="str">
        <f t="shared" ca="1" si="185"/>
        <v/>
      </c>
      <c r="M741" s="127" t="str">
        <f t="shared" ca="1" si="186"/>
        <v/>
      </c>
      <c r="N741" s="127" t="str">
        <f t="shared" ca="1" si="187"/>
        <v/>
      </c>
      <c r="O741" s="179" t="str">
        <f t="shared" ca="1" si="188"/>
        <v/>
      </c>
      <c r="P741" s="182" t="str">
        <f t="shared" ca="1" si="189"/>
        <v/>
      </c>
      <c r="Q741" s="120" t="str">
        <f t="shared" ca="1" si="191"/>
        <v/>
      </c>
      <c r="R741" s="77">
        <f ca="1">IFERROR(SUM($I$15:I741)/$N$5,"")</f>
        <v>0.32550518842162751</v>
      </c>
    </row>
    <row r="742" spans="1:18" x14ac:dyDescent="0.25">
      <c r="A742" s="168">
        <v>21</v>
      </c>
      <c r="B742" s="173">
        <f t="shared" si="190"/>
        <v>43589.583333331568</v>
      </c>
      <c r="C742" s="127" t="str">
        <f t="shared" ca="1" si="176"/>
        <v/>
      </c>
      <c r="D742" s="179">
        <f t="shared" ca="1" si="177"/>
        <v>855</v>
      </c>
      <c r="E742" s="179">
        <f t="shared" ca="1" si="178"/>
        <v>42</v>
      </c>
      <c r="F742" s="179">
        <f t="shared" ca="1" si="179"/>
        <v>30</v>
      </c>
      <c r="G742" s="179">
        <f t="shared" ca="1" si="180"/>
        <v>232.75</v>
      </c>
      <c r="H742" s="179">
        <f t="shared" ca="1" si="181"/>
        <v>3698</v>
      </c>
      <c r="I742" s="182">
        <f t="shared" ca="1" si="182"/>
        <v>25</v>
      </c>
      <c r="J742" s="175" t="str">
        <f t="shared" ca="1" si="183"/>
        <v/>
      </c>
      <c r="K742" s="127" t="str">
        <f t="shared" ca="1" si="184"/>
        <v/>
      </c>
      <c r="L742" s="182" t="str">
        <f t="shared" ca="1" si="185"/>
        <v/>
      </c>
      <c r="M742" s="127" t="str">
        <f t="shared" ca="1" si="186"/>
        <v/>
      </c>
      <c r="N742" s="127" t="str">
        <f t="shared" ca="1" si="187"/>
        <v/>
      </c>
      <c r="O742" s="179" t="str">
        <f t="shared" ca="1" si="188"/>
        <v/>
      </c>
      <c r="P742" s="182" t="str">
        <f t="shared" ca="1" si="189"/>
        <v/>
      </c>
      <c r="Q742" s="120" t="str">
        <f t="shared" ca="1" si="191"/>
        <v/>
      </c>
      <c r="R742" s="77">
        <f ca="1">IFERROR(SUM($I$15:I742)/$N$5,"")</f>
        <v>0.32564594863941171</v>
      </c>
    </row>
    <row r="743" spans="1:18" x14ac:dyDescent="0.25">
      <c r="A743" s="168">
        <v>22</v>
      </c>
      <c r="B743" s="173">
        <f t="shared" si="190"/>
        <v>43589.624999998232</v>
      </c>
      <c r="C743" s="127" t="str">
        <f t="shared" ca="1" si="176"/>
        <v/>
      </c>
      <c r="D743" s="179">
        <f t="shared" ca="1" si="177"/>
        <v>847</v>
      </c>
      <c r="E743" s="179">
        <f t="shared" ca="1" si="178"/>
        <v>42</v>
      </c>
      <c r="F743" s="179">
        <f t="shared" ca="1" si="179"/>
        <v>30</v>
      </c>
      <c r="G743" s="179" t="str">
        <f t="shared" ca="1" si="180"/>
        <v/>
      </c>
      <c r="H743" s="179">
        <f t="shared" ca="1" si="181"/>
        <v>3715</v>
      </c>
      <c r="I743" s="182">
        <f t="shared" ca="1" si="182"/>
        <v>28</v>
      </c>
      <c r="J743" s="175" t="str">
        <f t="shared" ca="1" si="183"/>
        <v/>
      </c>
      <c r="K743" s="127" t="str">
        <f t="shared" ca="1" si="184"/>
        <v/>
      </c>
      <c r="L743" s="182" t="str">
        <f t="shared" ca="1" si="185"/>
        <v/>
      </c>
      <c r="M743" s="127" t="str">
        <f t="shared" ca="1" si="186"/>
        <v/>
      </c>
      <c r="N743" s="127" t="str">
        <f t="shared" ca="1" si="187"/>
        <v/>
      </c>
      <c r="O743" s="179" t="str">
        <f t="shared" ca="1" si="188"/>
        <v/>
      </c>
      <c r="P743" s="182" t="str">
        <f t="shared" ca="1" si="189"/>
        <v/>
      </c>
      <c r="Q743" s="120" t="str">
        <f t="shared" ca="1" si="191"/>
        <v/>
      </c>
      <c r="R743" s="77">
        <f ca="1">IFERROR(SUM($I$15:I743)/$N$5,"")</f>
        <v>0.32580360008333004</v>
      </c>
    </row>
    <row r="744" spans="1:18" x14ac:dyDescent="0.25">
      <c r="A744" s="168">
        <v>23</v>
      </c>
      <c r="B744" s="173">
        <f t="shared" si="190"/>
        <v>43589.666666664896</v>
      </c>
      <c r="C744" s="127" t="str">
        <f t="shared" ca="1" si="176"/>
        <v/>
      </c>
      <c r="D744" s="179">
        <f t="shared" ca="1" si="177"/>
        <v>850</v>
      </c>
      <c r="E744" s="179">
        <f t="shared" ca="1" si="178"/>
        <v>42</v>
      </c>
      <c r="F744" s="179">
        <f t="shared" ca="1" si="179"/>
        <v>31</v>
      </c>
      <c r="G744" s="179" t="str">
        <f t="shared" ca="1" si="180"/>
        <v/>
      </c>
      <c r="H744" s="179">
        <f t="shared" ca="1" si="181"/>
        <v>3650</v>
      </c>
      <c r="I744" s="182">
        <f t="shared" ca="1" si="182"/>
        <v>25</v>
      </c>
      <c r="J744" s="175" t="str">
        <f t="shared" ca="1" si="183"/>
        <v/>
      </c>
      <c r="K744" s="127" t="str">
        <f t="shared" ca="1" si="184"/>
        <v/>
      </c>
      <c r="L744" s="182" t="str">
        <f t="shared" ca="1" si="185"/>
        <v/>
      </c>
      <c r="M744" s="127" t="str">
        <f t="shared" ca="1" si="186"/>
        <v/>
      </c>
      <c r="N744" s="127" t="str">
        <f t="shared" ca="1" si="187"/>
        <v/>
      </c>
      <c r="O744" s="179" t="str">
        <f t="shared" ca="1" si="188"/>
        <v/>
      </c>
      <c r="P744" s="182" t="str">
        <f t="shared" ca="1" si="189"/>
        <v/>
      </c>
      <c r="Q744" s="120" t="str">
        <f t="shared" ca="1" si="191"/>
        <v/>
      </c>
      <c r="R744" s="77">
        <f ca="1">IFERROR(SUM($I$15:I744)/$N$5,"")</f>
        <v>0.32594436030111423</v>
      </c>
    </row>
    <row r="745" spans="1:18" x14ac:dyDescent="0.25">
      <c r="A745" s="168">
        <v>24</v>
      </c>
      <c r="B745" s="173">
        <f t="shared" si="190"/>
        <v>43589.70833333156</v>
      </c>
      <c r="C745" s="127" t="str">
        <f t="shared" ca="1" si="176"/>
        <v/>
      </c>
      <c r="D745" s="179">
        <f t="shared" ca="1" si="177"/>
        <v>847</v>
      </c>
      <c r="E745" s="179">
        <f t="shared" ca="1" si="178"/>
        <v>42</v>
      </c>
      <c r="F745" s="179">
        <f t="shared" ca="1" si="179"/>
        <v>30</v>
      </c>
      <c r="G745" s="179" t="str">
        <f t="shared" ca="1" si="180"/>
        <v/>
      </c>
      <c r="H745" s="179">
        <f t="shared" ca="1" si="181"/>
        <v>3687</v>
      </c>
      <c r="I745" s="182">
        <f t="shared" ca="1" si="182"/>
        <v>26</v>
      </c>
      <c r="J745" s="175" t="str">
        <f t="shared" ca="1" si="183"/>
        <v/>
      </c>
      <c r="K745" s="127" t="str">
        <f t="shared" ca="1" si="184"/>
        <v/>
      </c>
      <c r="L745" s="182" t="str">
        <f t="shared" ca="1" si="185"/>
        <v/>
      </c>
      <c r="M745" s="127" t="str">
        <f t="shared" ca="1" si="186"/>
        <v/>
      </c>
      <c r="N745" s="127" t="str">
        <f t="shared" ca="1" si="187"/>
        <v/>
      </c>
      <c r="O745" s="179" t="str">
        <f t="shared" ca="1" si="188"/>
        <v/>
      </c>
      <c r="P745" s="182" t="str">
        <f t="shared" ca="1" si="189"/>
        <v/>
      </c>
      <c r="Q745" s="120" t="str">
        <f t="shared" ca="1" si="191"/>
        <v/>
      </c>
      <c r="R745" s="77">
        <f ca="1">IFERROR(SUM($I$15:I745)/$N$5,"")</f>
        <v>0.32609075092760986</v>
      </c>
    </row>
    <row r="746" spans="1:18" x14ac:dyDescent="0.25">
      <c r="A746" s="168">
        <v>25</v>
      </c>
      <c r="B746" s="173">
        <f t="shared" si="190"/>
        <v>43589.749999998225</v>
      </c>
      <c r="C746" s="127" t="str">
        <f t="shared" ca="1" si="176"/>
        <v/>
      </c>
      <c r="D746" s="179">
        <f t="shared" ca="1" si="177"/>
        <v>850</v>
      </c>
      <c r="E746" s="179">
        <f t="shared" ca="1" si="178"/>
        <v>42</v>
      </c>
      <c r="F746" s="179">
        <f t="shared" ca="1" si="179"/>
        <v>33</v>
      </c>
      <c r="G746" s="179">
        <f t="shared" ca="1" si="180"/>
        <v>194.65</v>
      </c>
      <c r="H746" s="179">
        <f t="shared" ca="1" si="181"/>
        <v>3588</v>
      </c>
      <c r="I746" s="182">
        <f t="shared" ca="1" si="182"/>
        <v>28</v>
      </c>
      <c r="J746" s="175" t="str">
        <f t="shared" ca="1" si="183"/>
        <v/>
      </c>
      <c r="K746" s="127" t="str">
        <f t="shared" ca="1" si="184"/>
        <v/>
      </c>
      <c r="L746" s="182" t="str">
        <f t="shared" ca="1" si="185"/>
        <v/>
      </c>
      <c r="M746" s="127" t="str">
        <f t="shared" ca="1" si="186"/>
        <v/>
      </c>
      <c r="N746" s="127" t="str">
        <f t="shared" ca="1" si="187"/>
        <v/>
      </c>
      <c r="O746" s="179" t="str">
        <f t="shared" ca="1" si="188"/>
        <v/>
      </c>
      <c r="P746" s="182" t="str">
        <f t="shared" ca="1" si="189"/>
        <v/>
      </c>
      <c r="Q746" s="120" t="str">
        <f t="shared" ca="1" si="191"/>
        <v/>
      </c>
      <c r="R746" s="77">
        <f ca="1">IFERROR(SUM($I$15:I746)/$N$5,"")</f>
        <v>0.32624840237152813</v>
      </c>
    </row>
    <row r="747" spans="1:18" x14ac:dyDescent="0.25">
      <c r="A747" s="168">
        <v>26</v>
      </c>
      <c r="B747" s="173">
        <f t="shared" si="190"/>
        <v>43589.791666664889</v>
      </c>
      <c r="C747" s="127" t="str">
        <f t="shared" ca="1" si="176"/>
        <v/>
      </c>
      <c r="D747" s="179">
        <f t="shared" ca="1" si="177"/>
        <v>850</v>
      </c>
      <c r="E747" s="179">
        <f t="shared" ca="1" si="178"/>
        <v>42</v>
      </c>
      <c r="F747" s="179">
        <f t="shared" ca="1" si="179"/>
        <v>29</v>
      </c>
      <c r="G747" s="179" t="str">
        <f t="shared" ca="1" si="180"/>
        <v/>
      </c>
      <c r="H747" s="179">
        <f t="shared" ca="1" si="181"/>
        <v>3655</v>
      </c>
      <c r="I747" s="182">
        <f t="shared" ca="1" si="182"/>
        <v>28</v>
      </c>
      <c r="J747" s="175" t="str">
        <f t="shared" ca="1" si="183"/>
        <v/>
      </c>
      <c r="K747" s="127" t="str">
        <f t="shared" ca="1" si="184"/>
        <v/>
      </c>
      <c r="L747" s="182" t="str">
        <f t="shared" ca="1" si="185"/>
        <v/>
      </c>
      <c r="M747" s="127" t="str">
        <f t="shared" ca="1" si="186"/>
        <v/>
      </c>
      <c r="N747" s="127" t="str">
        <f t="shared" ca="1" si="187"/>
        <v/>
      </c>
      <c r="O747" s="179" t="str">
        <f t="shared" ca="1" si="188"/>
        <v/>
      </c>
      <c r="P747" s="182" t="str">
        <f t="shared" ca="1" si="189"/>
        <v/>
      </c>
      <c r="Q747" s="120" t="str">
        <f t="shared" ca="1" si="191"/>
        <v/>
      </c>
      <c r="R747" s="77">
        <f ca="1">IFERROR(SUM($I$15:I747)/$N$5,"")</f>
        <v>0.32640605381544646</v>
      </c>
    </row>
    <row r="748" spans="1:18" x14ac:dyDescent="0.25">
      <c r="A748" s="168">
        <v>27</v>
      </c>
      <c r="B748" s="173">
        <f t="shared" si="190"/>
        <v>43589.833333331553</v>
      </c>
      <c r="C748" s="127" t="str">
        <f t="shared" ca="1" si="176"/>
        <v/>
      </c>
      <c r="D748" s="179">
        <f t="shared" ca="1" si="177"/>
        <v>850</v>
      </c>
      <c r="E748" s="179">
        <f t="shared" ca="1" si="178"/>
        <v>42</v>
      </c>
      <c r="F748" s="179">
        <f t="shared" ca="1" si="179"/>
        <v>28</v>
      </c>
      <c r="G748" s="179" t="str">
        <f t="shared" ca="1" si="180"/>
        <v/>
      </c>
      <c r="H748" s="179">
        <f t="shared" ca="1" si="181"/>
        <v>3788</v>
      </c>
      <c r="I748" s="182">
        <f t="shared" ca="1" si="182"/>
        <v>30</v>
      </c>
      <c r="J748" s="175" t="str">
        <f t="shared" ca="1" si="183"/>
        <v/>
      </c>
      <c r="K748" s="127" t="str">
        <f t="shared" ca="1" si="184"/>
        <v/>
      </c>
      <c r="L748" s="182" t="str">
        <f t="shared" ca="1" si="185"/>
        <v/>
      </c>
      <c r="M748" s="127" t="str">
        <f t="shared" ca="1" si="186"/>
        <v/>
      </c>
      <c r="N748" s="127" t="str">
        <f t="shared" ca="1" si="187"/>
        <v/>
      </c>
      <c r="O748" s="179" t="str">
        <f t="shared" ca="1" si="188"/>
        <v/>
      </c>
      <c r="P748" s="182" t="str">
        <f t="shared" ca="1" si="189"/>
        <v/>
      </c>
      <c r="Q748" s="120" t="str">
        <f t="shared" ca="1" si="191"/>
        <v/>
      </c>
      <c r="R748" s="77">
        <f ca="1">IFERROR(SUM($I$15:I748)/$N$5,"")</f>
        <v>0.32657496607678749</v>
      </c>
    </row>
    <row r="749" spans="1:18" x14ac:dyDescent="0.25">
      <c r="A749" s="168">
        <v>28</v>
      </c>
      <c r="B749" s="173">
        <f t="shared" si="190"/>
        <v>43589.874999998217</v>
      </c>
      <c r="C749" s="127" t="str">
        <f t="shared" ca="1" si="176"/>
        <v/>
      </c>
      <c r="D749" s="179">
        <f t="shared" ca="1" si="177"/>
        <v>849</v>
      </c>
      <c r="E749" s="179">
        <f t="shared" ca="1" si="178"/>
        <v>42</v>
      </c>
      <c r="F749" s="179">
        <f t="shared" ca="1" si="179"/>
        <v>30</v>
      </c>
      <c r="G749" s="179" t="str">
        <f t="shared" ca="1" si="180"/>
        <v/>
      </c>
      <c r="H749" s="179">
        <f t="shared" ca="1" si="181"/>
        <v>3555</v>
      </c>
      <c r="I749" s="182">
        <f t="shared" ca="1" si="182"/>
        <v>30</v>
      </c>
      <c r="J749" s="175" t="str">
        <f t="shared" ca="1" si="183"/>
        <v/>
      </c>
      <c r="K749" s="127" t="str">
        <f t="shared" ca="1" si="184"/>
        <v/>
      </c>
      <c r="L749" s="182" t="str">
        <f t="shared" ca="1" si="185"/>
        <v/>
      </c>
      <c r="M749" s="127" t="str">
        <f t="shared" ca="1" si="186"/>
        <v/>
      </c>
      <c r="N749" s="127" t="str">
        <f t="shared" ca="1" si="187"/>
        <v/>
      </c>
      <c r="O749" s="179" t="str">
        <f t="shared" ca="1" si="188"/>
        <v/>
      </c>
      <c r="P749" s="182" t="str">
        <f t="shared" ca="1" si="189"/>
        <v/>
      </c>
      <c r="Q749" s="120" t="str">
        <f t="shared" ca="1" si="191"/>
        <v/>
      </c>
      <c r="R749" s="77">
        <f ca="1">IFERROR(SUM($I$15:I749)/$N$5,"")</f>
        <v>0.32674387833812857</v>
      </c>
    </row>
    <row r="750" spans="1:18" x14ac:dyDescent="0.25">
      <c r="A750" s="168">
        <v>29</v>
      </c>
      <c r="B750" s="173">
        <f t="shared" si="190"/>
        <v>43589.916666664882</v>
      </c>
      <c r="C750" s="127" t="str">
        <f t="shared" ca="1" si="176"/>
        <v/>
      </c>
      <c r="D750" s="179">
        <f t="shared" ca="1" si="177"/>
        <v>849</v>
      </c>
      <c r="E750" s="179">
        <f t="shared" ca="1" si="178"/>
        <v>42</v>
      </c>
      <c r="F750" s="179">
        <f t="shared" ca="1" si="179"/>
        <v>29</v>
      </c>
      <c r="G750" s="179" t="str">
        <f t="shared" ca="1" si="180"/>
        <v/>
      </c>
      <c r="H750" s="179">
        <f t="shared" ca="1" si="181"/>
        <v>3689</v>
      </c>
      <c r="I750" s="182">
        <f t="shared" ca="1" si="182"/>
        <v>28</v>
      </c>
      <c r="J750" s="175" t="str">
        <f t="shared" ca="1" si="183"/>
        <v/>
      </c>
      <c r="K750" s="127" t="str">
        <f t="shared" ca="1" si="184"/>
        <v/>
      </c>
      <c r="L750" s="182" t="str">
        <f t="shared" ca="1" si="185"/>
        <v/>
      </c>
      <c r="M750" s="127" t="str">
        <f t="shared" ca="1" si="186"/>
        <v/>
      </c>
      <c r="N750" s="127" t="str">
        <f t="shared" ca="1" si="187"/>
        <v/>
      </c>
      <c r="O750" s="179" t="str">
        <f t="shared" ca="1" si="188"/>
        <v/>
      </c>
      <c r="P750" s="182" t="str">
        <f t="shared" ca="1" si="189"/>
        <v/>
      </c>
      <c r="Q750" s="120" t="str">
        <f t="shared" ca="1" si="191"/>
        <v/>
      </c>
      <c r="R750" s="77">
        <f ca="1">IFERROR(SUM($I$15:I750)/$N$5,"")</f>
        <v>0.3269015297820469</v>
      </c>
    </row>
    <row r="751" spans="1:18" x14ac:dyDescent="0.25">
      <c r="A751" s="168">
        <v>30</v>
      </c>
      <c r="B751" s="173">
        <f t="shared" si="190"/>
        <v>43589.958333331546</v>
      </c>
      <c r="C751" s="127" t="str">
        <f t="shared" ca="1" si="176"/>
        <v/>
      </c>
      <c r="D751" s="179">
        <f t="shared" ca="1" si="177"/>
        <v>847</v>
      </c>
      <c r="E751" s="179">
        <f t="shared" ca="1" si="178"/>
        <v>42</v>
      </c>
      <c r="F751" s="179">
        <f t="shared" ca="1" si="179"/>
        <v>28</v>
      </c>
      <c r="G751" s="179" t="str">
        <f t="shared" ca="1" si="180"/>
        <v/>
      </c>
      <c r="H751" s="179">
        <f t="shared" ca="1" si="181"/>
        <v>3622</v>
      </c>
      <c r="I751" s="182">
        <f t="shared" ca="1" si="182"/>
        <v>32</v>
      </c>
      <c r="J751" s="175" t="str">
        <f t="shared" ca="1" si="183"/>
        <v/>
      </c>
      <c r="K751" s="127" t="str">
        <f t="shared" ca="1" si="184"/>
        <v/>
      </c>
      <c r="L751" s="182" t="str">
        <f t="shared" ca="1" si="185"/>
        <v/>
      </c>
      <c r="M751" s="127" t="str">
        <f t="shared" ca="1" si="186"/>
        <v/>
      </c>
      <c r="N751" s="127" t="str">
        <f t="shared" ca="1" si="187"/>
        <v/>
      </c>
      <c r="O751" s="179" t="str">
        <f t="shared" ca="1" si="188"/>
        <v/>
      </c>
      <c r="P751" s="182" t="str">
        <f t="shared" ca="1" si="189"/>
        <v/>
      </c>
      <c r="Q751" s="120" t="str">
        <f t="shared" ca="1" si="191"/>
        <v/>
      </c>
      <c r="R751" s="77">
        <f ca="1">IFERROR(SUM($I$15:I751)/$N$5,"")</f>
        <v>0.32708170286081067</v>
      </c>
    </row>
    <row r="752" spans="1:18" x14ac:dyDescent="0.25">
      <c r="A752" s="168">
        <v>31</v>
      </c>
      <c r="B752" s="173">
        <f t="shared" si="190"/>
        <v>43589.99999999821</v>
      </c>
      <c r="C752" s="127" t="str">
        <f t="shared" ca="1" si="176"/>
        <v/>
      </c>
      <c r="D752" s="179">
        <f t="shared" ca="1" si="177"/>
        <v>847</v>
      </c>
      <c r="E752" s="179">
        <f t="shared" ca="1" si="178"/>
        <v>42</v>
      </c>
      <c r="F752" s="179">
        <f t="shared" ca="1" si="179"/>
        <v>28</v>
      </c>
      <c r="G752" s="179" t="str">
        <f t="shared" ca="1" si="180"/>
        <v/>
      </c>
      <c r="H752" s="179">
        <f t="shared" ca="1" si="181"/>
        <v>3710</v>
      </c>
      <c r="I752" s="182">
        <f t="shared" ca="1" si="182"/>
        <v>28</v>
      </c>
      <c r="J752" s="175" t="str">
        <f t="shared" ca="1" si="183"/>
        <v/>
      </c>
      <c r="K752" s="127" t="str">
        <f t="shared" ca="1" si="184"/>
        <v/>
      </c>
      <c r="L752" s="182" t="str">
        <f t="shared" ca="1" si="185"/>
        <v/>
      </c>
      <c r="M752" s="127" t="str">
        <f t="shared" ca="1" si="186"/>
        <v/>
      </c>
      <c r="N752" s="127" t="str">
        <f t="shared" ca="1" si="187"/>
        <v/>
      </c>
      <c r="O752" s="179" t="str">
        <f t="shared" ca="1" si="188"/>
        <v/>
      </c>
      <c r="P752" s="182" t="str">
        <f t="shared" ca="1" si="189"/>
        <v/>
      </c>
      <c r="Q752" s="120" t="str">
        <f t="shared" ca="1" si="191"/>
        <v/>
      </c>
      <c r="R752" s="77">
        <f ca="1">IFERROR(SUM($I$15:I752)/$N$5,"")</f>
        <v>0.327239354304729</v>
      </c>
    </row>
    <row r="753" spans="1:18" x14ac:dyDescent="0.25">
      <c r="A753" s="168">
        <v>32</v>
      </c>
      <c r="B753" s="173">
        <f t="shared" si="190"/>
        <v>43590.041666664874</v>
      </c>
      <c r="C753" s="127" t="str">
        <f t="shared" ca="1" si="176"/>
        <v/>
      </c>
      <c r="D753" s="179">
        <f t="shared" ca="1" si="177"/>
        <v>847</v>
      </c>
      <c r="E753" s="179">
        <f t="shared" ca="1" si="178"/>
        <v>42</v>
      </c>
      <c r="F753" s="179">
        <f t="shared" ca="1" si="179"/>
        <v>22</v>
      </c>
      <c r="G753" s="179" t="str">
        <f t="shared" ca="1" si="180"/>
        <v/>
      </c>
      <c r="H753" s="179">
        <f t="shared" ca="1" si="181"/>
        <v>3755</v>
      </c>
      <c r="I753" s="182">
        <f t="shared" ca="1" si="182"/>
        <v>30</v>
      </c>
      <c r="J753" s="175" t="str">
        <f t="shared" ca="1" si="183"/>
        <v/>
      </c>
      <c r="K753" s="127" t="str">
        <f t="shared" ca="1" si="184"/>
        <v/>
      </c>
      <c r="L753" s="182" t="str">
        <f t="shared" ca="1" si="185"/>
        <v/>
      </c>
      <c r="M753" s="127" t="str">
        <f t="shared" ca="1" si="186"/>
        <v/>
      </c>
      <c r="N753" s="127" t="str">
        <f t="shared" ca="1" si="187"/>
        <v/>
      </c>
      <c r="O753" s="179" t="str">
        <f t="shared" ca="1" si="188"/>
        <v/>
      </c>
      <c r="P753" s="182" t="str">
        <f t="shared" ca="1" si="189"/>
        <v/>
      </c>
      <c r="Q753" s="120" t="str">
        <f t="shared" ca="1" si="191"/>
        <v/>
      </c>
      <c r="R753" s="77">
        <f ca="1">IFERROR(SUM($I$15:I753)/$N$5,"")</f>
        <v>0.32740826656607003</v>
      </c>
    </row>
    <row r="754" spans="1:18" x14ac:dyDescent="0.25">
      <c r="A754" s="168">
        <v>33</v>
      </c>
      <c r="B754" s="173">
        <f t="shared" si="190"/>
        <v>43590.083333331539</v>
      </c>
      <c r="C754" s="127" t="str">
        <f t="shared" ca="1" si="176"/>
        <v/>
      </c>
      <c r="D754" s="179">
        <f t="shared" ca="1" si="177"/>
        <v>847</v>
      </c>
      <c r="E754" s="179">
        <f t="shared" ca="1" si="178"/>
        <v>42</v>
      </c>
      <c r="F754" s="179">
        <f t="shared" ca="1" si="179"/>
        <v>24</v>
      </c>
      <c r="G754" s="179">
        <f t="shared" ca="1" si="180"/>
        <v>232.75</v>
      </c>
      <c r="H754" s="179">
        <f t="shared" ca="1" si="181"/>
        <v>3687</v>
      </c>
      <c r="I754" s="182">
        <f t="shared" ca="1" si="182"/>
        <v>32</v>
      </c>
      <c r="J754" s="175" t="str">
        <f t="shared" ca="1" si="183"/>
        <v/>
      </c>
      <c r="K754" s="127" t="str">
        <f t="shared" ca="1" si="184"/>
        <v/>
      </c>
      <c r="L754" s="182" t="str">
        <f t="shared" ca="1" si="185"/>
        <v/>
      </c>
      <c r="M754" s="127" t="str">
        <f t="shared" ca="1" si="186"/>
        <v/>
      </c>
      <c r="N754" s="127" t="str">
        <f t="shared" ca="1" si="187"/>
        <v/>
      </c>
      <c r="O754" s="179" t="str">
        <f t="shared" ca="1" si="188"/>
        <v/>
      </c>
      <c r="P754" s="182" t="str">
        <f t="shared" ca="1" si="189"/>
        <v/>
      </c>
      <c r="Q754" s="120" t="str">
        <f t="shared" ca="1" si="191"/>
        <v/>
      </c>
      <c r="R754" s="77">
        <f ca="1">IFERROR(SUM($I$15:I754)/$N$5,"")</f>
        <v>0.32758843964483381</v>
      </c>
    </row>
    <row r="755" spans="1:18" x14ac:dyDescent="0.25">
      <c r="A755" s="168">
        <v>34</v>
      </c>
      <c r="B755" s="173">
        <f t="shared" si="190"/>
        <v>43590.124999998203</v>
      </c>
      <c r="C755" s="127" t="str">
        <f t="shared" ca="1" si="176"/>
        <v/>
      </c>
      <c r="D755" s="179">
        <f t="shared" ca="1" si="177"/>
        <v>847</v>
      </c>
      <c r="E755" s="179">
        <f t="shared" ca="1" si="178"/>
        <v>42</v>
      </c>
      <c r="F755" s="179">
        <f t="shared" ca="1" si="179"/>
        <v>24</v>
      </c>
      <c r="G755" s="179" t="str">
        <f t="shared" ca="1" si="180"/>
        <v/>
      </c>
      <c r="H755" s="179">
        <f t="shared" ca="1" si="181"/>
        <v>3659</v>
      </c>
      <c r="I755" s="182">
        <f t="shared" ca="1" si="182"/>
        <v>30</v>
      </c>
      <c r="J755" s="175" t="str">
        <f t="shared" ca="1" si="183"/>
        <v/>
      </c>
      <c r="K755" s="127" t="str">
        <f t="shared" ca="1" si="184"/>
        <v/>
      </c>
      <c r="L755" s="182" t="str">
        <f t="shared" ca="1" si="185"/>
        <v/>
      </c>
      <c r="M755" s="127" t="str">
        <f t="shared" ca="1" si="186"/>
        <v/>
      </c>
      <c r="N755" s="127" t="str">
        <f t="shared" ca="1" si="187"/>
        <v/>
      </c>
      <c r="O755" s="179" t="str">
        <f t="shared" ca="1" si="188"/>
        <v/>
      </c>
      <c r="P755" s="182" t="str">
        <f t="shared" ca="1" si="189"/>
        <v/>
      </c>
      <c r="Q755" s="120" t="str">
        <f t="shared" ca="1" si="191"/>
        <v/>
      </c>
      <c r="R755" s="77">
        <f ca="1">IFERROR(SUM($I$15:I755)/$N$5,"")</f>
        <v>0.32775735190617489</v>
      </c>
    </row>
    <row r="756" spans="1:18" x14ac:dyDescent="0.25">
      <c r="A756" s="168">
        <v>35</v>
      </c>
      <c r="B756" s="173">
        <f t="shared" si="190"/>
        <v>43590.166666664867</v>
      </c>
      <c r="C756" s="127" t="str">
        <f t="shared" ca="1" si="176"/>
        <v/>
      </c>
      <c r="D756" s="179">
        <f t="shared" ca="1" si="177"/>
        <v>847</v>
      </c>
      <c r="E756" s="179">
        <f t="shared" ca="1" si="178"/>
        <v>42</v>
      </c>
      <c r="F756" s="179">
        <f t="shared" ca="1" si="179"/>
        <v>25</v>
      </c>
      <c r="G756" s="179" t="str">
        <f t="shared" ca="1" si="180"/>
        <v/>
      </c>
      <c r="H756" s="179">
        <f t="shared" ca="1" si="181"/>
        <v>3621</v>
      </c>
      <c r="I756" s="182">
        <f t="shared" ca="1" si="182"/>
        <v>32</v>
      </c>
      <c r="J756" s="175" t="str">
        <f t="shared" ca="1" si="183"/>
        <v/>
      </c>
      <c r="K756" s="127" t="str">
        <f t="shared" ca="1" si="184"/>
        <v/>
      </c>
      <c r="L756" s="182" t="str">
        <f t="shared" ca="1" si="185"/>
        <v/>
      </c>
      <c r="M756" s="127" t="str">
        <f t="shared" ca="1" si="186"/>
        <v/>
      </c>
      <c r="N756" s="127" t="str">
        <f t="shared" ca="1" si="187"/>
        <v/>
      </c>
      <c r="O756" s="179" t="str">
        <f t="shared" ca="1" si="188"/>
        <v/>
      </c>
      <c r="P756" s="182" t="str">
        <f t="shared" ca="1" si="189"/>
        <v/>
      </c>
      <c r="Q756" s="120" t="str">
        <f t="shared" ca="1" si="191"/>
        <v/>
      </c>
      <c r="R756" s="77">
        <f ca="1">IFERROR(SUM($I$15:I756)/$N$5,"")</f>
        <v>0.32793752498493867</v>
      </c>
    </row>
    <row r="757" spans="1:18" x14ac:dyDescent="0.25">
      <c r="A757" s="168">
        <v>36</v>
      </c>
      <c r="B757" s="173">
        <f t="shared" si="190"/>
        <v>43590.208333331531</v>
      </c>
      <c r="C757" s="127" t="str">
        <f t="shared" ca="1" si="176"/>
        <v/>
      </c>
      <c r="D757" s="179">
        <f t="shared" ca="1" si="177"/>
        <v>844</v>
      </c>
      <c r="E757" s="179">
        <f t="shared" ca="1" si="178"/>
        <v>42</v>
      </c>
      <c r="F757" s="179">
        <f t="shared" ca="1" si="179"/>
        <v>29</v>
      </c>
      <c r="G757" s="179" t="str">
        <f t="shared" ca="1" si="180"/>
        <v/>
      </c>
      <c r="H757" s="179">
        <f t="shared" ca="1" si="181"/>
        <v>3564</v>
      </c>
      <c r="I757" s="182">
        <f t="shared" ca="1" si="182"/>
        <v>30</v>
      </c>
      <c r="J757" s="175" t="str">
        <f t="shared" ca="1" si="183"/>
        <v/>
      </c>
      <c r="K757" s="127" t="str">
        <f t="shared" ca="1" si="184"/>
        <v/>
      </c>
      <c r="L757" s="182" t="str">
        <f t="shared" ca="1" si="185"/>
        <v/>
      </c>
      <c r="M757" s="127" t="str">
        <f t="shared" ca="1" si="186"/>
        <v/>
      </c>
      <c r="N757" s="127" t="str">
        <f t="shared" ca="1" si="187"/>
        <v/>
      </c>
      <c r="O757" s="179" t="str">
        <f t="shared" ca="1" si="188"/>
        <v/>
      </c>
      <c r="P757" s="182" t="str">
        <f t="shared" ca="1" si="189"/>
        <v/>
      </c>
      <c r="Q757" s="120" t="str">
        <f t="shared" ca="1" si="191"/>
        <v/>
      </c>
      <c r="R757" s="77">
        <f ca="1">IFERROR(SUM($I$15:I757)/$N$5,"")</f>
        <v>0.32810643724627969</v>
      </c>
    </row>
    <row r="758" spans="1:18" x14ac:dyDescent="0.25">
      <c r="A758" s="168">
        <v>37</v>
      </c>
      <c r="B758" s="173">
        <f t="shared" si="190"/>
        <v>43590.249999998196</v>
      </c>
      <c r="C758" s="127" t="str">
        <f t="shared" ca="1" si="176"/>
        <v/>
      </c>
      <c r="D758" s="179">
        <f t="shared" ca="1" si="177"/>
        <v>846</v>
      </c>
      <c r="E758" s="179">
        <f t="shared" ca="1" si="178"/>
        <v>42</v>
      </c>
      <c r="F758" s="179">
        <f t="shared" ca="1" si="179"/>
        <v>28</v>
      </c>
      <c r="G758" s="179" t="str">
        <f t="shared" ca="1" si="180"/>
        <v/>
      </c>
      <c r="H758" s="179">
        <f t="shared" ca="1" si="181"/>
        <v>3626</v>
      </c>
      <c r="I758" s="182">
        <f t="shared" ca="1" si="182"/>
        <v>29</v>
      </c>
      <c r="J758" s="175" t="str">
        <f t="shared" ca="1" si="183"/>
        <v/>
      </c>
      <c r="K758" s="127" t="str">
        <f t="shared" ca="1" si="184"/>
        <v/>
      </c>
      <c r="L758" s="182" t="str">
        <f t="shared" ca="1" si="185"/>
        <v/>
      </c>
      <c r="M758" s="127" t="str">
        <f t="shared" ca="1" si="186"/>
        <v/>
      </c>
      <c r="N758" s="127" t="str">
        <f t="shared" ca="1" si="187"/>
        <v/>
      </c>
      <c r="O758" s="179" t="str">
        <f t="shared" ca="1" si="188"/>
        <v/>
      </c>
      <c r="P758" s="182" t="str">
        <f t="shared" ca="1" si="189"/>
        <v/>
      </c>
      <c r="Q758" s="120" t="str">
        <f t="shared" ca="1" si="191"/>
        <v/>
      </c>
      <c r="R758" s="77">
        <f ca="1">IFERROR(SUM($I$15:I758)/$N$5,"")</f>
        <v>0.3282697190989094</v>
      </c>
    </row>
    <row r="759" spans="1:18" x14ac:dyDescent="0.25">
      <c r="A759" s="168">
        <v>14</v>
      </c>
      <c r="B759" s="173">
        <f t="shared" si="190"/>
        <v>43590.29166666486</v>
      </c>
      <c r="C759" s="127" t="str">
        <f t="shared" ca="1" si="176"/>
        <v/>
      </c>
      <c r="D759" s="179">
        <f t="shared" ca="1" si="177"/>
        <v>847</v>
      </c>
      <c r="E759" s="179">
        <f t="shared" ca="1" si="178"/>
        <v>42</v>
      </c>
      <c r="F759" s="179">
        <f t="shared" ca="1" si="179"/>
        <v>28</v>
      </c>
      <c r="G759" s="179" t="str">
        <f t="shared" ca="1" si="180"/>
        <v/>
      </c>
      <c r="H759" s="179">
        <f t="shared" ca="1" si="181"/>
        <v>3696</v>
      </c>
      <c r="I759" s="182">
        <f t="shared" ca="1" si="182"/>
        <v>22</v>
      </c>
      <c r="J759" s="175" t="str">
        <f t="shared" ca="1" si="183"/>
        <v/>
      </c>
      <c r="K759" s="127" t="str">
        <f t="shared" ca="1" si="184"/>
        <v/>
      </c>
      <c r="L759" s="182" t="str">
        <f t="shared" ca="1" si="185"/>
        <v/>
      </c>
      <c r="M759" s="127" t="str">
        <f t="shared" ca="1" si="186"/>
        <v/>
      </c>
      <c r="N759" s="127" t="str">
        <f t="shared" ca="1" si="187"/>
        <v/>
      </c>
      <c r="O759" s="179" t="str">
        <f t="shared" ca="1" si="188"/>
        <v/>
      </c>
      <c r="P759" s="182" t="str">
        <f t="shared" ca="1" si="189"/>
        <v/>
      </c>
      <c r="Q759" s="120" t="str">
        <f t="shared" ca="1" si="191"/>
        <v/>
      </c>
      <c r="R759" s="77">
        <f ca="1">IFERROR(SUM($I$15:I759)/$N$5,"")</f>
        <v>0.32839358809055952</v>
      </c>
    </row>
    <row r="760" spans="1:18" x14ac:dyDescent="0.25">
      <c r="A760" s="168">
        <v>15</v>
      </c>
      <c r="B760" s="173">
        <f t="shared" si="190"/>
        <v>43590.333333331524</v>
      </c>
      <c r="C760" s="127" t="str">
        <f t="shared" ca="1" si="176"/>
        <v/>
      </c>
      <c r="D760" s="179">
        <f t="shared" ca="1" si="177"/>
        <v>847</v>
      </c>
      <c r="E760" s="179">
        <f t="shared" ca="1" si="178"/>
        <v>42</v>
      </c>
      <c r="F760" s="179">
        <f t="shared" ca="1" si="179"/>
        <v>29</v>
      </c>
      <c r="G760" s="179" t="str">
        <f t="shared" ca="1" si="180"/>
        <v/>
      </c>
      <c r="H760" s="179">
        <f t="shared" ca="1" si="181"/>
        <v>3657</v>
      </c>
      <c r="I760" s="182">
        <f t="shared" ca="1" si="182"/>
        <v>24</v>
      </c>
      <c r="J760" s="175" t="str">
        <f t="shared" ca="1" si="183"/>
        <v/>
      </c>
      <c r="K760" s="127" t="str">
        <f t="shared" ca="1" si="184"/>
        <v/>
      </c>
      <c r="L760" s="182" t="str">
        <f t="shared" ca="1" si="185"/>
        <v/>
      </c>
      <c r="M760" s="127" t="str">
        <f t="shared" ca="1" si="186"/>
        <v/>
      </c>
      <c r="N760" s="127" t="str">
        <f t="shared" ca="1" si="187"/>
        <v/>
      </c>
      <c r="O760" s="179" t="str">
        <f t="shared" ca="1" si="188"/>
        <v/>
      </c>
      <c r="P760" s="182" t="str">
        <f t="shared" ca="1" si="189"/>
        <v/>
      </c>
      <c r="Q760" s="120" t="str">
        <f t="shared" ca="1" si="191"/>
        <v/>
      </c>
      <c r="R760" s="77">
        <f ca="1">IFERROR(SUM($I$15:I760)/$N$5,"")</f>
        <v>0.32852871789963234</v>
      </c>
    </row>
    <row r="761" spans="1:18" x14ac:dyDescent="0.25">
      <c r="A761" s="168">
        <v>16</v>
      </c>
      <c r="B761" s="173">
        <f t="shared" si="190"/>
        <v>43590.374999998188</v>
      </c>
      <c r="C761" s="127" t="str">
        <f t="shared" ca="1" si="176"/>
        <v/>
      </c>
      <c r="D761" s="179">
        <f t="shared" ca="1" si="177"/>
        <v>844</v>
      </c>
      <c r="E761" s="179">
        <f t="shared" ca="1" si="178"/>
        <v>42</v>
      </c>
      <c r="F761" s="179">
        <f t="shared" ca="1" si="179"/>
        <v>29</v>
      </c>
      <c r="G761" s="179" t="str">
        <f t="shared" ca="1" si="180"/>
        <v/>
      </c>
      <c r="H761" s="179">
        <f t="shared" ca="1" si="181"/>
        <v>3789</v>
      </c>
      <c r="I761" s="182">
        <f t="shared" ca="1" si="182"/>
        <v>25</v>
      </c>
      <c r="J761" s="175" t="str">
        <f t="shared" ca="1" si="183"/>
        <v/>
      </c>
      <c r="K761" s="127" t="str">
        <f t="shared" ca="1" si="184"/>
        <v/>
      </c>
      <c r="L761" s="182" t="str">
        <f t="shared" ca="1" si="185"/>
        <v/>
      </c>
      <c r="M761" s="127" t="str">
        <f t="shared" ca="1" si="186"/>
        <v/>
      </c>
      <c r="N761" s="127" t="str">
        <f t="shared" ca="1" si="187"/>
        <v/>
      </c>
      <c r="O761" s="179" t="str">
        <f t="shared" ca="1" si="188"/>
        <v/>
      </c>
      <c r="P761" s="182" t="str">
        <f t="shared" ca="1" si="189"/>
        <v/>
      </c>
      <c r="Q761" s="120" t="str">
        <f t="shared" ca="1" si="191"/>
        <v/>
      </c>
      <c r="R761" s="77">
        <f ca="1">IFERROR(SUM($I$15:I761)/$N$5,"")</f>
        <v>0.32866947811741654</v>
      </c>
    </row>
    <row r="762" spans="1:18" x14ac:dyDescent="0.25">
      <c r="A762" s="168">
        <v>17</v>
      </c>
      <c r="B762" s="173">
        <f t="shared" si="190"/>
        <v>43590.416666664853</v>
      </c>
      <c r="C762" s="127" t="str">
        <f t="shared" ca="1" si="176"/>
        <v/>
      </c>
      <c r="D762" s="179">
        <f t="shared" ca="1" si="177"/>
        <v>846</v>
      </c>
      <c r="E762" s="179">
        <f t="shared" ca="1" si="178"/>
        <v>42</v>
      </c>
      <c r="F762" s="179">
        <f t="shared" ca="1" si="179"/>
        <v>29</v>
      </c>
      <c r="G762" s="179" t="str">
        <f t="shared" ca="1" si="180"/>
        <v/>
      </c>
      <c r="H762" s="179">
        <f t="shared" ca="1" si="181"/>
        <v>4200</v>
      </c>
      <c r="I762" s="182">
        <f t="shared" ca="1" si="182"/>
        <v>23</v>
      </c>
      <c r="J762" s="175" t="str">
        <f t="shared" ca="1" si="183"/>
        <v/>
      </c>
      <c r="K762" s="127" t="str">
        <f t="shared" ca="1" si="184"/>
        <v/>
      </c>
      <c r="L762" s="182" t="str">
        <f t="shared" ca="1" si="185"/>
        <v/>
      </c>
      <c r="M762" s="127" t="str">
        <f t="shared" ca="1" si="186"/>
        <v/>
      </c>
      <c r="N762" s="127" t="str">
        <f t="shared" ca="1" si="187"/>
        <v/>
      </c>
      <c r="O762" s="179" t="str">
        <f t="shared" ca="1" si="188"/>
        <v/>
      </c>
      <c r="P762" s="182" t="str">
        <f t="shared" ca="1" si="189"/>
        <v/>
      </c>
      <c r="Q762" s="120" t="str">
        <f t="shared" ca="1" si="191"/>
        <v/>
      </c>
      <c r="R762" s="77">
        <f ca="1">IFERROR(SUM($I$15:I762)/$N$5,"")</f>
        <v>0.32879897751777803</v>
      </c>
    </row>
    <row r="763" spans="1:18" x14ac:dyDescent="0.25">
      <c r="A763" s="168">
        <v>18</v>
      </c>
      <c r="B763" s="173">
        <f t="shared" si="190"/>
        <v>43590.458333331517</v>
      </c>
      <c r="C763" s="127" t="str">
        <f t="shared" ca="1" si="176"/>
        <v/>
      </c>
      <c r="D763" s="179">
        <f t="shared" ca="1" si="177"/>
        <v>843</v>
      </c>
      <c r="E763" s="179">
        <f t="shared" ca="1" si="178"/>
        <v>42</v>
      </c>
      <c r="F763" s="179">
        <f t="shared" ca="1" si="179"/>
        <v>28</v>
      </c>
      <c r="G763" s="179" t="str">
        <f t="shared" ca="1" si="180"/>
        <v/>
      </c>
      <c r="H763" s="179">
        <f t="shared" ca="1" si="181"/>
        <v>3688</v>
      </c>
      <c r="I763" s="182">
        <f t="shared" ca="1" si="182"/>
        <v>25</v>
      </c>
      <c r="J763" s="175" t="str">
        <f t="shared" ca="1" si="183"/>
        <v/>
      </c>
      <c r="K763" s="127" t="str">
        <f t="shared" ca="1" si="184"/>
        <v/>
      </c>
      <c r="L763" s="182" t="str">
        <f t="shared" ca="1" si="185"/>
        <v/>
      </c>
      <c r="M763" s="127" t="str">
        <f t="shared" ca="1" si="186"/>
        <v/>
      </c>
      <c r="N763" s="127" t="str">
        <f t="shared" ca="1" si="187"/>
        <v/>
      </c>
      <c r="O763" s="179" t="str">
        <f t="shared" ca="1" si="188"/>
        <v/>
      </c>
      <c r="P763" s="182" t="str">
        <f t="shared" ca="1" si="189"/>
        <v/>
      </c>
      <c r="Q763" s="120" t="str">
        <f t="shared" ca="1" si="191"/>
        <v/>
      </c>
      <c r="R763" s="77">
        <f ca="1">IFERROR(SUM($I$15:I763)/$N$5,"")</f>
        <v>0.32893973773556223</v>
      </c>
    </row>
    <row r="764" spans="1:18" x14ac:dyDescent="0.25">
      <c r="A764" s="168">
        <v>19</v>
      </c>
      <c r="B764" s="173">
        <f t="shared" si="190"/>
        <v>43590.499999998181</v>
      </c>
      <c r="C764" s="127" t="str">
        <f t="shared" ca="1" si="176"/>
        <v/>
      </c>
      <c r="D764" s="179">
        <f t="shared" ca="1" si="177"/>
        <v>842</v>
      </c>
      <c r="E764" s="179">
        <f t="shared" ca="1" si="178"/>
        <v>42</v>
      </c>
      <c r="F764" s="179">
        <f t="shared" ca="1" si="179"/>
        <v>26</v>
      </c>
      <c r="G764" s="179" t="str">
        <f t="shared" ca="1" si="180"/>
        <v/>
      </c>
      <c r="H764" s="179">
        <f t="shared" ca="1" si="181"/>
        <v>3678</v>
      </c>
      <c r="I764" s="182">
        <f t="shared" ca="1" si="182"/>
        <v>26</v>
      </c>
      <c r="J764" s="175" t="str">
        <f t="shared" ca="1" si="183"/>
        <v/>
      </c>
      <c r="K764" s="127" t="str">
        <f t="shared" ca="1" si="184"/>
        <v/>
      </c>
      <c r="L764" s="182" t="str">
        <f t="shared" ca="1" si="185"/>
        <v/>
      </c>
      <c r="M764" s="127" t="str">
        <f t="shared" ca="1" si="186"/>
        <v/>
      </c>
      <c r="N764" s="127" t="str">
        <f t="shared" ca="1" si="187"/>
        <v/>
      </c>
      <c r="O764" s="179" t="str">
        <f t="shared" ca="1" si="188"/>
        <v/>
      </c>
      <c r="P764" s="182" t="str">
        <f t="shared" ca="1" si="189"/>
        <v/>
      </c>
      <c r="Q764" s="120" t="str">
        <f t="shared" ca="1" si="191"/>
        <v/>
      </c>
      <c r="R764" s="77">
        <f ca="1">IFERROR(SUM($I$15:I764)/$N$5,"")</f>
        <v>0.32908612836205781</v>
      </c>
    </row>
    <row r="765" spans="1:18" x14ac:dyDescent="0.25">
      <c r="A765" s="168">
        <v>20</v>
      </c>
      <c r="B765" s="173">
        <f t="shared" si="190"/>
        <v>43590.541666664845</v>
      </c>
      <c r="C765" s="127" t="str">
        <f t="shared" ca="1" si="176"/>
        <v/>
      </c>
      <c r="D765" s="179">
        <f t="shared" ca="1" si="177"/>
        <v>842</v>
      </c>
      <c r="E765" s="179">
        <f t="shared" ca="1" si="178"/>
        <v>42</v>
      </c>
      <c r="F765" s="179">
        <f t="shared" ca="1" si="179"/>
        <v>29</v>
      </c>
      <c r="G765" s="179">
        <f t="shared" ca="1" si="180"/>
        <v>202.9</v>
      </c>
      <c r="H765" s="179">
        <f t="shared" ca="1" si="181"/>
        <v>3698</v>
      </c>
      <c r="I765" s="182">
        <f t="shared" ca="1" si="182"/>
        <v>26</v>
      </c>
      <c r="J765" s="175" t="str">
        <f t="shared" ca="1" si="183"/>
        <v/>
      </c>
      <c r="K765" s="127" t="str">
        <f t="shared" ca="1" si="184"/>
        <v/>
      </c>
      <c r="L765" s="182" t="str">
        <f t="shared" ca="1" si="185"/>
        <v/>
      </c>
      <c r="M765" s="127" t="str">
        <f t="shared" ca="1" si="186"/>
        <v/>
      </c>
      <c r="N765" s="127" t="str">
        <f t="shared" ca="1" si="187"/>
        <v/>
      </c>
      <c r="O765" s="179" t="str">
        <f t="shared" ca="1" si="188"/>
        <v/>
      </c>
      <c r="P765" s="182" t="str">
        <f t="shared" ca="1" si="189"/>
        <v/>
      </c>
      <c r="Q765" s="120" t="str">
        <f t="shared" ca="1" si="191"/>
        <v/>
      </c>
      <c r="R765" s="77">
        <f ca="1">IFERROR(SUM($I$15:I765)/$N$5,"")</f>
        <v>0.32923251898855338</v>
      </c>
    </row>
    <row r="766" spans="1:18" x14ac:dyDescent="0.25">
      <c r="A766" s="168">
        <v>21</v>
      </c>
      <c r="B766" s="173">
        <f t="shared" si="190"/>
        <v>43590.583333331509</v>
      </c>
      <c r="C766" s="127" t="str">
        <f t="shared" ca="1" si="176"/>
        <v/>
      </c>
      <c r="D766" s="179">
        <f t="shared" ca="1" si="177"/>
        <v>843</v>
      </c>
      <c r="E766" s="179">
        <f t="shared" ca="1" si="178"/>
        <v>42</v>
      </c>
      <c r="F766" s="179">
        <f t="shared" ca="1" si="179"/>
        <v>28</v>
      </c>
      <c r="G766" s="179" t="str">
        <f t="shared" ca="1" si="180"/>
        <v/>
      </c>
      <c r="H766" s="179">
        <f t="shared" ca="1" si="181"/>
        <v>3691</v>
      </c>
      <c r="I766" s="182">
        <f t="shared" ca="1" si="182"/>
        <v>31</v>
      </c>
      <c r="J766" s="175" t="str">
        <f t="shared" ca="1" si="183"/>
        <v/>
      </c>
      <c r="K766" s="127" t="str">
        <f t="shared" ca="1" si="184"/>
        <v/>
      </c>
      <c r="L766" s="182" t="str">
        <f t="shared" ca="1" si="185"/>
        <v/>
      </c>
      <c r="M766" s="127" t="str">
        <f t="shared" ca="1" si="186"/>
        <v/>
      </c>
      <c r="N766" s="127" t="str">
        <f t="shared" ca="1" si="187"/>
        <v/>
      </c>
      <c r="O766" s="179" t="str">
        <f t="shared" ca="1" si="188"/>
        <v/>
      </c>
      <c r="P766" s="182" t="str">
        <f t="shared" ca="1" si="189"/>
        <v/>
      </c>
      <c r="Q766" s="120" t="str">
        <f t="shared" ca="1" si="191"/>
        <v/>
      </c>
      <c r="R766" s="77">
        <f ca="1">IFERROR(SUM($I$15:I766)/$N$5,"")</f>
        <v>0.32940706165860578</v>
      </c>
    </row>
    <row r="767" spans="1:18" x14ac:dyDescent="0.25">
      <c r="A767" s="168">
        <v>22</v>
      </c>
      <c r="B767" s="173">
        <f t="shared" si="190"/>
        <v>43590.624999998174</v>
      </c>
      <c r="C767" s="127" t="str">
        <f t="shared" ca="1" si="176"/>
        <v/>
      </c>
      <c r="D767" s="179">
        <f t="shared" ca="1" si="177"/>
        <v>843</v>
      </c>
      <c r="E767" s="179">
        <f t="shared" ca="1" si="178"/>
        <v>42</v>
      </c>
      <c r="F767" s="179">
        <f t="shared" ca="1" si="179"/>
        <v>26</v>
      </c>
      <c r="G767" s="179" t="str">
        <f t="shared" ca="1" si="180"/>
        <v/>
      </c>
      <c r="H767" s="179">
        <f t="shared" ca="1" si="181"/>
        <v>3712</v>
      </c>
      <c r="I767" s="182">
        <f t="shared" ca="1" si="182"/>
        <v>28</v>
      </c>
      <c r="J767" s="175" t="str">
        <f t="shared" ca="1" si="183"/>
        <v/>
      </c>
      <c r="K767" s="127" t="str">
        <f t="shared" ca="1" si="184"/>
        <v/>
      </c>
      <c r="L767" s="182" t="str">
        <f t="shared" ca="1" si="185"/>
        <v/>
      </c>
      <c r="M767" s="127" t="str">
        <f t="shared" ca="1" si="186"/>
        <v/>
      </c>
      <c r="N767" s="127" t="str">
        <f t="shared" ca="1" si="187"/>
        <v/>
      </c>
      <c r="O767" s="179" t="str">
        <f t="shared" ca="1" si="188"/>
        <v/>
      </c>
      <c r="P767" s="182" t="str">
        <f t="shared" ca="1" si="189"/>
        <v/>
      </c>
      <c r="Q767" s="120" t="str">
        <f t="shared" ca="1" si="191"/>
        <v/>
      </c>
      <c r="R767" s="77">
        <f ca="1">IFERROR(SUM($I$15:I767)/$N$5,"")</f>
        <v>0.32956471310252411</v>
      </c>
    </row>
    <row r="768" spans="1:18" x14ac:dyDescent="0.25">
      <c r="A768" s="168">
        <v>23</v>
      </c>
      <c r="B768" s="173">
        <f t="shared" si="190"/>
        <v>43590.666666664838</v>
      </c>
      <c r="C768" s="127" t="str">
        <f t="shared" ca="1" si="176"/>
        <v/>
      </c>
      <c r="D768" s="179">
        <f t="shared" ca="1" si="177"/>
        <v>842</v>
      </c>
      <c r="E768" s="179">
        <f t="shared" ca="1" si="178"/>
        <v>42</v>
      </c>
      <c r="F768" s="179">
        <f t="shared" ca="1" si="179"/>
        <v>28</v>
      </c>
      <c r="G768" s="179">
        <f t="shared" ca="1" si="180"/>
        <v>196.73</v>
      </c>
      <c r="H768" s="179">
        <f t="shared" ca="1" si="181"/>
        <v>3688</v>
      </c>
      <c r="I768" s="182">
        <f t="shared" ca="1" si="182"/>
        <v>30</v>
      </c>
      <c r="J768" s="175" t="str">
        <f t="shared" ca="1" si="183"/>
        <v/>
      </c>
      <c r="K768" s="127" t="str">
        <f t="shared" ca="1" si="184"/>
        <v/>
      </c>
      <c r="L768" s="182" t="str">
        <f t="shared" ca="1" si="185"/>
        <v/>
      </c>
      <c r="M768" s="127" t="str">
        <f t="shared" ca="1" si="186"/>
        <v/>
      </c>
      <c r="N768" s="127" t="str">
        <f t="shared" ca="1" si="187"/>
        <v/>
      </c>
      <c r="O768" s="179" t="str">
        <f t="shared" ca="1" si="188"/>
        <v/>
      </c>
      <c r="P768" s="182" t="str">
        <f t="shared" ca="1" si="189"/>
        <v/>
      </c>
      <c r="Q768" s="120" t="str">
        <f t="shared" ca="1" si="191"/>
        <v/>
      </c>
      <c r="R768" s="77">
        <f ca="1">IFERROR(SUM($I$15:I768)/$N$5,"")</f>
        <v>0.32973362536386519</v>
      </c>
    </row>
    <row r="769" spans="1:18" x14ac:dyDescent="0.25">
      <c r="A769" s="168">
        <v>24</v>
      </c>
      <c r="B769" s="173">
        <f t="shared" si="190"/>
        <v>43590.708333331502</v>
      </c>
      <c r="C769" s="127" t="str">
        <f t="shared" ca="1" si="176"/>
        <v/>
      </c>
      <c r="D769" s="179">
        <f t="shared" ca="1" si="177"/>
        <v>843</v>
      </c>
      <c r="E769" s="179">
        <f t="shared" ca="1" si="178"/>
        <v>42</v>
      </c>
      <c r="F769" s="179">
        <f t="shared" ca="1" si="179"/>
        <v>29</v>
      </c>
      <c r="G769" s="179" t="str">
        <f t="shared" ca="1" si="180"/>
        <v/>
      </c>
      <c r="H769" s="179">
        <f t="shared" ca="1" si="181"/>
        <v>3657</v>
      </c>
      <c r="I769" s="182">
        <f t="shared" ca="1" si="182"/>
        <v>28</v>
      </c>
      <c r="J769" s="175" t="str">
        <f t="shared" ca="1" si="183"/>
        <v/>
      </c>
      <c r="K769" s="127" t="str">
        <f t="shared" ca="1" si="184"/>
        <v/>
      </c>
      <c r="L769" s="182" t="str">
        <f t="shared" ca="1" si="185"/>
        <v/>
      </c>
      <c r="M769" s="127" t="str">
        <f t="shared" ca="1" si="186"/>
        <v/>
      </c>
      <c r="N769" s="127" t="str">
        <f t="shared" ca="1" si="187"/>
        <v/>
      </c>
      <c r="O769" s="179" t="str">
        <f t="shared" ca="1" si="188"/>
        <v/>
      </c>
      <c r="P769" s="182" t="str">
        <f t="shared" ca="1" si="189"/>
        <v/>
      </c>
      <c r="Q769" s="120" t="str">
        <f t="shared" ca="1" si="191"/>
        <v/>
      </c>
      <c r="R769" s="77">
        <f ca="1">IFERROR(SUM($I$15:I769)/$N$5,"")</f>
        <v>0.32989127680778346</v>
      </c>
    </row>
    <row r="770" spans="1:18" x14ac:dyDescent="0.25">
      <c r="A770" s="168">
        <v>25</v>
      </c>
      <c r="B770" s="173">
        <f t="shared" si="190"/>
        <v>43590.749999998166</v>
      </c>
      <c r="C770" s="127" t="str">
        <f t="shared" ca="1" si="176"/>
        <v/>
      </c>
      <c r="D770" s="179">
        <f t="shared" ca="1" si="177"/>
        <v>842</v>
      </c>
      <c r="E770" s="179">
        <f t="shared" ca="1" si="178"/>
        <v>42</v>
      </c>
      <c r="F770" s="179">
        <f t="shared" ca="1" si="179"/>
        <v>27</v>
      </c>
      <c r="G770" s="179" t="str">
        <f t="shared" ca="1" si="180"/>
        <v/>
      </c>
      <c r="H770" s="179">
        <f t="shared" ca="1" si="181"/>
        <v>3784</v>
      </c>
      <c r="I770" s="182">
        <f t="shared" ca="1" si="182"/>
        <v>28</v>
      </c>
      <c r="J770" s="175" t="str">
        <f t="shared" ca="1" si="183"/>
        <v/>
      </c>
      <c r="K770" s="127" t="str">
        <f t="shared" ca="1" si="184"/>
        <v/>
      </c>
      <c r="L770" s="182" t="str">
        <f t="shared" ca="1" si="185"/>
        <v/>
      </c>
      <c r="M770" s="127" t="str">
        <f t="shared" ca="1" si="186"/>
        <v/>
      </c>
      <c r="N770" s="127" t="str">
        <f t="shared" ca="1" si="187"/>
        <v/>
      </c>
      <c r="O770" s="179" t="str">
        <f t="shared" ca="1" si="188"/>
        <v/>
      </c>
      <c r="P770" s="182" t="str">
        <f t="shared" ca="1" si="189"/>
        <v/>
      </c>
      <c r="Q770" s="120" t="str">
        <f t="shared" ca="1" si="191"/>
        <v/>
      </c>
      <c r="R770" s="77">
        <f ca="1">IFERROR(SUM($I$15:I770)/$N$5,"")</f>
        <v>0.33004892825170179</v>
      </c>
    </row>
    <row r="771" spans="1:18" x14ac:dyDescent="0.25">
      <c r="A771" s="168">
        <v>26</v>
      </c>
      <c r="B771" s="173">
        <f t="shared" si="190"/>
        <v>43590.791666664831</v>
      </c>
      <c r="C771" s="127" t="str">
        <f t="shared" ca="1" si="176"/>
        <v/>
      </c>
      <c r="D771" s="179">
        <f t="shared" ca="1" si="177"/>
        <v>840</v>
      </c>
      <c r="E771" s="179">
        <f t="shared" ca="1" si="178"/>
        <v>42</v>
      </c>
      <c r="F771" s="179">
        <f t="shared" ca="1" si="179"/>
        <v>29</v>
      </c>
      <c r="G771" s="179" t="str">
        <f t="shared" ca="1" si="180"/>
        <v/>
      </c>
      <c r="H771" s="179">
        <f t="shared" ca="1" si="181"/>
        <v>3659</v>
      </c>
      <c r="I771" s="182">
        <f t="shared" ca="1" si="182"/>
        <v>24</v>
      </c>
      <c r="J771" s="175" t="str">
        <f t="shared" ca="1" si="183"/>
        <v/>
      </c>
      <c r="K771" s="127" t="str">
        <f t="shared" ca="1" si="184"/>
        <v/>
      </c>
      <c r="L771" s="182" t="str">
        <f t="shared" ca="1" si="185"/>
        <v/>
      </c>
      <c r="M771" s="127" t="str">
        <f t="shared" ca="1" si="186"/>
        <v/>
      </c>
      <c r="N771" s="127" t="str">
        <f t="shared" ca="1" si="187"/>
        <v/>
      </c>
      <c r="O771" s="179" t="str">
        <f t="shared" ca="1" si="188"/>
        <v/>
      </c>
      <c r="P771" s="182" t="str">
        <f t="shared" ca="1" si="189"/>
        <v/>
      </c>
      <c r="Q771" s="120" t="str">
        <f t="shared" ca="1" si="191"/>
        <v/>
      </c>
      <c r="R771" s="77">
        <f ca="1">IFERROR(SUM($I$15:I771)/$N$5,"")</f>
        <v>0.33018405806077461</v>
      </c>
    </row>
    <row r="772" spans="1:18" x14ac:dyDescent="0.25">
      <c r="A772" s="168">
        <v>27</v>
      </c>
      <c r="B772" s="173">
        <f t="shared" si="190"/>
        <v>43590.833333331495</v>
      </c>
      <c r="C772" s="127" t="str">
        <f t="shared" ca="1" si="176"/>
        <v/>
      </c>
      <c r="D772" s="179">
        <f t="shared" ca="1" si="177"/>
        <v>842</v>
      </c>
      <c r="E772" s="179">
        <f t="shared" ca="1" si="178"/>
        <v>42</v>
      </c>
      <c r="F772" s="179">
        <f t="shared" ca="1" si="179"/>
        <v>29</v>
      </c>
      <c r="G772" s="179" t="str">
        <f t="shared" ca="1" si="180"/>
        <v/>
      </c>
      <c r="H772" s="179">
        <f t="shared" ca="1" si="181"/>
        <v>3788</v>
      </c>
      <c r="I772" s="182">
        <f t="shared" ca="1" si="182"/>
        <v>30</v>
      </c>
      <c r="J772" s="175" t="str">
        <f t="shared" ca="1" si="183"/>
        <v/>
      </c>
      <c r="K772" s="127" t="str">
        <f t="shared" ca="1" si="184"/>
        <v/>
      </c>
      <c r="L772" s="182" t="str">
        <f t="shared" ca="1" si="185"/>
        <v/>
      </c>
      <c r="M772" s="127" t="str">
        <f t="shared" ca="1" si="186"/>
        <v/>
      </c>
      <c r="N772" s="127" t="str">
        <f t="shared" ca="1" si="187"/>
        <v/>
      </c>
      <c r="O772" s="179" t="str">
        <f t="shared" ca="1" si="188"/>
        <v/>
      </c>
      <c r="P772" s="182" t="str">
        <f t="shared" ca="1" si="189"/>
        <v/>
      </c>
      <c r="Q772" s="120" t="str">
        <f t="shared" ca="1" si="191"/>
        <v/>
      </c>
      <c r="R772" s="77">
        <f ca="1">IFERROR(SUM($I$15:I772)/$N$5,"")</f>
        <v>0.33035297032211569</v>
      </c>
    </row>
    <row r="773" spans="1:18" x14ac:dyDescent="0.25">
      <c r="A773" s="168">
        <v>28</v>
      </c>
      <c r="B773" s="173">
        <f t="shared" si="190"/>
        <v>43590.874999998159</v>
      </c>
      <c r="C773" s="127" t="str">
        <f t="shared" ca="1" si="176"/>
        <v/>
      </c>
      <c r="D773" s="179">
        <f t="shared" ca="1" si="177"/>
        <v>841</v>
      </c>
      <c r="E773" s="179">
        <f t="shared" ca="1" si="178"/>
        <v>42</v>
      </c>
      <c r="F773" s="179">
        <f t="shared" ca="1" si="179"/>
        <v>29</v>
      </c>
      <c r="G773" s="179">
        <f t="shared" ca="1" si="180"/>
        <v>185.65</v>
      </c>
      <c r="H773" s="179">
        <f t="shared" ca="1" si="181"/>
        <v>4125</v>
      </c>
      <c r="I773" s="182">
        <f t="shared" ca="1" si="182"/>
        <v>32</v>
      </c>
      <c r="J773" s="175" t="str">
        <f t="shared" ca="1" si="183"/>
        <v/>
      </c>
      <c r="K773" s="127" t="str">
        <f t="shared" ca="1" si="184"/>
        <v/>
      </c>
      <c r="L773" s="182" t="str">
        <f t="shared" ca="1" si="185"/>
        <v/>
      </c>
      <c r="M773" s="127" t="str">
        <f t="shared" ca="1" si="186"/>
        <v/>
      </c>
      <c r="N773" s="127" t="str">
        <f t="shared" ca="1" si="187"/>
        <v/>
      </c>
      <c r="O773" s="179" t="str">
        <f t="shared" ca="1" si="188"/>
        <v/>
      </c>
      <c r="P773" s="182" t="str">
        <f t="shared" ca="1" si="189"/>
        <v/>
      </c>
      <c r="Q773" s="120" t="str">
        <f t="shared" ca="1" si="191"/>
        <v/>
      </c>
      <c r="R773" s="77">
        <f ca="1">IFERROR(SUM($I$15:I773)/$N$5,"")</f>
        <v>0.33053314340087947</v>
      </c>
    </row>
    <row r="774" spans="1:18" x14ac:dyDescent="0.25">
      <c r="A774" s="168">
        <v>29</v>
      </c>
      <c r="B774" s="173">
        <f t="shared" si="190"/>
        <v>43590.916666664823</v>
      </c>
      <c r="C774" s="127" t="str">
        <f t="shared" ca="1" si="176"/>
        <v/>
      </c>
      <c r="D774" s="179">
        <f t="shared" ca="1" si="177"/>
        <v>840</v>
      </c>
      <c r="E774" s="179">
        <f t="shared" ca="1" si="178"/>
        <v>42</v>
      </c>
      <c r="F774" s="179">
        <f t="shared" ca="1" si="179"/>
        <v>28</v>
      </c>
      <c r="G774" s="179" t="str">
        <f t="shared" ca="1" si="180"/>
        <v/>
      </c>
      <c r="H774" s="179">
        <f t="shared" ca="1" si="181"/>
        <v>3782</v>
      </c>
      <c r="I774" s="182">
        <f t="shared" ca="1" si="182"/>
        <v>26</v>
      </c>
      <c r="J774" s="175" t="str">
        <f t="shared" ca="1" si="183"/>
        <v/>
      </c>
      <c r="K774" s="127" t="str">
        <f t="shared" ca="1" si="184"/>
        <v/>
      </c>
      <c r="L774" s="182" t="str">
        <f t="shared" ca="1" si="185"/>
        <v/>
      </c>
      <c r="M774" s="127" t="str">
        <f t="shared" ca="1" si="186"/>
        <v/>
      </c>
      <c r="N774" s="127" t="str">
        <f t="shared" ca="1" si="187"/>
        <v/>
      </c>
      <c r="O774" s="179" t="str">
        <f t="shared" ca="1" si="188"/>
        <v/>
      </c>
      <c r="P774" s="182" t="str">
        <f t="shared" ca="1" si="189"/>
        <v/>
      </c>
      <c r="Q774" s="120" t="str">
        <f t="shared" ca="1" si="191"/>
        <v/>
      </c>
      <c r="R774" s="77">
        <f ca="1">IFERROR(SUM($I$15:I774)/$N$5,"")</f>
        <v>0.33067953402737504</v>
      </c>
    </row>
    <row r="775" spans="1:18" x14ac:dyDescent="0.25">
      <c r="A775" s="168">
        <v>30</v>
      </c>
      <c r="B775" s="173">
        <f t="shared" si="190"/>
        <v>43590.958333331488</v>
      </c>
      <c r="C775" s="127" t="str">
        <f t="shared" ca="1" si="176"/>
        <v/>
      </c>
      <c r="D775" s="179">
        <f t="shared" ca="1" si="177"/>
        <v>843</v>
      </c>
      <c r="E775" s="179">
        <f t="shared" ca="1" si="178"/>
        <v>42</v>
      </c>
      <c r="F775" s="179">
        <f t="shared" ca="1" si="179"/>
        <v>26</v>
      </c>
      <c r="G775" s="179" t="str">
        <f t="shared" ca="1" si="180"/>
        <v/>
      </c>
      <c r="H775" s="179">
        <f t="shared" ca="1" si="181"/>
        <v>3745</v>
      </c>
      <c r="I775" s="182">
        <f t="shared" ca="1" si="182"/>
        <v>26</v>
      </c>
      <c r="J775" s="175" t="str">
        <f t="shared" ca="1" si="183"/>
        <v/>
      </c>
      <c r="K775" s="127" t="str">
        <f t="shared" ca="1" si="184"/>
        <v/>
      </c>
      <c r="L775" s="182" t="str">
        <f t="shared" ca="1" si="185"/>
        <v/>
      </c>
      <c r="M775" s="127" t="str">
        <f t="shared" ca="1" si="186"/>
        <v/>
      </c>
      <c r="N775" s="127" t="str">
        <f t="shared" ca="1" si="187"/>
        <v/>
      </c>
      <c r="O775" s="179" t="str">
        <f t="shared" ca="1" si="188"/>
        <v/>
      </c>
      <c r="P775" s="182" t="str">
        <f t="shared" ca="1" si="189"/>
        <v/>
      </c>
      <c r="Q775" s="120" t="str">
        <f t="shared" ca="1" si="191"/>
        <v/>
      </c>
      <c r="R775" s="77">
        <f ca="1">IFERROR(SUM($I$15:I775)/$N$5,"")</f>
        <v>0.33082592465387062</v>
      </c>
    </row>
    <row r="776" spans="1:18" x14ac:dyDescent="0.25">
      <c r="A776" s="168">
        <v>31</v>
      </c>
      <c r="B776" s="173">
        <f t="shared" si="190"/>
        <v>43590.999999998152</v>
      </c>
      <c r="C776" s="127" t="str">
        <f t="shared" ca="1" si="176"/>
        <v/>
      </c>
      <c r="D776" s="179">
        <f t="shared" ca="1" si="177"/>
        <v>841</v>
      </c>
      <c r="E776" s="179">
        <f t="shared" ca="1" si="178"/>
        <v>42</v>
      </c>
      <c r="F776" s="179">
        <f t="shared" ca="1" si="179"/>
        <v>29</v>
      </c>
      <c r="G776" s="179" t="str">
        <f t="shared" ca="1" si="180"/>
        <v/>
      </c>
      <c r="H776" s="179">
        <f t="shared" ca="1" si="181"/>
        <v>3666</v>
      </c>
      <c r="I776" s="182">
        <f t="shared" ca="1" si="182"/>
        <v>26</v>
      </c>
      <c r="J776" s="175" t="str">
        <f t="shared" ca="1" si="183"/>
        <v/>
      </c>
      <c r="K776" s="127" t="str">
        <f t="shared" ca="1" si="184"/>
        <v/>
      </c>
      <c r="L776" s="182" t="str">
        <f t="shared" ca="1" si="185"/>
        <v/>
      </c>
      <c r="M776" s="127" t="str">
        <f t="shared" ca="1" si="186"/>
        <v/>
      </c>
      <c r="N776" s="127" t="str">
        <f t="shared" ca="1" si="187"/>
        <v/>
      </c>
      <c r="O776" s="179" t="str">
        <f t="shared" ca="1" si="188"/>
        <v/>
      </c>
      <c r="P776" s="182" t="str">
        <f t="shared" ca="1" si="189"/>
        <v/>
      </c>
      <c r="Q776" s="120" t="str">
        <f t="shared" ca="1" si="191"/>
        <v/>
      </c>
      <c r="R776" s="77">
        <f ca="1">IFERROR(SUM($I$15:I776)/$N$5,"")</f>
        <v>0.33097231528036619</v>
      </c>
    </row>
    <row r="777" spans="1:18" x14ac:dyDescent="0.25">
      <c r="A777" s="168">
        <v>32</v>
      </c>
      <c r="B777" s="173">
        <f t="shared" si="190"/>
        <v>43591.041666664816</v>
      </c>
      <c r="C777" s="127" t="str">
        <f t="shared" ca="1" si="176"/>
        <v/>
      </c>
      <c r="D777" s="179">
        <f t="shared" ca="1" si="177"/>
        <v>840</v>
      </c>
      <c r="E777" s="179">
        <f t="shared" ca="1" si="178"/>
        <v>42</v>
      </c>
      <c r="F777" s="179">
        <f t="shared" ca="1" si="179"/>
        <v>28</v>
      </c>
      <c r="G777" s="179" t="str">
        <f t="shared" ca="1" si="180"/>
        <v/>
      </c>
      <c r="H777" s="179">
        <f t="shared" ca="1" si="181"/>
        <v>3889</v>
      </c>
      <c r="I777" s="182">
        <f t="shared" ca="1" si="182"/>
        <v>31</v>
      </c>
      <c r="J777" s="175" t="str">
        <f t="shared" ca="1" si="183"/>
        <v/>
      </c>
      <c r="K777" s="127" t="str">
        <f t="shared" ca="1" si="184"/>
        <v/>
      </c>
      <c r="L777" s="182" t="str">
        <f t="shared" ca="1" si="185"/>
        <v/>
      </c>
      <c r="M777" s="127" t="str">
        <f t="shared" ca="1" si="186"/>
        <v/>
      </c>
      <c r="N777" s="127" t="str">
        <f t="shared" ca="1" si="187"/>
        <v/>
      </c>
      <c r="O777" s="179" t="str">
        <f t="shared" ca="1" si="188"/>
        <v/>
      </c>
      <c r="P777" s="182" t="str">
        <f t="shared" ca="1" si="189"/>
        <v/>
      </c>
      <c r="Q777" s="120" t="str">
        <f t="shared" ca="1" si="191"/>
        <v/>
      </c>
      <c r="R777" s="77">
        <f ca="1">IFERROR(SUM($I$15:I777)/$N$5,"")</f>
        <v>0.33114685795041859</v>
      </c>
    </row>
    <row r="778" spans="1:18" x14ac:dyDescent="0.25">
      <c r="A778" s="168">
        <v>33</v>
      </c>
      <c r="B778" s="173">
        <f t="shared" si="190"/>
        <v>43591.08333333148</v>
      </c>
      <c r="C778" s="127" t="str">
        <f t="shared" ca="1" si="176"/>
        <v/>
      </c>
      <c r="D778" s="179">
        <f t="shared" ca="1" si="177"/>
        <v>838</v>
      </c>
      <c r="E778" s="179">
        <f t="shared" ca="1" si="178"/>
        <v>42</v>
      </c>
      <c r="F778" s="179">
        <f t="shared" ca="1" si="179"/>
        <v>26</v>
      </c>
      <c r="G778" s="179" t="str">
        <f t="shared" ca="1" si="180"/>
        <v/>
      </c>
      <c r="H778" s="179">
        <f t="shared" ca="1" si="181"/>
        <v>4233</v>
      </c>
      <c r="I778" s="182">
        <f t="shared" ca="1" si="182"/>
        <v>28</v>
      </c>
      <c r="J778" s="175" t="str">
        <f t="shared" ca="1" si="183"/>
        <v/>
      </c>
      <c r="K778" s="127" t="str">
        <f t="shared" ca="1" si="184"/>
        <v/>
      </c>
      <c r="L778" s="182" t="str">
        <f t="shared" ca="1" si="185"/>
        <v/>
      </c>
      <c r="M778" s="127" t="str">
        <f t="shared" ca="1" si="186"/>
        <v/>
      </c>
      <c r="N778" s="127" t="str">
        <f t="shared" ca="1" si="187"/>
        <v/>
      </c>
      <c r="O778" s="179" t="str">
        <f t="shared" ca="1" si="188"/>
        <v/>
      </c>
      <c r="P778" s="182" t="str">
        <f t="shared" ca="1" si="189"/>
        <v/>
      </c>
      <c r="Q778" s="120" t="str">
        <f t="shared" ca="1" si="191"/>
        <v/>
      </c>
      <c r="R778" s="77">
        <f ca="1">IFERROR(SUM($I$15:I778)/$N$5,"")</f>
        <v>0.33130450939433692</v>
      </c>
    </row>
    <row r="779" spans="1:18" x14ac:dyDescent="0.25">
      <c r="A779" s="168">
        <v>34</v>
      </c>
      <c r="B779" s="173">
        <f t="shared" si="190"/>
        <v>43591.124999998145</v>
      </c>
      <c r="C779" s="127" t="str">
        <f t="shared" ca="1" si="176"/>
        <v/>
      </c>
      <c r="D779" s="179">
        <f t="shared" ca="1" si="177"/>
        <v>839</v>
      </c>
      <c r="E779" s="179">
        <f t="shared" ca="1" si="178"/>
        <v>42</v>
      </c>
      <c r="F779" s="179">
        <f t="shared" ca="1" si="179"/>
        <v>28</v>
      </c>
      <c r="G779" s="179" t="str">
        <f t="shared" ca="1" si="180"/>
        <v/>
      </c>
      <c r="H779" s="179">
        <f t="shared" ca="1" si="181"/>
        <v>4055</v>
      </c>
      <c r="I779" s="182">
        <f t="shared" ca="1" si="182"/>
        <v>30</v>
      </c>
      <c r="J779" s="175" t="str">
        <f t="shared" ca="1" si="183"/>
        <v/>
      </c>
      <c r="K779" s="127" t="str">
        <f t="shared" ca="1" si="184"/>
        <v/>
      </c>
      <c r="L779" s="182" t="str">
        <f t="shared" ca="1" si="185"/>
        <v/>
      </c>
      <c r="M779" s="127" t="str">
        <f t="shared" ca="1" si="186"/>
        <v/>
      </c>
      <c r="N779" s="127" t="str">
        <f t="shared" ca="1" si="187"/>
        <v/>
      </c>
      <c r="O779" s="179" t="str">
        <f t="shared" ca="1" si="188"/>
        <v/>
      </c>
      <c r="P779" s="182" t="str">
        <f t="shared" ca="1" si="189"/>
        <v/>
      </c>
      <c r="Q779" s="120" t="str">
        <f t="shared" ca="1" si="191"/>
        <v/>
      </c>
      <c r="R779" s="77">
        <f ca="1">IFERROR(SUM($I$15:I779)/$N$5,"")</f>
        <v>0.331473421655678</v>
      </c>
    </row>
    <row r="780" spans="1:18" x14ac:dyDescent="0.25">
      <c r="A780" s="168">
        <v>35</v>
      </c>
      <c r="B780" s="173">
        <f t="shared" si="190"/>
        <v>43591.166666664809</v>
      </c>
      <c r="C780" s="127" t="str">
        <f t="shared" ca="1" si="176"/>
        <v/>
      </c>
      <c r="D780" s="179">
        <f t="shared" ca="1" si="177"/>
        <v>838</v>
      </c>
      <c r="E780" s="179">
        <f t="shared" ca="1" si="178"/>
        <v>42</v>
      </c>
      <c r="F780" s="179">
        <f t="shared" ca="1" si="179"/>
        <v>29</v>
      </c>
      <c r="G780" s="179">
        <f t="shared" ca="1" si="180"/>
        <v>184.26</v>
      </c>
      <c r="H780" s="179">
        <f t="shared" ca="1" si="181"/>
        <v>3658</v>
      </c>
      <c r="I780" s="182">
        <f t="shared" ca="1" si="182"/>
        <v>28</v>
      </c>
      <c r="J780" s="175" t="str">
        <f t="shared" ca="1" si="183"/>
        <v/>
      </c>
      <c r="K780" s="127" t="str">
        <f t="shared" ca="1" si="184"/>
        <v/>
      </c>
      <c r="L780" s="182" t="str">
        <f t="shared" ca="1" si="185"/>
        <v/>
      </c>
      <c r="M780" s="127" t="str">
        <f t="shared" ca="1" si="186"/>
        <v/>
      </c>
      <c r="N780" s="127" t="str">
        <f t="shared" ca="1" si="187"/>
        <v/>
      </c>
      <c r="O780" s="179" t="str">
        <f t="shared" ca="1" si="188"/>
        <v/>
      </c>
      <c r="P780" s="182" t="str">
        <f t="shared" ca="1" si="189"/>
        <v/>
      </c>
      <c r="Q780" s="120" t="str">
        <f t="shared" ca="1" si="191"/>
        <v/>
      </c>
      <c r="R780" s="77">
        <f ca="1">IFERROR(SUM($I$15:I780)/$N$5,"")</f>
        <v>0.33163107309959627</v>
      </c>
    </row>
    <row r="781" spans="1:18" x14ac:dyDescent="0.25">
      <c r="A781" s="168">
        <v>36</v>
      </c>
      <c r="B781" s="173">
        <f t="shared" si="190"/>
        <v>43591.208333331473</v>
      </c>
      <c r="C781" s="127" t="str">
        <f t="shared" ca="1" si="176"/>
        <v/>
      </c>
      <c r="D781" s="179">
        <f t="shared" ca="1" si="177"/>
        <v>839</v>
      </c>
      <c r="E781" s="179">
        <f t="shared" ca="1" si="178"/>
        <v>42</v>
      </c>
      <c r="F781" s="179">
        <f t="shared" ca="1" si="179"/>
        <v>27</v>
      </c>
      <c r="G781" s="179" t="str">
        <f t="shared" ca="1" si="180"/>
        <v/>
      </c>
      <c r="H781" s="179">
        <f t="shared" ca="1" si="181"/>
        <v>3621</v>
      </c>
      <c r="I781" s="182">
        <f t="shared" ca="1" si="182"/>
        <v>28</v>
      </c>
      <c r="J781" s="175" t="str">
        <f t="shared" ca="1" si="183"/>
        <v/>
      </c>
      <c r="K781" s="127" t="str">
        <f t="shared" ca="1" si="184"/>
        <v/>
      </c>
      <c r="L781" s="182" t="str">
        <f t="shared" ca="1" si="185"/>
        <v/>
      </c>
      <c r="M781" s="127" t="str">
        <f t="shared" ca="1" si="186"/>
        <v/>
      </c>
      <c r="N781" s="127" t="str">
        <f t="shared" ca="1" si="187"/>
        <v/>
      </c>
      <c r="O781" s="179" t="str">
        <f t="shared" ca="1" si="188"/>
        <v/>
      </c>
      <c r="P781" s="182" t="str">
        <f t="shared" ca="1" si="189"/>
        <v/>
      </c>
      <c r="Q781" s="120" t="str">
        <f t="shared" ca="1" si="191"/>
        <v/>
      </c>
      <c r="R781" s="77">
        <f ca="1">IFERROR(SUM($I$15:I781)/$N$5,"")</f>
        <v>0.3317887245435146</v>
      </c>
    </row>
    <row r="782" spans="1:18" x14ac:dyDescent="0.25">
      <c r="A782" s="168">
        <v>37</v>
      </c>
      <c r="B782" s="173">
        <f t="shared" si="190"/>
        <v>43591.249999998137</v>
      </c>
      <c r="C782" s="127" t="str">
        <f t="shared" ca="1" si="176"/>
        <v/>
      </c>
      <c r="D782" s="179">
        <f t="shared" ca="1" si="177"/>
        <v>838</v>
      </c>
      <c r="E782" s="179">
        <f t="shared" ca="1" si="178"/>
        <v>42</v>
      </c>
      <c r="F782" s="179">
        <f t="shared" ca="1" si="179"/>
        <v>29</v>
      </c>
      <c r="G782" s="179" t="str">
        <f t="shared" ca="1" si="180"/>
        <v/>
      </c>
      <c r="H782" s="179">
        <f t="shared" ca="1" si="181"/>
        <v>3586</v>
      </c>
      <c r="I782" s="182">
        <f t="shared" ca="1" si="182"/>
        <v>26</v>
      </c>
      <c r="J782" s="175" t="str">
        <f t="shared" ca="1" si="183"/>
        <v/>
      </c>
      <c r="K782" s="127" t="str">
        <f t="shared" ca="1" si="184"/>
        <v/>
      </c>
      <c r="L782" s="182" t="str">
        <f t="shared" ca="1" si="185"/>
        <v/>
      </c>
      <c r="M782" s="127" t="str">
        <f t="shared" ca="1" si="186"/>
        <v/>
      </c>
      <c r="N782" s="127" t="str">
        <f t="shared" ca="1" si="187"/>
        <v/>
      </c>
      <c r="O782" s="179" t="str">
        <f t="shared" ca="1" si="188"/>
        <v/>
      </c>
      <c r="P782" s="182" t="str">
        <f t="shared" ca="1" si="189"/>
        <v/>
      </c>
      <c r="Q782" s="120" t="str">
        <f t="shared" ca="1" si="191"/>
        <v/>
      </c>
      <c r="R782" s="77">
        <f ca="1">IFERROR(SUM($I$15:I782)/$N$5,"")</f>
        <v>0.33193511517001018</v>
      </c>
    </row>
    <row r="783" spans="1:18" x14ac:dyDescent="0.25">
      <c r="A783" s="168">
        <v>14</v>
      </c>
      <c r="B783" s="173">
        <f t="shared" si="190"/>
        <v>43591.291666664802</v>
      </c>
      <c r="C783" s="127" t="str">
        <f t="shared" ref="C783:C846" ca="1" si="192">IF($B783&gt;$B$10,"",IFERROR(AVERAGE(INDIRECT("'"&amp;TEXT($B783-TIME(6,1,0),"MM-DD-YY")&amp;"'!C"&amp;$A783)),""))</f>
        <v/>
      </c>
      <c r="D783" s="179">
        <f t="shared" ref="D783:D846" ca="1" si="193">IF($B783&gt;$B$10,"",IFERROR(AVERAGE(INDIRECT("'"&amp;TEXT($B783-TIME(6,1,0),"MM-DD-YY")&amp;"'!D"&amp;$A783)),""))</f>
        <v>839</v>
      </c>
      <c r="E783" s="179">
        <f t="shared" ref="E783:E846" ca="1" si="194">IF($B783&gt;$B$10,"",IFERROR(AVERAGE(INDIRECT("'"&amp;TEXT($B783-TIME(6,1,0),"MM-DD-YY")&amp;"'!E"&amp;$A783)),""))</f>
        <v>42</v>
      </c>
      <c r="F783" s="179">
        <f t="shared" ref="F783:F846" ca="1" si="195">IF($B783&gt;$B$10,"",IFERROR(AVERAGE(INDIRECT("'"&amp;TEXT($B783-TIME(6,1,0),"MM-DD-YY")&amp;"'!P"&amp;$A783)),""))</f>
        <v>27</v>
      </c>
      <c r="G783" s="179" t="str">
        <f t="shared" ref="G783:G846" ca="1" si="196">IF($B783&gt;$B$10,"",IFERROR(AVERAGE(INDIRECT("'"&amp;TEXT($B783-TIME(6,1,0),"MM-DD-YY")&amp;"'!AC"&amp;$A783)),""))</f>
        <v/>
      </c>
      <c r="H783" s="179">
        <f t="shared" ref="H783:H846" ca="1" si="197">IF($B783&gt;$B$10,"",IFERROR(AVERAGE(INDIRECT("'"&amp;TEXT($B783-TIME(6,1,0),"MM-DD-YY")&amp;"'!O"&amp;$A783)),""))</f>
        <v>3578</v>
      </c>
      <c r="I783" s="182">
        <f t="shared" ref="I783:I846" ca="1" si="198">IF($B783&gt;$B$10,"",IFERROR(AVERAGE(INDIRECT("'"&amp;TEXT($B783-TIME(6,1,0),"MM-DD-YY")&amp;"'!Q"&amp;$A783)),""))</f>
        <v>25</v>
      </c>
      <c r="J783" s="175" t="str">
        <f t="shared" ref="J783:J846" ca="1" si="199">IF($B783&gt;$B$10,"",IFERROR(AVERAGE(INDIRECT("'"&amp;TEXT($B783-TIME(6,1,0),"MM-DD-YY")&amp;"'!T"&amp;$A783)),""))</f>
        <v/>
      </c>
      <c r="K783" s="127" t="str">
        <f t="shared" ref="K783:K846" ca="1" si="200">IF($B783&gt;$B$10,"",IFERROR(AVERAGE(INDIRECT("'"&amp;TEXT($B783-TIME(6,1,0),"MM-DD-YY")&amp;"'!I"&amp;$A783)),""))</f>
        <v/>
      </c>
      <c r="L783" s="182" t="str">
        <f t="shared" ref="L783:L846" ca="1" si="201">IF($B783&gt;$B$10,"",IFERROR(AVERAGE(INDIRECT("'"&amp;TEXT($B783-TIME(6,1,0),"MM-DD-YY")&amp;"'!J"&amp;$A783)),""))</f>
        <v/>
      </c>
      <c r="M783" s="127" t="str">
        <f t="shared" ref="M783:M846" ca="1" si="202">IF($B783&gt;$B$10,"",IFERROR(AVERAGE(INDIRECT("'"&amp;TEXT($B783-TIME(6,1,0),"MM-DD-YY")&amp;"'!K"&amp;$A783)),""))</f>
        <v/>
      </c>
      <c r="N783" s="127" t="str">
        <f t="shared" ref="N783:N846" ca="1" si="203">IF($B783&gt;$B$10,"",IFERROR(AVERAGE(INDIRECT("'"&amp;TEXT($B783-TIME(6,1,0),"MM-DD-YY")&amp;"'!L"&amp;$A783)),""))</f>
        <v/>
      </c>
      <c r="O783" s="179" t="str">
        <f t="shared" ref="O783:O846" ca="1" si="204">IF($B783&gt;$B$10,"",IFERROR(AVERAGE(INDIRECT("'"&amp;TEXT($B783-TIME(6,1,0),"MM-DD-YY")&amp;"'!M"&amp;$A783)),""))</f>
        <v/>
      </c>
      <c r="P783" s="182" t="str">
        <f t="shared" ref="P783:P846" ca="1" si="205">IF($B783&gt;$B$10,"",IFERROR(AVERAGE(INDIRECT("'"&amp;TEXT($B783-TIME(6,1,0),"MM-DD-YY")&amp;"'!N"&amp;$A783)),""))</f>
        <v/>
      </c>
      <c r="Q783" s="120" t="str">
        <f t="shared" ca="1" si="191"/>
        <v/>
      </c>
      <c r="R783" s="77">
        <f ca="1">IFERROR(SUM($I$15:I783)/$N$5,"")</f>
        <v>0.33207587538779437</v>
      </c>
    </row>
    <row r="784" spans="1:18" x14ac:dyDescent="0.25">
      <c r="A784" s="168">
        <v>15</v>
      </c>
      <c r="B784" s="173">
        <f t="shared" ref="B784:B847" si="206">B783+TIME(1,0,0)</f>
        <v>43591.333333331466</v>
      </c>
      <c r="C784" s="127" t="str">
        <f t="shared" ca="1" si="192"/>
        <v/>
      </c>
      <c r="D784" s="179">
        <f t="shared" ca="1" si="193"/>
        <v>838</v>
      </c>
      <c r="E784" s="179">
        <f t="shared" ca="1" si="194"/>
        <v>42</v>
      </c>
      <c r="F784" s="179">
        <f t="shared" ca="1" si="195"/>
        <v>26</v>
      </c>
      <c r="G784" s="179" t="str">
        <f t="shared" ca="1" si="196"/>
        <v/>
      </c>
      <c r="H784" s="179">
        <f t="shared" ca="1" si="197"/>
        <v>3600</v>
      </c>
      <c r="I784" s="182">
        <f t="shared" ca="1" si="198"/>
        <v>25</v>
      </c>
      <c r="J784" s="175" t="str">
        <f t="shared" ca="1" si="199"/>
        <v/>
      </c>
      <c r="K784" s="127" t="str">
        <f t="shared" ca="1" si="200"/>
        <v/>
      </c>
      <c r="L784" s="182" t="str">
        <f t="shared" ca="1" si="201"/>
        <v/>
      </c>
      <c r="M784" s="127" t="str">
        <f t="shared" ca="1" si="202"/>
        <v/>
      </c>
      <c r="N784" s="127" t="str">
        <f t="shared" ca="1" si="203"/>
        <v/>
      </c>
      <c r="O784" s="179" t="str">
        <f t="shared" ca="1" si="204"/>
        <v/>
      </c>
      <c r="P784" s="182" t="str">
        <f t="shared" ca="1" si="205"/>
        <v/>
      </c>
      <c r="Q784" s="120" t="str">
        <f t="shared" ref="Q784:Q847" ca="1" si="207">IFERROR(Q783-I784,"")</f>
        <v/>
      </c>
      <c r="R784" s="77">
        <f ca="1">IFERROR(SUM($I$15:I784)/$N$5,"")</f>
        <v>0.33221663560557863</v>
      </c>
    </row>
    <row r="785" spans="1:18" x14ac:dyDescent="0.25">
      <c r="A785" s="168">
        <v>16</v>
      </c>
      <c r="B785" s="173">
        <f t="shared" si="206"/>
        <v>43591.37499999813</v>
      </c>
      <c r="C785" s="127" t="str">
        <f t="shared" ca="1" si="192"/>
        <v/>
      </c>
      <c r="D785" s="179">
        <f t="shared" ca="1" si="193"/>
        <v>839</v>
      </c>
      <c r="E785" s="179">
        <f t="shared" ca="1" si="194"/>
        <v>42</v>
      </c>
      <c r="F785" s="179">
        <f t="shared" ca="1" si="195"/>
        <v>24</v>
      </c>
      <c r="G785" s="179" t="str">
        <f t="shared" ca="1" si="196"/>
        <v/>
      </c>
      <c r="H785" s="179">
        <f t="shared" ca="1" si="197"/>
        <v>3815</v>
      </c>
      <c r="I785" s="182">
        <f t="shared" ca="1" si="198"/>
        <v>27</v>
      </c>
      <c r="J785" s="175" t="str">
        <f t="shared" ca="1" si="199"/>
        <v/>
      </c>
      <c r="K785" s="127" t="str">
        <f t="shared" ca="1" si="200"/>
        <v/>
      </c>
      <c r="L785" s="182" t="str">
        <f t="shared" ca="1" si="201"/>
        <v/>
      </c>
      <c r="M785" s="127" t="str">
        <f t="shared" ca="1" si="202"/>
        <v/>
      </c>
      <c r="N785" s="127" t="str">
        <f t="shared" ca="1" si="203"/>
        <v/>
      </c>
      <c r="O785" s="179" t="str">
        <f t="shared" ca="1" si="204"/>
        <v/>
      </c>
      <c r="P785" s="182" t="str">
        <f t="shared" ca="1" si="205"/>
        <v/>
      </c>
      <c r="Q785" s="120" t="str">
        <f t="shared" ca="1" si="207"/>
        <v/>
      </c>
      <c r="R785" s="77">
        <f ca="1">IFERROR(SUM($I$15:I785)/$N$5,"")</f>
        <v>0.33236865664078558</v>
      </c>
    </row>
    <row r="786" spans="1:18" x14ac:dyDescent="0.25">
      <c r="A786" s="168">
        <v>17</v>
      </c>
      <c r="B786" s="173">
        <f t="shared" si="206"/>
        <v>43591.416666664794</v>
      </c>
      <c r="C786" s="127" t="str">
        <f t="shared" ca="1" si="192"/>
        <v/>
      </c>
      <c r="D786" s="179">
        <f t="shared" ca="1" si="193"/>
        <v>838</v>
      </c>
      <c r="E786" s="179">
        <f t="shared" ca="1" si="194"/>
        <v>42</v>
      </c>
      <c r="F786" s="179">
        <f t="shared" ca="1" si="195"/>
        <v>28</v>
      </c>
      <c r="G786" s="179" t="str">
        <f t="shared" ca="1" si="196"/>
        <v/>
      </c>
      <c r="H786" s="179">
        <f t="shared" ca="1" si="197"/>
        <v>4224</v>
      </c>
      <c r="I786" s="182">
        <f t="shared" ca="1" si="198"/>
        <v>25</v>
      </c>
      <c r="J786" s="175" t="str">
        <f t="shared" ca="1" si="199"/>
        <v/>
      </c>
      <c r="K786" s="127" t="str">
        <f t="shared" ca="1" si="200"/>
        <v/>
      </c>
      <c r="L786" s="182" t="str">
        <f t="shared" ca="1" si="201"/>
        <v/>
      </c>
      <c r="M786" s="127" t="str">
        <f t="shared" ca="1" si="202"/>
        <v/>
      </c>
      <c r="N786" s="127" t="str">
        <f t="shared" ca="1" si="203"/>
        <v/>
      </c>
      <c r="O786" s="179" t="str">
        <f t="shared" ca="1" si="204"/>
        <v/>
      </c>
      <c r="P786" s="182" t="str">
        <f t="shared" ca="1" si="205"/>
        <v/>
      </c>
      <c r="Q786" s="120" t="str">
        <f t="shared" ca="1" si="207"/>
        <v/>
      </c>
      <c r="R786" s="77">
        <f ca="1">IFERROR(SUM($I$15:I786)/$N$5,"")</f>
        <v>0.33250941685856977</v>
      </c>
    </row>
    <row r="787" spans="1:18" x14ac:dyDescent="0.25">
      <c r="A787" s="168">
        <v>18</v>
      </c>
      <c r="B787" s="173">
        <f t="shared" si="206"/>
        <v>43591.458333331459</v>
      </c>
      <c r="C787" s="127" t="str">
        <f t="shared" ca="1" si="192"/>
        <v/>
      </c>
      <c r="D787" s="179">
        <f t="shared" ca="1" si="193"/>
        <v>835</v>
      </c>
      <c r="E787" s="179">
        <f t="shared" ca="1" si="194"/>
        <v>42</v>
      </c>
      <c r="F787" s="179">
        <f t="shared" ca="1" si="195"/>
        <v>27</v>
      </c>
      <c r="G787" s="179" t="str">
        <f t="shared" ca="1" si="196"/>
        <v/>
      </c>
      <c r="H787" s="179">
        <f t="shared" ca="1" si="197"/>
        <v>3789</v>
      </c>
      <c r="I787" s="182">
        <f t="shared" ca="1" si="198"/>
        <v>26</v>
      </c>
      <c r="J787" s="175" t="str">
        <f t="shared" ca="1" si="199"/>
        <v/>
      </c>
      <c r="K787" s="127" t="str">
        <f t="shared" ca="1" si="200"/>
        <v/>
      </c>
      <c r="L787" s="182" t="str">
        <f t="shared" ca="1" si="201"/>
        <v/>
      </c>
      <c r="M787" s="127" t="str">
        <f t="shared" ca="1" si="202"/>
        <v/>
      </c>
      <c r="N787" s="127" t="str">
        <f t="shared" ca="1" si="203"/>
        <v/>
      </c>
      <c r="O787" s="179" t="str">
        <f t="shared" ca="1" si="204"/>
        <v/>
      </c>
      <c r="P787" s="182" t="str">
        <f t="shared" ca="1" si="205"/>
        <v/>
      </c>
      <c r="Q787" s="120" t="str">
        <f t="shared" ca="1" si="207"/>
        <v/>
      </c>
      <c r="R787" s="77">
        <f ca="1">IFERROR(SUM($I$15:I787)/$N$5,"")</f>
        <v>0.33265580748506535</v>
      </c>
    </row>
    <row r="788" spans="1:18" x14ac:dyDescent="0.25">
      <c r="A788" s="168">
        <v>19</v>
      </c>
      <c r="B788" s="173">
        <f t="shared" si="206"/>
        <v>43591.499999998123</v>
      </c>
      <c r="C788" s="127" t="str">
        <f t="shared" ca="1" si="192"/>
        <v/>
      </c>
      <c r="D788" s="179">
        <f t="shared" ca="1" si="193"/>
        <v>835</v>
      </c>
      <c r="E788" s="179">
        <f t="shared" ca="1" si="194"/>
        <v>42</v>
      </c>
      <c r="F788" s="179">
        <f t="shared" ca="1" si="195"/>
        <v>28</v>
      </c>
      <c r="G788" s="179" t="str">
        <f t="shared" ca="1" si="196"/>
        <v/>
      </c>
      <c r="H788" s="179">
        <f t="shared" ca="1" si="197"/>
        <v>3678</v>
      </c>
      <c r="I788" s="182">
        <f t="shared" ca="1" si="198"/>
        <v>25</v>
      </c>
      <c r="J788" s="175" t="str">
        <f t="shared" ca="1" si="199"/>
        <v/>
      </c>
      <c r="K788" s="127" t="str">
        <f t="shared" ca="1" si="200"/>
        <v/>
      </c>
      <c r="L788" s="182" t="str">
        <f t="shared" ca="1" si="201"/>
        <v/>
      </c>
      <c r="M788" s="127" t="str">
        <f t="shared" ca="1" si="202"/>
        <v/>
      </c>
      <c r="N788" s="127" t="str">
        <f t="shared" ca="1" si="203"/>
        <v/>
      </c>
      <c r="O788" s="179" t="str">
        <f t="shared" ca="1" si="204"/>
        <v/>
      </c>
      <c r="P788" s="182" t="str">
        <f t="shared" ca="1" si="205"/>
        <v/>
      </c>
      <c r="Q788" s="120" t="str">
        <f t="shared" ca="1" si="207"/>
        <v/>
      </c>
      <c r="R788" s="77">
        <f ca="1">IFERROR(SUM($I$15:I788)/$N$5,"")</f>
        <v>0.33279656770284954</v>
      </c>
    </row>
    <row r="789" spans="1:18" x14ac:dyDescent="0.25">
      <c r="A789" s="168">
        <v>20</v>
      </c>
      <c r="B789" s="173">
        <f t="shared" si="206"/>
        <v>43591.541666664787</v>
      </c>
      <c r="C789" s="127" t="str">
        <f t="shared" ca="1" si="192"/>
        <v/>
      </c>
      <c r="D789" s="179">
        <f t="shared" ca="1" si="193"/>
        <v>837</v>
      </c>
      <c r="E789" s="179">
        <f t="shared" ca="1" si="194"/>
        <v>42</v>
      </c>
      <c r="F789" s="179">
        <f t="shared" ca="1" si="195"/>
        <v>30</v>
      </c>
      <c r="G789" s="179" t="str">
        <f t="shared" ca="1" si="196"/>
        <v/>
      </c>
      <c r="H789" s="179">
        <f t="shared" ca="1" si="197"/>
        <v>3677</v>
      </c>
      <c r="I789" s="182">
        <f t="shared" ca="1" si="198"/>
        <v>25</v>
      </c>
      <c r="J789" s="175" t="str">
        <f t="shared" ca="1" si="199"/>
        <v/>
      </c>
      <c r="K789" s="127" t="str">
        <f t="shared" ca="1" si="200"/>
        <v/>
      </c>
      <c r="L789" s="182" t="str">
        <f t="shared" ca="1" si="201"/>
        <v/>
      </c>
      <c r="M789" s="127" t="str">
        <f t="shared" ca="1" si="202"/>
        <v/>
      </c>
      <c r="N789" s="127" t="str">
        <f t="shared" ca="1" si="203"/>
        <v/>
      </c>
      <c r="O789" s="179" t="str">
        <f t="shared" ca="1" si="204"/>
        <v/>
      </c>
      <c r="P789" s="182" t="str">
        <f t="shared" ca="1" si="205"/>
        <v/>
      </c>
      <c r="Q789" s="120" t="str">
        <f t="shared" ca="1" si="207"/>
        <v/>
      </c>
      <c r="R789" s="77">
        <f ca="1">IFERROR(SUM($I$15:I789)/$N$5,"")</f>
        <v>0.33293732792063374</v>
      </c>
    </row>
    <row r="790" spans="1:18" x14ac:dyDescent="0.25">
      <c r="A790" s="168">
        <v>21</v>
      </c>
      <c r="B790" s="173">
        <f t="shared" si="206"/>
        <v>43591.583333331451</v>
      </c>
      <c r="C790" s="127" t="str">
        <f t="shared" ca="1" si="192"/>
        <v/>
      </c>
      <c r="D790" s="179">
        <f t="shared" ca="1" si="193"/>
        <v>834</v>
      </c>
      <c r="E790" s="179">
        <f t="shared" ca="1" si="194"/>
        <v>42</v>
      </c>
      <c r="F790" s="179">
        <f t="shared" ca="1" si="195"/>
        <v>28</v>
      </c>
      <c r="G790" s="179" t="str">
        <f t="shared" ca="1" si="196"/>
        <v/>
      </c>
      <c r="H790" s="179">
        <f t="shared" ca="1" si="197"/>
        <v>3588</v>
      </c>
      <c r="I790" s="182">
        <f t="shared" ca="1" si="198"/>
        <v>26</v>
      </c>
      <c r="J790" s="175" t="str">
        <f t="shared" ca="1" si="199"/>
        <v/>
      </c>
      <c r="K790" s="127" t="str">
        <f t="shared" ca="1" si="200"/>
        <v/>
      </c>
      <c r="L790" s="182" t="str">
        <f t="shared" ca="1" si="201"/>
        <v/>
      </c>
      <c r="M790" s="127" t="str">
        <f t="shared" ca="1" si="202"/>
        <v/>
      </c>
      <c r="N790" s="127" t="str">
        <f t="shared" ca="1" si="203"/>
        <v/>
      </c>
      <c r="O790" s="179" t="str">
        <f t="shared" ca="1" si="204"/>
        <v/>
      </c>
      <c r="P790" s="182" t="str">
        <f t="shared" ca="1" si="205"/>
        <v/>
      </c>
      <c r="Q790" s="120" t="str">
        <f t="shared" ca="1" si="207"/>
        <v/>
      </c>
      <c r="R790" s="77">
        <f ca="1">IFERROR(SUM($I$15:I790)/$N$5,"")</f>
        <v>0.33308371854712931</v>
      </c>
    </row>
    <row r="791" spans="1:18" x14ac:dyDescent="0.25">
      <c r="A791" s="168">
        <v>22</v>
      </c>
      <c r="B791" s="173">
        <f t="shared" si="206"/>
        <v>43591.624999998116</v>
      </c>
      <c r="C791" s="127" t="str">
        <f t="shared" ca="1" si="192"/>
        <v/>
      </c>
      <c r="D791" s="179">
        <f t="shared" ca="1" si="193"/>
        <v>835</v>
      </c>
      <c r="E791" s="179">
        <f t="shared" ca="1" si="194"/>
        <v>42</v>
      </c>
      <c r="F791" s="179">
        <f t="shared" ca="1" si="195"/>
        <v>27</v>
      </c>
      <c r="G791" s="179">
        <f t="shared" ca="1" si="196"/>
        <v>236.91</v>
      </c>
      <c r="H791" s="179">
        <f t="shared" ca="1" si="197"/>
        <v>3654</v>
      </c>
      <c r="I791" s="182">
        <f t="shared" ca="1" si="198"/>
        <v>26</v>
      </c>
      <c r="J791" s="175" t="str">
        <f t="shared" ca="1" si="199"/>
        <v/>
      </c>
      <c r="K791" s="127" t="str">
        <f t="shared" ca="1" si="200"/>
        <v/>
      </c>
      <c r="L791" s="182" t="str">
        <f t="shared" ca="1" si="201"/>
        <v/>
      </c>
      <c r="M791" s="127" t="str">
        <f t="shared" ca="1" si="202"/>
        <v/>
      </c>
      <c r="N791" s="127" t="str">
        <f t="shared" ca="1" si="203"/>
        <v/>
      </c>
      <c r="O791" s="179" t="str">
        <f t="shared" ca="1" si="204"/>
        <v/>
      </c>
      <c r="P791" s="182" t="str">
        <f t="shared" ca="1" si="205"/>
        <v/>
      </c>
      <c r="Q791" s="120" t="str">
        <f t="shared" ca="1" si="207"/>
        <v/>
      </c>
      <c r="R791" s="77">
        <f ca="1">IFERROR(SUM($I$15:I791)/$N$5,"")</f>
        <v>0.33323010917362489</v>
      </c>
    </row>
    <row r="792" spans="1:18" x14ac:dyDescent="0.25">
      <c r="A792" s="168">
        <v>23</v>
      </c>
      <c r="B792" s="173">
        <f t="shared" si="206"/>
        <v>43591.66666666478</v>
      </c>
      <c r="C792" s="127" t="str">
        <f t="shared" ca="1" si="192"/>
        <v/>
      </c>
      <c r="D792" s="179">
        <f t="shared" ca="1" si="193"/>
        <v>839</v>
      </c>
      <c r="E792" s="179">
        <f t="shared" ca="1" si="194"/>
        <v>42</v>
      </c>
      <c r="F792" s="179">
        <f t="shared" ca="1" si="195"/>
        <v>25</v>
      </c>
      <c r="G792" s="179" t="str">
        <f t="shared" ca="1" si="196"/>
        <v/>
      </c>
      <c r="H792" s="179">
        <f t="shared" ca="1" si="197"/>
        <v>4200</v>
      </c>
      <c r="I792" s="182">
        <f t="shared" ca="1" si="198"/>
        <v>24</v>
      </c>
      <c r="J792" s="175" t="str">
        <f t="shared" ca="1" si="199"/>
        <v/>
      </c>
      <c r="K792" s="127" t="str">
        <f t="shared" ca="1" si="200"/>
        <v/>
      </c>
      <c r="L792" s="182" t="str">
        <f t="shared" ca="1" si="201"/>
        <v/>
      </c>
      <c r="M792" s="127" t="str">
        <f t="shared" ca="1" si="202"/>
        <v/>
      </c>
      <c r="N792" s="127" t="str">
        <f t="shared" ca="1" si="203"/>
        <v/>
      </c>
      <c r="O792" s="179" t="str">
        <f t="shared" ca="1" si="204"/>
        <v/>
      </c>
      <c r="P792" s="182" t="str">
        <f t="shared" ca="1" si="205"/>
        <v/>
      </c>
      <c r="Q792" s="120" t="str">
        <f t="shared" ca="1" si="207"/>
        <v/>
      </c>
      <c r="R792" s="77">
        <f ca="1">IFERROR(SUM($I$15:I792)/$N$5,"")</f>
        <v>0.33336523898269776</v>
      </c>
    </row>
    <row r="793" spans="1:18" x14ac:dyDescent="0.25">
      <c r="A793" s="168">
        <v>24</v>
      </c>
      <c r="B793" s="173">
        <f t="shared" si="206"/>
        <v>43591.708333331444</v>
      </c>
      <c r="C793" s="127" t="str">
        <f t="shared" ca="1" si="192"/>
        <v/>
      </c>
      <c r="D793" s="179">
        <f t="shared" ca="1" si="193"/>
        <v>836</v>
      </c>
      <c r="E793" s="179">
        <f t="shared" ca="1" si="194"/>
        <v>42</v>
      </c>
      <c r="F793" s="179">
        <f t="shared" ca="1" si="195"/>
        <v>26</v>
      </c>
      <c r="G793" s="179" t="str">
        <f t="shared" ca="1" si="196"/>
        <v/>
      </c>
      <c r="H793" s="179">
        <f t="shared" ca="1" si="197"/>
        <v>3721</v>
      </c>
      <c r="I793" s="182">
        <f t="shared" ca="1" si="198"/>
        <v>25</v>
      </c>
      <c r="J793" s="175" t="str">
        <f t="shared" ca="1" si="199"/>
        <v/>
      </c>
      <c r="K793" s="127" t="str">
        <f t="shared" ca="1" si="200"/>
        <v/>
      </c>
      <c r="L793" s="182" t="str">
        <f t="shared" ca="1" si="201"/>
        <v/>
      </c>
      <c r="M793" s="127" t="str">
        <f t="shared" ca="1" si="202"/>
        <v/>
      </c>
      <c r="N793" s="127" t="str">
        <f t="shared" ca="1" si="203"/>
        <v/>
      </c>
      <c r="O793" s="179" t="str">
        <f t="shared" ca="1" si="204"/>
        <v/>
      </c>
      <c r="P793" s="182" t="str">
        <f t="shared" ca="1" si="205"/>
        <v/>
      </c>
      <c r="Q793" s="120" t="str">
        <f t="shared" ca="1" si="207"/>
        <v/>
      </c>
      <c r="R793" s="77">
        <f ca="1">IFERROR(SUM($I$15:I793)/$N$5,"")</f>
        <v>0.33350599920048196</v>
      </c>
    </row>
    <row r="794" spans="1:18" x14ac:dyDescent="0.25">
      <c r="A794" s="168">
        <v>25</v>
      </c>
      <c r="B794" s="173">
        <f t="shared" si="206"/>
        <v>43591.749999998108</v>
      </c>
      <c r="C794" s="127" t="str">
        <f t="shared" ca="1" si="192"/>
        <v/>
      </c>
      <c r="D794" s="179">
        <f t="shared" ca="1" si="193"/>
        <v>837</v>
      </c>
      <c r="E794" s="179">
        <f t="shared" ca="1" si="194"/>
        <v>42</v>
      </c>
      <c r="F794" s="179">
        <f t="shared" ca="1" si="195"/>
        <v>27</v>
      </c>
      <c r="G794" s="179" t="str">
        <f t="shared" ca="1" si="196"/>
        <v/>
      </c>
      <c r="H794" s="179">
        <f t="shared" ca="1" si="197"/>
        <v>3641</v>
      </c>
      <c r="I794" s="182">
        <f t="shared" ca="1" si="198"/>
        <v>26</v>
      </c>
      <c r="J794" s="175" t="str">
        <f t="shared" ca="1" si="199"/>
        <v/>
      </c>
      <c r="K794" s="127" t="str">
        <f t="shared" ca="1" si="200"/>
        <v/>
      </c>
      <c r="L794" s="182" t="str">
        <f t="shared" ca="1" si="201"/>
        <v/>
      </c>
      <c r="M794" s="127" t="str">
        <f t="shared" ca="1" si="202"/>
        <v/>
      </c>
      <c r="N794" s="127" t="str">
        <f t="shared" ca="1" si="203"/>
        <v/>
      </c>
      <c r="O794" s="179" t="str">
        <f t="shared" ca="1" si="204"/>
        <v/>
      </c>
      <c r="P794" s="182" t="str">
        <f t="shared" ca="1" si="205"/>
        <v/>
      </c>
      <c r="Q794" s="120" t="str">
        <f t="shared" ca="1" si="207"/>
        <v/>
      </c>
      <c r="R794" s="77">
        <f ca="1">IFERROR(SUM($I$15:I794)/$N$5,"")</f>
        <v>0.33365238982697754</v>
      </c>
    </row>
    <row r="795" spans="1:18" x14ac:dyDescent="0.25">
      <c r="A795" s="168">
        <v>26</v>
      </c>
      <c r="B795" s="173">
        <f t="shared" si="206"/>
        <v>43591.791666664772</v>
      </c>
      <c r="C795" s="127" t="str">
        <f t="shared" ca="1" si="192"/>
        <v/>
      </c>
      <c r="D795" s="179">
        <f t="shared" ca="1" si="193"/>
        <v>836</v>
      </c>
      <c r="E795" s="179">
        <f t="shared" ca="1" si="194"/>
        <v>42</v>
      </c>
      <c r="F795" s="179">
        <f t="shared" ca="1" si="195"/>
        <v>26</v>
      </c>
      <c r="G795" s="179" t="str">
        <f t="shared" ca="1" si="196"/>
        <v/>
      </c>
      <c r="H795" s="179">
        <f t="shared" ca="1" si="197"/>
        <v>3588</v>
      </c>
      <c r="I795" s="182">
        <f t="shared" ca="1" si="198"/>
        <v>25</v>
      </c>
      <c r="J795" s="175" t="str">
        <f t="shared" ca="1" si="199"/>
        <v/>
      </c>
      <c r="K795" s="127" t="str">
        <f t="shared" ca="1" si="200"/>
        <v/>
      </c>
      <c r="L795" s="182" t="str">
        <f t="shared" ca="1" si="201"/>
        <v/>
      </c>
      <c r="M795" s="127" t="str">
        <f t="shared" ca="1" si="202"/>
        <v/>
      </c>
      <c r="N795" s="127" t="str">
        <f t="shared" ca="1" si="203"/>
        <v/>
      </c>
      <c r="O795" s="179" t="str">
        <f t="shared" ca="1" si="204"/>
        <v/>
      </c>
      <c r="P795" s="182" t="str">
        <f t="shared" ca="1" si="205"/>
        <v/>
      </c>
      <c r="Q795" s="120" t="str">
        <f t="shared" ca="1" si="207"/>
        <v/>
      </c>
      <c r="R795" s="77">
        <f ca="1">IFERROR(SUM($I$15:I795)/$N$5,"")</f>
        <v>0.33379315004476173</v>
      </c>
    </row>
    <row r="796" spans="1:18" x14ac:dyDescent="0.25">
      <c r="A796" s="168">
        <v>27</v>
      </c>
      <c r="B796" s="173">
        <f t="shared" si="206"/>
        <v>43591.833333331437</v>
      </c>
      <c r="C796" s="127" t="str">
        <f t="shared" ca="1" si="192"/>
        <v/>
      </c>
      <c r="D796" s="179">
        <f t="shared" ca="1" si="193"/>
        <v>837</v>
      </c>
      <c r="E796" s="179">
        <f t="shared" ca="1" si="194"/>
        <v>42</v>
      </c>
      <c r="F796" s="179">
        <f t="shared" ca="1" si="195"/>
        <v>24</v>
      </c>
      <c r="G796" s="179" t="str">
        <f t="shared" ca="1" si="196"/>
        <v/>
      </c>
      <c r="H796" s="179">
        <f t="shared" ca="1" si="197"/>
        <v>3615</v>
      </c>
      <c r="I796" s="182">
        <f t="shared" ca="1" si="198"/>
        <v>27</v>
      </c>
      <c r="J796" s="175" t="str">
        <f t="shared" ca="1" si="199"/>
        <v/>
      </c>
      <c r="K796" s="127" t="str">
        <f t="shared" ca="1" si="200"/>
        <v/>
      </c>
      <c r="L796" s="182" t="str">
        <f t="shared" ca="1" si="201"/>
        <v/>
      </c>
      <c r="M796" s="127" t="str">
        <f t="shared" ca="1" si="202"/>
        <v/>
      </c>
      <c r="N796" s="127" t="str">
        <f t="shared" ca="1" si="203"/>
        <v/>
      </c>
      <c r="O796" s="179" t="str">
        <f t="shared" ca="1" si="204"/>
        <v/>
      </c>
      <c r="P796" s="182" t="str">
        <f t="shared" ca="1" si="205"/>
        <v/>
      </c>
      <c r="Q796" s="120" t="str">
        <f t="shared" ca="1" si="207"/>
        <v/>
      </c>
      <c r="R796" s="77">
        <f ca="1">IFERROR(SUM($I$15:I796)/$N$5,"")</f>
        <v>0.33394517107996868</v>
      </c>
    </row>
    <row r="797" spans="1:18" x14ac:dyDescent="0.25">
      <c r="A797" s="168">
        <v>28</v>
      </c>
      <c r="B797" s="173">
        <f t="shared" si="206"/>
        <v>43591.874999998101</v>
      </c>
      <c r="C797" s="127" t="str">
        <f t="shared" ca="1" si="192"/>
        <v/>
      </c>
      <c r="D797" s="179">
        <f t="shared" ca="1" si="193"/>
        <v>834</v>
      </c>
      <c r="E797" s="179">
        <f t="shared" ca="1" si="194"/>
        <v>42</v>
      </c>
      <c r="F797" s="179">
        <f t="shared" ca="1" si="195"/>
        <v>28</v>
      </c>
      <c r="G797" s="179" t="str">
        <f t="shared" ca="1" si="196"/>
        <v/>
      </c>
      <c r="H797" s="179">
        <f t="shared" ca="1" si="197"/>
        <v>3678</v>
      </c>
      <c r="I797" s="182">
        <f t="shared" ca="1" si="198"/>
        <v>25</v>
      </c>
      <c r="J797" s="175" t="str">
        <f t="shared" ca="1" si="199"/>
        <v/>
      </c>
      <c r="K797" s="127" t="str">
        <f t="shared" ca="1" si="200"/>
        <v/>
      </c>
      <c r="L797" s="182" t="str">
        <f t="shared" ca="1" si="201"/>
        <v/>
      </c>
      <c r="M797" s="127" t="str">
        <f t="shared" ca="1" si="202"/>
        <v/>
      </c>
      <c r="N797" s="127" t="str">
        <f t="shared" ca="1" si="203"/>
        <v/>
      </c>
      <c r="O797" s="179" t="str">
        <f t="shared" ca="1" si="204"/>
        <v/>
      </c>
      <c r="P797" s="182" t="str">
        <f t="shared" ca="1" si="205"/>
        <v/>
      </c>
      <c r="Q797" s="120" t="str">
        <f t="shared" ca="1" si="207"/>
        <v/>
      </c>
      <c r="R797" s="77">
        <f ca="1">IFERROR(SUM($I$15:I797)/$N$5,"")</f>
        <v>0.33408593129775288</v>
      </c>
    </row>
    <row r="798" spans="1:18" x14ac:dyDescent="0.25">
      <c r="A798" s="168">
        <v>29</v>
      </c>
      <c r="B798" s="173">
        <f t="shared" si="206"/>
        <v>43591.916666664765</v>
      </c>
      <c r="C798" s="127" t="str">
        <f t="shared" ca="1" si="192"/>
        <v/>
      </c>
      <c r="D798" s="179">
        <f t="shared" ca="1" si="193"/>
        <v>830</v>
      </c>
      <c r="E798" s="179">
        <f t="shared" ca="1" si="194"/>
        <v>42</v>
      </c>
      <c r="F798" s="179">
        <f t="shared" ca="1" si="195"/>
        <v>27</v>
      </c>
      <c r="G798" s="179" t="str">
        <f t="shared" ca="1" si="196"/>
        <v/>
      </c>
      <c r="H798" s="179">
        <f t="shared" ca="1" si="197"/>
        <v>3555</v>
      </c>
      <c r="I798" s="182">
        <f t="shared" ca="1" si="198"/>
        <v>26</v>
      </c>
      <c r="J798" s="175" t="str">
        <f t="shared" ca="1" si="199"/>
        <v/>
      </c>
      <c r="K798" s="127" t="str">
        <f t="shared" ca="1" si="200"/>
        <v/>
      </c>
      <c r="L798" s="182" t="str">
        <f t="shared" ca="1" si="201"/>
        <v/>
      </c>
      <c r="M798" s="127" t="str">
        <f t="shared" ca="1" si="202"/>
        <v/>
      </c>
      <c r="N798" s="127" t="str">
        <f t="shared" ca="1" si="203"/>
        <v/>
      </c>
      <c r="O798" s="179" t="str">
        <f t="shared" ca="1" si="204"/>
        <v/>
      </c>
      <c r="P798" s="182" t="str">
        <f t="shared" ca="1" si="205"/>
        <v/>
      </c>
      <c r="Q798" s="120" t="str">
        <f t="shared" ca="1" si="207"/>
        <v/>
      </c>
      <c r="R798" s="77">
        <f ca="1">IFERROR(SUM($I$15:I798)/$N$5,"")</f>
        <v>0.33423232192424845</v>
      </c>
    </row>
    <row r="799" spans="1:18" x14ac:dyDescent="0.25">
      <c r="A799" s="168">
        <v>30</v>
      </c>
      <c r="B799" s="173">
        <f t="shared" si="206"/>
        <v>43591.958333331429</v>
      </c>
      <c r="C799" s="127" t="str">
        <f t="shared" ca="1" si="192"/>
        <v/>
      </c>
      <c r="D799" s="179">
        <f t="shared" ca="1" si="193"/>
        <v>832</v>
      </c>
      <c r="E799" s="179">
        <f t="shared" ca="1" si="194"/>
        <v>42</v>
      </c>
      <c r="F799" s="179">
        <f t="shared" ca="1" si="195"/>
        <v>28</v>
      </c>
      <c r="G799" s="179">
        <f t="shared" ca="1" si="196"/>
        <v>185.85</v>
      </c>
      <c r="H799" s="179">
        <f t="shared" ca="1" si="197"/>
        <v>3612</v>
      </c>
      <c r="I799" s="182">
        <f t="shared" ca="1" si="198"/>
        <v>27</v>
      </c>
      <c r="J799" s="175" t="str">
        <f t="shared" ca="1" si="199"/>
        <v/>
      </c>
      <c r="K799" s="127" t="str">
        <f t="shared" ca="1" si="200"/>
        <v/>
      </c>
      <c r="L799" s="182" t="str">
        <f t="shared" ca="1" si="201"/>
        <v/>
      </c>
      <c r="M799" s="127" t="str">
        <f t="shared" ca="1" si="202"/>
        <v/>
      </c>
      <c r="N799" s="127" t="str">
        <f t="shared" ca="1" si="203"/>
        <v/>
      </c>
      <c r="O799" s="179" t="str">
        <f t="shared" ca="1" si="204"/>
        <v/>
      </c>
      <c r="P799" s="182" t="str">
        <f t="shared" ca="1" si="205"/>
        <v/>
      </c>
      <c r="Q799" s="120" t="str">
        <f t="shared" ca="1" si="207"/>
        <v/>
      </c>
      <c r="R799" s="77">
        <f ca="1">IFERROR(SUM($I$15:I799)/$N$5,"")</f>
        <v>0.33438434295945541</v>
      </c>
    </row>
    <row r="800" spans="1:18" x14ac:dyDescent="0.25">
      <c r="A800" s="168">
        <v>31</v>
      </c>
      <c r="B800" s="173">
        <f t="shared" si="206"/>
        <v>43591.999999998094</v>
      </c>
      <c r="C800" s="127" t="str">
        <f t="shared" ca="1" si="192"/>
        <v/>
      </c>
      <c r="D800" s="179">
        <f t="shared" ca="1" si="193"/>
        <v>830</v>
      </c>
      <c r="E800" s="179">
        <f t="shared" ca="1" si="194"/>
        <v>42</v>
      </c>
      <c r="F800" s="179">
        <f t="shared" ca="1" si="195"/>
        <v>27</v>
      </c>
      <c r="G800" s="179" t="str">
        <f t="shared" ca="1" si="196"/>
        <v/>
      </c>
      <c r="H800" s="179">
        <f t="shared" ca="1" si="197"/>
        <v>3626</v>
      </c>
      <c r="I800" s="182">
        <f t="shared" ca="1" si="198"/>
        <v>25</v>
      </c>
      <c r="J800" s="175" t="str">
        <f t="shared" ca="1" si="199"/>
        <v/>
      </c>
      <c r="K800" s="127" t="str">
        <f t="shared" ca="1" si="200"/>
        <v/>
      </c>
      <c r="L800" s="182" t="str">
        <f t="shared" ca="1" si="201"/>
        <v/>
      </c>
      <c r="M800" s="127" t="str">
        <f t="shared" ca="1" si="202"/>
        <v/>
      </c>
      <c r="N800" s="127" t="str">
        <f t="shared" ca="1" si="203"/>
        <v/>
      </c>
      <c r="O800" s="179" t="str">
        <f t="shared" ca="1" si="204"/>
        <v/>
      </c>
      <c r="P800" s="182" t="str">
        <f t="shared" ca="1" si="205"/>
        <v/>
      </c>
      <c r="Q800" s="120" t="str">
        <f t="shared" ca="1" si="207"/>
        <v/>
      </c>
      <c r="R800" s="77">
        <f ca="1">IFERROR(SUM($I$15:I800)/$N$5,"")</f>
        <v>0.33452510317723966</v>
      </c>
    </row>
    <row r="801" spans="1:18" x14ac:dyDescent="0.25">
      <c r="A801" s="168">
        <v>32</v>
      </c>
      <c r="B801" s="173">
        <f t="shared" si="206"/>
        <v>43592.041666664758</v>
      </c>
      <c r="C801" s="127" t="str">
        <f t="shared" ca="1" si="192"/>
        <v/>
      </c>
      <c r="D801" s="179">
        <f t="shared" ca="1" si="193"/>
        <v>830</v>
      </c>
      <c r="E801" s="179">
        <f t="shared" ca="1" si="194"/>
        <v>42</v>
      </c>
      <c r="F801" s="179">
        <f t="shared" ca="1" si="195"/>
        <v>28</v>
      </c>
      <c r="G801" s="179" t="str">
        <f t="shared" ca="1" si="196"/>
        <v/>
      </c>
      <c r="H801" s="179">
        <f t="shared" ca="1" si="197"/>
        <v>4356</v>
      </c>
      <c r="I801" s="182">
        <f t="shared" ca="1" si="198"/>
        <v>26</v>
      </c>
      <c r="J801" s="175" t="str">
        <f t="shared" ca="1" si="199"/>
        <v/>
      </c>
      <c r="K801" s="127" t="str">
        <f t="shared" ca="1" si="200"/>
        <v/>
      </c>
      <c r="L801" s="182" t="str">
        <f t="shared" ca="1" si="201"/>
        <v/>
      </c>
      <c r="M801" s="127" t="str">
        <f t="shared" ca="1" si="202"/>
        <v/>
      </c>
      <c r="N801" s="127" t="str">
        <f t="shared" ca="1" si="203"/>
        <v/>
      </c>
      <c r="O801" s="179" t="str">
        <f t="shared" ca="1" si="204"/>
        <v/>
      </c>
      <c r="P801" s="182" t="str">
        <f t="shared" ca="1" si="205"/>
        <v/>
      </c>
      <c r="Q801" s="120" t="str">
        <f t="shared" ca="1" si="207"/>
        <v/>
      </c>
      <c r="R801" s="77">
        <f ca="1">IFERROR(SUM($I$15:I801)/$N$5,"")</f>
        <v>0.33467149380373523</v>
      </c>
    </row>
    <row r="802" spans="1:18" x14ac:dyDescent="0.25">
      <c r="A802" s="168">
        <v>33</v>
      </c>
      <c r="B802" s="173">
        <f t="shared" si="206"/>
        <v>43592.083333331422</v>
      </c>
      <c r="C802" s="127" t="str">
        <f t="shared" ca="1" si="192"/>
        <v/>
      </c>
      <c r="D802" s="179">
        <f t="shared" ca="1" si="193"/>
        <v>830</v>
      </c>
      <c r="E802" s="179">
        <f t="shared" ca="1" si="194"/>
        <v>42</v>
      </c>
      <c r="F802" s="179">
        <f t="shared" ca="1" si="195"/>
        <v>29</v>
      </c>
      <c r="G802" s="179" t="str">
        <f t="shared" ca="1" si="196"/>
        <v/>
      </c>
      <c r="H802" s="179">
        <f t="shared" ca="1" si="197"/>
        <v>3678</v>
      </c>
      <c r="I802" s="182">
        <f t="shared" ca="1" si="198"/>
        <v>26</v>
      </c>
      <c r="J802" s="175" t="str">
        <f t="shared" ca="1" si="199"/>
        <v/>
      </c>
      <c r="K802" s="127" t="str">
        <f t="shared" ca="1" si="200"/>
        <v/>
      </c>
      <c r="L802" s="182" t="str">
        <f t="shared" ca="1" si="201"/>
        <v/>
      </c>
      <c r="M802" s="127" t="str">
        <f t="shared" ca="1" si="202"/>
        <v/>
      </c>
      <c r="N802" s="127" t="str">
        <f t="shared" ca="1" si="203"/>
        <v/>
      </c>
      <c r="O802" s="179" t="str">
        <f t="shared" ca="1" si="204"/>
        <v/>
      </c>
      <c r="P802" s="182" t="str">
        <f t="shared" ca="1" si="205"/>
        <v/>
      </c>
      <c r="Q802" s="120" t="str">
        <f t="shared" ca="1" si="207"/>
        <v/>
      </c>
      <c r="R802" s="77">
        <f ca="1">IFERROR(SUM($I$15:I802)/$N$5,"")</f>
        <v>0.33481788443023081</v>
      </c>
    </row>
    <row r="803" spans="1:18" x14ac:dyDescent="0.25">
      <c r="A803" s="168">
        <v>34</v>
      </c>
      <c r="B803" s="173">
        <f t="shared" si="206"/>
        <v>43592.124999998086</v>
      </c>
      <c r="C803" s="127" t="str">
        <f t="shared" ca="1" si="192"/>
        <v/>
      </c>
      <c r="D803" s="179">
        <f t="shared" ca="1" si="193"/>
        <v>830</v>
      </c>
      <c r="E803" s="179">
        <f t="shared" ca="1" si="194"/>
        <v>42</v>
      </c>
      <c r="F803" s="179">
        <f t="shared" ca="1" si="195"/>
        <v>25</v>
      </c>
      <c r="G803" s="179" t="str">
        <f t="shared" ca="1" si="196"/>
        <v/>
      </c>
      <c r="H803" s="179">
        <f t="shared" ca="1" si="197"/>
        <v>3698</v>
      </c>
      <c r="I803" s="182">
        <f t="shared" ca="1" si="198"/>
        <v>27</v>
      </c>
      <c r="J803" s="175" t="str">
        <f t="shared" ca="1" si="199"/>
        <v/>
      </c>
      <c r="K803" s="127" t="str">
        <f t="shared" ca="1" si="200"/>
        <v/>
      </c>
      <c r="L803" s="182" t="str">
        <f t="shared" ca="1" si="201"/>
        <v/>
      </c>
      <c r="M803" s="127" t="str">
        <f t="shared" ca="1" si="202"/>
        <v/>
      </c>
      <c r="N803" s="127" t="str">
        <f t="shared" ca="1" si="203"/>
        <v/>
      </c>
      <c r="O803" s="179" t="str">
        <f t="shared" ca="1" si="204"/>
        <v/>
      </c>
      <c r="P803" s="182" t="str">
        <f t="shared" ca="1" si="205"/>
        <v/>
      </c>
      <c r="Q803" s="120" t="str">
        <f t="shared" ca="1" si="207"/>
        <v/>
      </c>
      <c r="R803" s="77">
        <f ca="1">IFERROR(SUM($I$15:I803)/$N$5,"")</f>
        <v>0.33496990546543776</v>
      </c>
    </row>
    <row r="804" spans="1:18" x14ac:dyDescent="0.25">
      <c r="A804" s="168">
        <v>35</v>
      </c>
      <c r="B804" s="173">
        <f t="shared" si="206"/>
        <v>43592.166666664751</v>
      </c>
      <c r="C804" s="127" t="str">
        <f t="shared" ca="1" si="192"/>
        <v/>
      </c>
      <c r="D804" s="179">
        <f t="shared" ca="1" si="193"/>
        <v>831</v>
      </c>
      <c r="E804" s="179">
        <f t="shared" ca="1" si="194"/>
        <v>42</v>
      </c>
      <c r="F804" s="179">
        <f t="shared" ca="1" si="195"/>
        <v>28</v>
      </c>
      <c r="G804" s="179" t="str">
        <f t="shared" ca="1" si="196"/>
        <v/>
      </c>
      <c r="H804" s="179">
        <f t="shared" ca="1" si="197"/>
        <v>3589</v>
      </c>
      <c r="I804" s="182">
        <f t="shared" ca="1" si="198"/>
        <v>25</v>
      </c>
      <c r="J804" s="175" t="str">
        <f t="shared" ca="1" si="199"/>
        <v/>
      </c>
      <c r="K804" s="127" t="str">
        <f t="shared" ca="1" si="200"/>
        <v/>
      </c>
      <c r="L804" s="182" t="str">
        <f t="shared" ca="1" si="201"/>
        <v/>
      </c>
      <c r="M804" s="127" t="str">
        <f t="shared" ca="1" si="202"/>
        <v/>
      </c>
      <c r="N804" s="127" t="str">
        <f t="shared" ca="1" si="203"/>
        <v/>
      </c>
      <c r="O804" s="179" t="str">
        <f t="shared" ca="1" si="204"/>
        <v/>
      </c>
      <c r="P804" s="182" t="str">
        <f t="shared" ca="1" si="205"/>
        <v/>
      </c>
      <c r="Q804" s="120" t="str">
        <f t="shared" ca="1" si="207"/>
        <v/>
      </c>
      <c r="R804" s="77">
        <f ca="1">IFERROR(SUM($I$15:I804)/$N$5,"")</f>
        <v>0.33511066568322195</v>
      </c>
    </row>
    <row r="805" spans="1:18" x14ac:dyDescent="0.25">
      <c r="A805" s="168">
        <v>36</v>
      </c>
      <c r="B805" s="173">
        <f t="shared" si="206"/>
        <v>43592.208333331415</v>
      </c>
      <c r="C805" s="127" t="str">
        <f t="shared" ca="1" si="192"/>
        <v/>
      </c>
      <c r="D805" s="179">
        <f t="shared" ca="1" si="193"/>
        <v>830</v>
      </c>
      <c r="E805" s="179">
        <f t="shared" ca="1" si="194"/>
        <v>42</v>
      </c>
      <c r="F805" s="179">
        <f t="shared" ca="1" si="195"/>
        <v>25</v>
      </c>
      <c r="G805" s="179" t="str">
        <f t="shared" ca="1" si="196"/>
        <v/>
      </c>
      <c r="H805" s="179">
        <f t="shared" ca="1" si="197"/>
        <v>3625</v>
      </c>
      <c r="I805" s="182">
        <f t="shared" ca="1" si="198"/>
        <v>27</v>
      </c>
      <c r="J805" s="175" t="str">
        <f t="shared" ca="1" si="199"/>
        <v/>
      </c>
      <c r="K805" s="127" t="str">
        <f t="shared" ca="1" si="200"/>
        <v/>
      </c>
      <c r="L805" s="182" t="str">
        <f t="shared" ca="1" si="201"/>
        <v/>
      </c>
      <c r="M805" s="127" t="str">
        <f t="shared" ca="1" si="202"/>
        <v/>
      </c>
      <c r="N805" s="127" t="str">
        <f t="shared" ca="1" si="203"/>
        <v/>
      </c>
      <c r="O805" s="179" t="str">
        <f t="shared" ca="1" si="204"/>
        <v/>
      </c>
      <c r="P805" s="182" t="str">
        <f t="shared" ca="1" si="205"/>
        <v/>
      </c>
      <c r="Q805" s="120" t="str">
        <f t="shared" ca="1" si="207"/>
        <v/>
      </c>
      <c r="R805" s="77">
        <f ca="1">IFERROR(SUM($I$15:I805)/$N$5,"")</f>
        <v>0.3352626867184289</v>
      </c>
    </row>
    <row r="806" spans="1:18" x14ac:dyDescent="0.25">
      <c r="A806" s="168">
        <v>37</v>
      </c>
      <c r="B806" s="173">
        <f t="shared" si="206"/>
        <v>43592.249999998079</v>
      </c>
      <c r="C806" s="127" t="str">
        <f t="shared" ca="1" si="192"/>
        <v/>
      </c>
      <c r="D806" s="179">
        <f t="shared" ca="1" si="193"/>
        <v>829</v>
      </c>
      <c r="E806" s="179">
        <f t="shared" ca="1" si="194"/>
        <v>42</v>
      </c>
      <c r="F806" s="179">
        <f t="shared" ca="1" si="195"/>
        <v>25</v>
      </c>
      <c r="G806" s="179" t="str">
        <f t="shared" ca="1" si="196"/>
        <v/>
      </c>
      <c r="H806" s="179">
        <f t="shared" ca="1" si="197"/>
        <v>3685</v>
      </c>
      <c r="I806" s="182">
        <f t="shared" ca="1" si="198"/>
        <v>26</v>
      </c>
      <c r="J806" s="175" t="str">
        <f t="shared" ca="1" si="199"/>
        <v/>
      </c>
      <c r="K806" s="127" t="str">
        <f t="shared" ca="1" si="200"/>
        <v/>
      </c>
      <c r="L806" s="182" t="str">
        <f t="shared" ca="1" si="201"/>
        <v/>
      </c>
      <c r="M806" s="127" t="str">
        <f t="shared" ca="1" si="202"/>
        <v/>
      </c>
      <c r="N806" s="127" t="str">
        <f t="shared" ca="1" si="203"/>
        <v/>
      </c>
      <c r="O806" s="179" t="str">
        <f t="shared" ca="1" si="204"/>
        <v/>
      </c>
      <c r="P806" s="182" t="str">
        <f t="shared" ca="1" si="205"/>
        <v/>
      </c>
      <c r="Q806" s="120" t="str">
        <f t="shared" ca="1" si="207"/>
        <v/>
      </c>
      <c r="R806" s="77">
        <f ca="1">IFERROR(SUM($I$15:I806)/$N$5,"")</f>
        <v>0.33540907734492448</v>
      </c>
    </row>
    <row r="807" spans="1:18" x14ac:dyDescent="0.25">
      <c r="A807" s="168">
        <v>14</v>
      </c>
      <c r="B807" s="173">
        <f t="shared" si="206"/>
        <v>43592.291666664743</v>
      </c>
      <c r="C807" s="127" t="str">
        <f t="shared" ca="1" si="192"/>
        <v/>
      </c>
      <c r="D807" s="179">
        <f t="shared" ca="1" si="193"/>
        <v>830</v>
      </c>
      <c r="E807" s="179">
        <f t="shared" ca="1" si="194"/>
        <v>42</v>
      </c>
      <c r="F807" s="179">
        <f t="shared" ca="1" si="195"/>
        <v>24</v>
      </c>
      <c r="G807" s="179">
        <f t="shared" ca="1" si="196"/>
        <v>196.73</v>
      </c>
      <c r="H807" s="179">
        <f t="shared" ca="1" si="197"/>
        <v>3686</v>
      </c>
      <c r="I807" s="182">
        <f t="shared" ca="1" si="198"/>
        <v>22</v>
      </c>
      <c r="J807" s="175" t="str">
        <f t="shared" ca="1" si="199"/>
        <v/>
      </c>
      <c r="K807" s="127" t="str">
        <f t="shared" ca="1" si="200"/>
        <v/>
      </c>
      <c r="L807" s="182" t="str">
        <f t="shared" ca="1" si="201"/>
        <v/>
      </c>
      <c r="M807" s="127" t="str">
        <f t="shared" ca="1" si="202"/>
        <v/>
      </c>
      <c r="N807" s="127" t="str">
        <f t="shared" ca="1" si="203"/>
        <v/>
      </c>
      <c r="O807" s="179" t="str">
        <f t="shared" ca="1" si="204"/>
        <v/>
      </c>
      <c r="P807" s="182" t="str">
        <f t="shared" ca="1" si="205"/>
        <v/>
      </c>
      <c r="Q807" s="120" t="str">
        <f t="shared" ca="1" si="207"/>
        <v/>
      </c>
      <c r="R807" s="77">
        <f ca="1">IFERROR(SUM($I$15:I807)/$N$5,"")</f>
        <v>0.33553294633657454</v>
      </c>
    </row>
    <row r="808" spans="1:18" x14ac:dyDescent="0.25">
      <c r="A808" s="168">
        <v>15</v>
      </c>
      <c r="B808" s="173">
        <f t="shared" si="206"/>
        <v>43592.333333331408</v>
      </c>
      <c r="C808" s="127" t="str">
        <f t="shared" ca="1" si="192"/>
        <v/>
      </c>
      <c r="D808" s="179">
        <f t="shared" ca="1" si="193"/>
        <v>829</v>
      </c>
      <c r="E808" s="179">
        <f t="shared" ca="1" si="194"/>
        <v>42</v>
      </c>
      <c r="F808" s="179">
        <f t="shared" ca="1" si="195"/>
        <v>27</v>
      </c>
      <c r="G808" s="179" t="str">
        <f t="shared" ca="1" si="196"/>
        <v/>
      </c>
      <c r="H808" s="179">
        <f t="shared" ca="1" si="197"/>
        <v>3824</v>
      </c>
      <c r="I808" s="182">
        <f t="shared" ca="1" si="198"/>
        <v>23</v>
      </c>
      <c r="J808" s="175" t="str">
        <f t="shared" ca="1" si="199"/>
        <v/>
      </c>
      <c r="K808" s="127" t="str">
        <f t="shared" ca="1" si="200"/>
        <v/>
      </c>
      <c r="L808" s="182" t="str">
        <f t="shared" ca="1" si="201"/>
        <v/>
      </c>
      <c r="M808" s="127" t="str">
        <f t="shared" ca="1" si="202"/>
        <v/>
      </c>
      <c r="N808" s="127" t="str">
        <f t="shared" ca="1" si="203"/>
        <v/>
      </c>
      <c r="O808" s="179" t="str">
        <f t="shared" ca="1" si="204"/>
        <v/>
      </c>
      <c r="P808" s="182" t="str">
        <f t="shared" ca="1" si="205"/>
        <v/>
      </c>
      <c r="Q808" s="120" t="str">
        <f t="shared" ca="1" si="207"/>
        <v/>
      </c>
      <c r="R808" s="77">
        <f ca="1">IFERROR(SUM($I$15:I808)/$N$5,"")</f>
        <v>0.33566244573693604</v>
      </c>
    </row>
    <row r="809" spans="1:18" x14ac:dyDescent="0.25">
      <c r="A809" s="168">
        <v>16</v>
      </c>
      <c r="B809" s="173">
        <f t="shared" si="206"/>
        <v>43592.374999998072</v>
      </c>
      <c r="C809" s="127" t="str">
        <f t="shared" ca="1" si="192"/>
        <v/>
      </c>
      <c r="D809" s="179">
        <f t="shared" ca="1" si="193"/>
        <v>827</v>
      </c>
      <c r="E809" s="179">
        <f t="shared" ca="1" si="194"/>
        <v>42</v>
      </c>
      <c r="F809" s="179">
        <f t="shared" ca="1" si="195"/>
        <v>28</v>
      </c>
      <c r="G809" s="179" t="str">
        <f t="shared" ca="1" si="196"/>
        <v/>
      </c>
      <c r="H809" s="179">
        <f t="shared" ca="1" si="197"/>
        <v>3755</v>
      </c>
      <c r="I809" s="182">
        <f t="shared" ca="1" si="198"/>
        <v>22</v>
      </c>
      <c r="J809" s="175" t="str">
        <f t="shared" ca="1" si="199"/>
        <v/>
      </c>
      <c r="K809" s="127" t="str">
        <f t="shared" ca="1" si="200"/>
        <v/>
      </c>
      <c r="L809" s="182" t="str">
        <f t="shared" ca="1" si="201"/>
        <v/>
      </c>
      <c r="M809" s="127" t="str">
        <f t="shared" ca="1" si="202"/>
        <v/>
      </c>
      <c r="N809" s="127" t="str">
        <f t="shared" ca="1" si="203"/>
        <v/>
      </c>
      <c r="O809" s="179" t="str">
        <f t="shared" ca="1" si="204"/>
        <v/>
      </c>
      <c r="P809" s="182" t="str">
        <f t="shared" ca="1" si="205"/>
        <v/>
      </c>
      <c r="Q809" s="120" t="str">
        <f t="shared" ca="1" si="207"/>
        <v/>
      </c>
      <c r="R809" s="77">
        <f ca="1">IFERROR(SUM($I$15:I809)/$N$5,"")</f>
        <v>0.33578631472858617</v>
      </c>
    </row>
    <row r="810" spans="1:18" x14ac:dyDescent="0.25">
      <c r="A810" s="168">
        <v>17</v>
      </c>
      <c r="B810" s="173">
        <f t="shared" si="206"/>
        <v>43592.416666664736</v>
      </c>
      <c r="C810" s="127" t="str">
        <f t="shared" ca="1" si="192"/>
        <v/>
      </c>
      <c r="D810" s="179">
        <f t="shared" ca="1" si="193"/>
        <v>826</v>
      </c>
      <c r="E810" s="179">
        <f t="shared" ca="1" si="194"/>
        <v>42</v>
      </c>
      <c r="F810" s="179">
        <f t="shared" ca="1" si="195"/>
        <v>30</v>
      </c>
      <c r="G810" s="179" t="str">
        <f t="shared" ca="1" si="196"/>
        <v/>
      </c>
      <c r="H810" s="179">
        <f t="shared" ca="1" si="197"/>
        <v>3798</v>
      </c>
      <c r="I810" s="182">
        <f t="shared" ca="1" si="198"/>
        <v>21</v>
      </c>
      <c r="J810" s="175" t="str">
        <f t="shared" ca="1" si="199"/>
        <v/>
      </c>
      <c r="K810" s="127" t="str">
        <f t="shared" ca="1" si="200"/>
        <v/>
      </c>
      <c r="L810" s="182" t="str">
        <f t="shared" ca="1" si="201"/>
        <v/>
      </c>
      <c r="M810" s="127" t="str">
        <f t="shared" ca="1" si="202"/>
        <v/>
      </c>
      <c r="N810" s="127" t="str">
        <f t="shared" ca="1" si="203"/>
        <v/>
      </c>
      <c r="O810" s="179" t="str">
        <f t="shared" ca="1" si="204"/>
        <v/>
      </c>
      <c r="P810" s="182" t="str">
        <f t="shared" ca="1" si="205"/>
        <v/>
      </c>
      <c r="Q810" s="120" t="str">
        <f t="shared" ca="1" si="207"/>
        <v/>
      </c>
      <c r="R810" s="77">
        <f ca="1">IFERROR(SUM($I$15:I810)/$N$5,"")</f>
        <v>0.33590455331152486</v>
      </c>
    </row>
    <row r="811" spans="1:18" x14ac:dyDescent="0.25">
      <c r="A811" s="168">
        <v>18</v>
      </c>
      <c r="B811" s="173">
        <f t="shared" si="206"/>
        <v>43592.4583333314</v>
      </c>
      <c r="C811" s="127" t="str">
        <f t="shared" ca="1" si="192"/>
        <v/>
      </c>
      <c r="D811" s="179">
        <f t="shared" ca="1" si="193"/>
        <v>827</v>
      </c>
      <c r="E811" s="179">
        <f t="shared" ca="1" si="194"/>
        <v>42</v>
      </c>
      <c r="F811" s="179">
        <f t="shared" ca="1" si="195"/>
        <v>30</v>
      </c>
      <c r="G811" s="179" t="str">
        <f t="shared" ca="1" si="196"/>
        <v/>
      </c>
      <c r="H811" s="179">
        <f t="shared" ca="1" si="197"/>
        <v>3656</v>
      </c>
      <c r="I811" s="182">
        <f t="shared" ca="1" si="198"/>
        <v>23</v>
      </c>
      <c r="J811" s="175" t="str">
        <f t="shared" ca="1" si="199"/>
        <v/>
      </c>
      <c r="K811" s="127" t="str">
        <f t="shared" ca="1" si="200"/>
        <v/>
      </c>
      <c r="L811" s="182" t="str">
        <f t="shared" ca="1" si="201"/>
        <v/>
      </c>
      <c r="M811" s="127" t="str">
        <f t="shared" ca="1" si="202"/>
        <v/>
      </c>
      <c r="N811" s="127" t="str">
        <f t="shared" ca="1" si="203"/>
        <v/>
      </c>
      <c r="O811" s="179" t="str">
        <f t="shared" ca="1" si="204"/>
        <v/>
      </c>
      <c r="P811" s="182" t="str">
        <f t="shared" ca="1" si="205"/>
        <v/>
      </c>
      <c r="Q811" s="120" t="str">
        <f t="shared" ca="1" si="207"/>
        <v/>
      </c>
      <c r="R811" s="77">
        <f ca="1">IFERROR(SUM($I$15:I811)/$N$5,"")</f>
        <v>0.33603405271188636</v>
      </c>
    </row>
    <row r="812" spans="1:18" x14ac:dyDescent="0.25">
      <c r="A812" s="168">
        <v>19</v>
      </c>
      <c r="B812" s="173">
        <f t="shared" si="206"/>
        <v>43592.499999998065</v>
      </c>
      <c r="C812" s="127" t="str">
        <f t="shared" ca="1" si="192"/>
        <v/>
      </c>
      <c r="D812" s="179">
        <f t="shared" ca="1" si="193"/>
        <v>826</v>
      </c>
      <c r="E812" s="179">
        <f t="shared" ca="1" si="194"/>
        <v>42</v>
      </c>
      <c r="F812" s="179">
        <f t="shared" ca="1" si="195"/>
        <v>28</v>
      </c>
      <c r="G812" s="179" t="str">
        <f t="shared" ca="1" si="196"/>
        <v/>
      </c>
      <c r="H812" s="179">
        <f t="shared" ca="1" si="197"/>
        <v>3828</v>
      </c>
      <c r="I812" s="182">
        <f t="shared" ca="1" si="198"/>
        <v>22</v>
      </c>
      <c r="J812" s="175" t="str">
        <f t="shared" ca="1" si="199"/>
        <v/>
      </c>
      <c r="K812" s="127" t="str">
        <f t="shared" ca="1" si="200"/>
        <v/>
      </c>
      <c r="L812" s="182" t="str">
        <f t="shared" ca="1" si="201"/>
        <v/>
      </c>
      <c r="M812" s="127" t="str">
        <f t="shared" ca="1" si="202"/>
        <v/>
      </c>
      <c r="N812" s="127" t="str">
        <f t="shared" ca="1" si="203"/>
        <v/>
      </c>
      <c r="O812" s="179" t="str">
        <f t="shared" ca="1" si="204"/>
        <v/>
      </c>
      <c r="P812" s="182" t="str">
        <f t="shared" ca="1" si="205"/>
        <v/>
      </c>
      <c r="Q812" s="120" t="str">
        <f t="shared" ca="1" si="207"/>
        <v/>
      </c>
      <c r="R812" s="77">
        <f ca="1">IFERROR(SUM($I$15:I812)/$N$5,"")</f>
        <v>0.33615792170353648</v>
      </c>
    </row>
    <row r="813" spans="1:18" x14ac:dyDescent="0.25">
      <c r="A813" s="168">
        <v>20</v>
      </c>
      <c r="B813" s="173">
        <f t="shared" si="206"/>
        <v>43592.541666664729</v>
      </c>
      <c r="C813" s="127" t="str">
        <f t="shared" ca="1" si="192"/>
        <v/>
      </c>
      <c r="D813" s="179">
        <f t="shared" ca="1" si="193"/>
        <v>826</v>
      </c>
      <c r="E813" s="179">
        <f t="shared" ca="1" si="194"/>
        <v>42</v>
      </c>
      <c r="F813" s="179">
        <f t="shared" ca="1" si="195"/>
        <v>31</v>
      </c>
      <c r="G813" s="179">
        <f t="shared" ca="1" si="196"/>
        <v>196.73</v>
      </c>
      <c r="H813" s="179">
        <f t="shared" ca="1" si="197"/>
        <v>3432</v>
      </c>
      <c r="I813" s="182">
        <f t="shared" ca="1" si="198"/>
        <v>22</v>
      </c>
      <c r="J813" s="175" t="str">
        <f t="shared" ca="1" si="199"/>
        <v/>
      </c>
      <c r="K813" s="127" t="str">
        <f t="shared" ca="1" si="200"/>
        <v/>
      </c>
      <c r="L813" s="182" t="str">
        <f t="shared" ca="1" si="201"/>
        <v/>
      </c>
      <c r="M813" s="127" t="str">
        <f t="shared" ca="1" si="202"/>
        <v/>
      </c>
      <c r="N813" s="127" t="str">
        <f t="shared" ca="1" si="203"/>
        <v/>
      </c>
      <c r="O813" s="179" t="str">
        <f t="shared" ca="1" si="204"/>
        <v/>
      </c>
      <c r="P813" s="182" t="str">
        <f t="shared" ca="1" si="205"/>
        <v/>
      </c>
      <c r="Q813" s="120" t="str">
        <f t="shared" ca="1" si="207"/>
        <v/>
      </c>
      <c r="R813" s="77">
        <f ca="1">IFERROR(SUM($I$15:I813)/$N$5,"")</f>
        <v>0.33628179069518654</v>
      </c>
    </row>
    <row r="814" spans="1:18" x14ac:dyDescent="0.25">
      <c r="A814" s="168">
        <v>21</v>
      </c>
      <c r="B814" s="173">
        <f t="shared" si="206"/>
        <v>43592.583333331393</v>
      </c>
      <c r="C814" s="127" t="str">
        <f t="shared" ca="1" si="192"/>
        <v/>
      </c>
      <c r="D814" s="179">
        <f t="shared" ca="1" si="193"/>
        <v>826</v>
      </c>
      <c r="E814" s="179">
        <f t="shared" ca="1" si="194"/>
        <v>42</v>
      </c>
      <c r="F814" s="179">
        <f t="shared" ca="1" si="195"/>
        <v>34</v>
      </c>
      <c r="G814" s="179" t="str">
        <f t="shared" ca="1" si="196"/>
        <v/>
      </c>
      <c r="H814" s="179">
        <f t="shared" ca="1" si="197"/>
        <v>3623</v>
      </c>
      <c r="I814" s="182">
        <f t="shared" ca="1" si="198"/>
        <v>23</v>
      </c>
      <c r="J814" s="175" t="str">
        <f t="shared" ca="1" si="199"/>
        <v/>
      </c>
      <c r="K814" s="127" t="str">
        <f t="shared" ca="1" si="200"/>
        <v/>
      </c>
      <c r="L814" s="182" t="str">
        <f t="shared" ca="1" si="201"/>
        <v/>
      </c>
      <c r="M814" s="127" t="str">
        <f t="shared" ca="1" si="202"/>
        <v/>
      </c>
      <c r="N814" s="127" t="str">
        <f t="shared" ca="1" si="203"/>
        <v/>
      </c>
      <c r="O814" s="179" t="str">
        <f t="shared" ca="1" si="204"/>
        <v/>
      </c>
      <c r="P814" s="182" t="str">
        <f t="shared" ca="1" si="205"/>
        <v/>
      </c>
      <c r="Q814" s="120" t="str">
        <f t="shared" ca="1" si="207"/>
        <v/>
      </c>
      <c r="R814" s="77">
        <f ca="1">IFERROR(SUM($I$15:I814)/$N$5,"")</f>
        <v>0.33641129009554804</v>
      </c>
    </row>
    <row r="815" spans="1:18" x14ac:dyDescent="0.25">
      <c r="A815" s="168">
        <v>22</v>
      </c>
      <c r="B815" s="173">
        <f t="shared" si="206"/>
        <v>43592.624999998057</v>
      </c>
      <c r="C815" s="127" t="str">
        <f t="shared" ca="1" si="192"/>
        <v/>
      </c>
      <c r="D815" s="179">
        <f t="shared" ca="1" si="193"/>
        <v>827</v>
      </c>
      <c r="E815" s="179">
        <f t="shared" ca="1" si="194"/>
        <v>42</v>
      </c>
      <c r="F815" s="179">
        <f t="shared" ca="1" si="195"/>
        <v>35</v>
      </c>
      <c r="G815" s="179" t="str">
        <f t="shared" ca="1" si="196"/>
        <v/>
      </c>
      <c r="H815" s="179">
        <f t="shared" ca="1" si="197"/>
        <v>3269</v>
      </c>
      <c r="I815" s="182">
        <f t="shared" ca="1" si="198"/>
        <v>18</v>
      </c>
      <c r="J815" s="175" t="str">
        <f t="shared" ca="1" si="199"/>
        <v/>
      </c>
      <c r="K815" s="127" t="str">
        <f t="shared" ca="1" si="200"/>
        <v/>
      </c>
      <c r="L815" s="182" t="str">
        <f t="shared" ca="1" si="201"/>
        <v/>
      </c>
      <c r="M815" s="127" t="str">
        <f t="shared" ca="1" si="202"/>
        <v/>
      </c>
      <c r="N815" s="127" t="str">
        <f t="shared" ca="1" si="203"/>
        <v/>
      </c>
      <c r="O815" s="179" t="str">
        <f t="shared" ca="1" si="204"/>
        <v/>
      </c>
      <c r="P815" s="182" t="str">
        <f t="shared" ca="1" si="205"/>
        <v/>
      </c>
      <c r="Q815" s="120" t="str">
        <f t="shared" ca="1" si="207"/>
        <v/>
      </c>
      <c r="R815" s="77">
        <f ca="1">IFERROR(SUM($I$15:I815)/$N$5,"")</f>
        <v>0.33651263745235266</v>
      </c>
    </row>
    <row r="816" spans="1:18" x14ac:dyDescent="0.25">
      <c r="A816" s="168">
        <v>23</v>
      </c>
      <c r="B816" s="173">
        <f t="shared" si="206"/>
        <v>43592.666666664722</v>
      </c>
      <c r="C816" s="127" t="str">
        <f t="shared" ca="1" si="192"/>
        <v/>
      </c>
      <c r="D816" s="179">
        <f t="shared" ca="1" si="193"/>
        <v>827</v>
      </c>
      <c r="E816" s="179">
        <f t="shared" ca="1" si="194"/>
        <v>42</v>
      </c>
      <c r="F816" s="179">
        <f t="shared" ca="1" si="195"/>
        <v>33</v>
      </c>
      <c r="G816" s="179" t="str">
        <f t="shared" ca="1" si="196"/>
        <v/>
      </c>
      <c r="H816" s="179">
        <f t="shared" ca="1" si="197"/>
        <v>3469</v>
      </c>
      <c r="I816" s="182">
        <f t="shared" ca="1" si="198"/>
        <v>23</v>
      </c>
      <c r="J816" s="175" t="str">
        <f t="shared" ca="1" si="199"/>
        <v/>
      </c>
      <c r="K816" s="127" t="str">
        <f t="shared" ca="1" si="200"/>
        <v/>
      </c>
      <c r="L816" s="182" t="str">
        <f t="shared" ca="1" si="201"/>
        <v/>
      </c>
      <c r="M816" s="127" t="str">
        <f t="shared" ca="1" si="202"/>
        <v/>
      </c>
      <c r="N816" s="127" t="str">
        <f t="shared" ca="1" si="203"/>
        <v/>
      </c>
      <c r="O816" s="179" t="str">
        <f t="shared" ca="1" si="204"/>
        <v/>
      </c>
      <c r="P816" s="182" t="str">
        <f t="shared" ca="1" si="205"/>
        <v/>
      </c>
      <c r="Q816" s="120" t="str">
        <f t="shared" ca="1" si="207"/>
        <v/>
      </c>
      <c r="R816" s="77">
        <f ca="1">IFERROR(SUM($I$15:I816)/$N$5,"")</f>
        <v>0.33664213685271416</v>
      </c>
    </row>
    <row r="817" spans="1:18" x14ac:dyDescent="0.25">
      <c r="A817" s="168">
        <v>24</v>
      </c>
      <c r="B817" s="173">
        <f t="shared" si="206"/>
        <v>43592.708333331386</v>
      </c>
      <c r="C817" s="127" t="str">
        <f t="shared" ca="1" si="192"/>
        <v/>
      </c>
      <c r="D817" s="179">
        <f t="shared" ca="1" si="193"/>
        <v>827</v>
      </c>
      <c r="E817" s="179">
        <f t="shared" ca="1" si="194"/>
        <v>42</v>
      </c>
      <c r="F817" s="179">
        <f t="shared" ca="1" si="195"/>
        <v>35</v>
      </c>
      <c r="G817" s="179" t="str">
        <f t="shared" ca="1" si="196"/>
        <v/>
      </c>
      <c r="H817" s="179">
        <f t="shared" ca="1" si="197"/>
        <v>3439</v>
      </c>
      <c r="I817" s="182">
        <f t="shared" ca="1" si="198"/>
        <v>18</v>
      </c>
      <c r="J817" s="175" t="str">
        <f t="shared" ca="1" si="199"/>
        <v/>
      </c>
      <c r="K817" s="127" t="str">
        <f t="shared" ca="1" si="200"/>
        <v/>
      </c>
      <c r="L817" s="182" t="str">
        <f t="shared" ca="1" si="201"/>
        <v/>
      </c>
      <c r="M817" s="127" t="str">
        <f t="shared" ca="1" si="202"/>
        <v/>
      </c>
      <c r="N817" s="127" t="str">
        <f t="shared" ca="1" si="203"/>
        <v/>
      </c>
      <c r="O817" s="179" t="str">
        <f t="shared" ca="1" si="204"/>
        <v/>
      </c>
      <c r="P817" s="182" t="str">
        <f t="shared" ca="1" si="205"/>
        <v/>
      </c>
      <c r="Q817" s="120" t="str">
        <f t="shared" ca="1" si="207"/>
        <v/>
      </c>
      <c r="R817" s="77">
        <f ca="1">IFERROR(SUM($I$15:I817)/$N$5,"")</f>
        <v>0.33674348420951877</v>
      </c>
    </row>
    <row r="818" spans="1:18" x14ac:dyDescent="0.25">
      <c r="A818" s="168">
        <v>25</v>
      </c>
      <c r="B818" s="173">
        <f t="shared" si="206"/>
        <v>43592.74999999805</v>
      </c>
      <c r="C818" s="127" t="str">
        <f t="shared" ca="1" si="192"/>
        <v/>
      </c>
      <c r="D818" s="179">
        <f t="shared" ca="1" si="193"/>
        <v>827</v>
      </c>
      <c r="E818" s="179">
        <f t="shared" ca="1" si="194"/>
        <v>42</v>
      </c>
      <c r="F818" s="179">
        <f t="shared" ca="1" si="195"/>
        <v>26</v>
      </c>
      <c r="G818" s="179" t="str">
        <f t="shared" ca="1" si="196"/>
        <v/>
      </c>
      <c r="H818" s="179">
        <f t="shared" ca="1" si="197"/>
        <v>3287</v>
      </c>
      <c r="I818" s="182">
        <f t="shared" ca="1" si="198"/>
        <v>20</v>
      </c>
      <c r="J818" s="175" t="str">
        <f t="shared" ca="1" si="199"/>
        <v/>
      </c>
      <c r="K818" s="127" t="str">
        <f t="shared" ca="1" si="200"/>
        <v/>
      </c>
      <c r="L818" s="182" t="str">
        <f t="shared" ca="1" si="201"/>
        <v/>
      </c>
      <c r="M818" s="127" t="str">
        <f t="shared" ca="1" si="202"/>
        <v/>
      </c>
      <c r="N818" s="127" t="str">
        <f t="shared" ca="1" si="203"/>
        <v/>
      </c>
      <c r="O818" s="179" t="str">
        <f t="shared" ca="1" si="204"/>
        <v/>
      </c>
      <c r="P818" s="182" t="str">
        <f t="shared" ca="1" si="205"/>
        <v/>
      </c>
      <c r="Q818" s="120" t="str">
        <f t="shared" ca="1" si="207"/>
        <v/>
      </c>
      <c r="R818" s="77">
        <f ca="1">IFERROR(SUM($I$15:I818)/$N$5,"")</f>
        <v>0.33685609238374614</v>
      </c>
    </row>
    <row r="819" spans="1:18" x14ac:dyDescent="0.25">
      <c r="A819" s="168">
        <v>26</v>
      </c>
      <c r="B819" s="173">
        <f t="shared" si="206"/>
        <v>43592.791666664714</v>
      </c>
      <c r="C819" s="127" t="str">
        <f t="shared" ca="1" si="192"/>
        <v/>
      </c>
      <c r="D819" s="179">
        <f t="shared" ca="1" si="193"/>
        <v>827</v>
      </c>
      <c r="E819" s="179">
        <f t="shared" ca="1" si="194"/>
        <v>42</v>
      </c>
      <c r="F819" s="179">
        <f t="shared" ca="1" si="195"/>
        <v>24</v>
      </c>
      <c r="G819" s="179" t="str">
        <f t="shared" ca="1" si="196"/>
        <v/>
      </c>
      <c r="H819" s="179">
        <f t="shared" ca="1" si="197"/>
        <v>3704</v>
      </c>
      <c r="I819" s="182">
        <f t="shared" ca="1" si="198"/>
        <v>18</v>
      </c>
      <c r="J819" s="175" t="str">
        <f t="shared" ca="1" si="199"/>
        <v/>
      </c>
      <c r="K819" s="127" t="str">
        <f t="shared" ca="1" si="200"/>
        <v/>
      </c>
      <c r="L819" s="182" t="str">
        <f t="shared" ca="1" si="201"/>
        <v/>
      </c>
      <c r="M819" s="127" t="str">
        <f t="shared" ca="1" si="202"/>
        <v/>
      </c>
      <c r="N819" s="127" t="str">
        <f t="shared" ca="1" si="203"/>
        <v/>
      </c>
      <c r="O819" s="179" t="str">
        <f t="shared" ca="1" si="204"/>
        <v/>
      </c>
      <c r="P819" s="182" t="str">
        <f t="shared" ca="1" si="205"/>
        <v/>
      </c>
      <c r="Q819" s="120" t="str">
        <f t="shared" ca="1" si="207"/>
        <v/>
      </c>
      <c r="R819" s="77">
        <f ca="1">IFERROR(SUM($I$15:I819)/$N$5,"")</f>
        <v>0.33695743974055076</v>
      </c>
    </row>
    <row r="820" spans="1:18" x14ac:dyDescent="0.25">
      <c r="A820" s="168">
        <v>27</v>
      </c>
      <c r="B820" s="173">
        <f t="shared" si="206"/>
        <v>43592.833333331379</v>
      </c>
      <c r="C820" s="127" t="str">
        <f t="shared" ca="1" si="192"/>
        <v/>
      </c>
      <c r="D820" s="179">
        <f t="shared" ca="1" si="193"/>
        <v>827</v>
      </c>
      <c r="E820" s="179">
        <f t="shared" ca="1" si="194"/>
        <v>42</v>
      </c>
      <c r="F820" s="179">
        <f t="shared" ca="1" si="195"/>
        <v>35</v>
      </c>
      <c r="G820" s="179" t="str">
        <f t="shared" ca="1" si="196"/>
        <v/>
      </c>
      <c r="H820" s="179">
        <f t="shared" ca="1" si="197"/>
        <v>3655</v>
      </c>
      <c r="I820" s="182">
        <f t="shared" ca="1" si="198"/>
        <v>22</v>
      </c>
      <c r="J820" s="175" t="str">
        <f t="shared" ca="1" si="199"/>
        <v/>
      </c>
      <c r="K820" s="127" t="str">
        <f t="shared" ca="1" si="200"/>
        <v/>
      </c>
      <c r="L820" s="182" t="str">
        <f t="shared" ca="1" si="201"/>
        <v/>
      </c>
      <c r="M820" s="127" t="str">
        <f t="shared" ca="1" si="202"/>
        <v/>
      </c>
      <c r="N820" s="127" t="str">
        <f t="shared" ca="1" si="203"/>
        <v/>
      </c>
      <c r="O820" s="179" t="str">
        <f t="shared" ca="1" si="204"/>
        <v/>
      </c>
      <c r="P820" s="182" t="str">
        <f t="shared" ca="1" si="205"/>
        <v/>
      </c>
      <c r="Q820" s="120" t="str">
        <f t="shared" ca="1" si="207"/>
        <v/>
      </c>
      <c r="R820" s="77">
        <f ca="1">IFERROR(SUM($I$15:I820)/$N$5,"")</f>
        <v>0.33708130873220088</v>
      </c>
    </row>
    <row r="821" spans="1:18" x14ac:dyDescent="0.25">
      <c r="A821" s="168">
        <v>28</v>
      </c>
      <c r="B821" s="173">
        <f t="shared" si="206"/>
        <v>43592.874999998043</v>
      </c>
      <c r="C821" s="127" t="str">
        <f t="shared" ca="1" si="192"/>
        <v/>
      </c>
      <c r="D821" s="179">
        <f t="shared" ca="1" si="193"/>
        <v>827</v>
      </c>
      <c r="E821" s="179">
        <f t="shared" ca="1" si="194"/>
        <v>42</v>
      </c>
      <c r="F821" s="179">
        <f t="shared" ca="1" si="195"/>
        <v>25</v>
      </c>
      <c r="G821" s="179" t="str">
        <f t="shared" ca="1" si="196"/>
        <v/>
      </c>
      <c r="H821" s="179">
        <f t="shared" ca="1" si="197"/>
        <v>3463</v>
      </c>
      <c r="I821" s="182">
        <f t="shared" ca="1" si="198"/>
        <v>21</v>
      </c>
      <c r="J821" s="175" t="str">
        <f t="shared" ca="1" si="199"/>
        <v/>
      </c>
      <c r="K821" s="127" t="str">
        <f t="shared" ca="1" si="200"/>
        <v/>
      </c>
      <c r="L821" s="182" t="str">
        <f t="shared" ca="1" si="201"/>
        <v/>
      </c>
      <c r="M821" s="127" t="str">
        <f t="shared" ca="1" si="202"/>
        <v/>
      </c>
      <c r="N821" s="127" t="str">
        <f t="shared" ca="1" si="203"/>
        <v/>
      </c>
      <c r="O821" s="179" t="str">
        <f t="shared" ca="1" si="204"/>
        <v/>
      </c>
      <c r="P821" s="182" t="str">
        <f t="shared" ca="1" si="205"/>
        <v/>
      </c>
      <c r="Q821" s="120" t="str">
        <f t="shared" ca="1" si="207"/>
        <v/>
      </c>
      <c r="R821" s="77">
        <f ca="1">IFERROR(SUM($I$15:I821)/$N$5,"")</f>
        <v>0.33719954731513962</v>
      </c>
    </row>
    <row r="822" spans="1:18" x14ac:dyDescent="0.25">
      <c r="A822" s="168">
        <v>29</v>
      </c>
      <c r="B822" s="173">
        <f t="shared" si="206"/>
        <v>43592.916666664707</v>
      </c>
      <c r="C822" s="127" t="str">
        <f t="shared" ca="1" si="192"/>
        <v/>
      </c>
      <c r="D822" s="179">
        <f t="shared" ca="1" si="193"/>
        <v>827</v>
      </c>
      <c r="E822" s="179">
        <f t="shared" ca="1" si="194"/>
        <v>42</v>
      </c>
      <c r="F822" s="179">
        <f t="shared" ca="1" si="195"/>
        <v>24</v>
      </c>
      <c r="G822" s="179" t="str">
        <f t="shared" ca="1" si="196"/>
        <v/>
      </c>
      <c r="H822" s="179">
        <f t="shared" ca="1" si="197"/>
        <v>2991</v>
      </c>
      <c r="I822" s="182">
        <f t="shared" ca="1" si="198"/>
        <v>20</v>
      </c>
      <c r="J822" s="175" t="str">
        <f t="shared" ca="1" si="199"/>
        <v/>
      </c>
      <c r="K822" s="127" t="str">
        <f t="shared" ca="1" si="200"/>
        <v/>
      </c>
      <c r="L822" s="182" t="str">
        <f t="shared" ca="1" si="201"/>
        <v/>
      </c>
      <c r="M822" s="127" t="str">
        <f t="shared" ca="1" si="202"/>
        <v/>
      </c>
      <c r="N822" s="127" t="str">
        <f t="shared" ca="1" si="203"/>
        <v/>
      </c>
      <c r="O822" s="179" t="str">
        <f t="shared" ca="1" si="204"/>
        <v/>
      </c>
      <c r="P822" s="182" t="str">
        <f t="shared" ca="1" si="205"/>
        <v/>
      </c>
      <c r="Q822" s="120" t="str">
        <f t="shared" ca="1" si="207"/>
        <v/>
      </c>
      <c r="R822" s="77">
        <f ca="1">IFERROR(SUM($I$15:I822)/$N$5,"")</f>
        <v>0.33731215548936699</v>
      </c>
    </row>
    <row r="823" spans="1:18" x14ac:dyDescent="0.25">
      <c r="A823" s="168">
        <v>30</v>
      </c>
      <c r="B823" s="173">
        <f t="shared" si="206"/>
        <v>43592.958333331371</v>
      </c>
      <c r="C823" s="127" t="str">
        <f t="shared" ca="1" si="192"/>
        <v/>
      </c>
      <c r="D823" s="179">
        <f t="shared" ca="1" si="193"/>
        <v>827</v>
      </c>
      <c r="E823" s="179">
        <f t="shared" ca="1" si="194"/>
        <v>42</v>
      </c>
      <c r="F823" s="179">
        <f t="shared" ca="1" si="195"/>
        <v>25</v>
      </c>
      <c r="G823" s="179" t="str">
        <f t="shared" ca="1" si="196"/>
        <v/>
      </c>
      <c r="H823" s="179">
        <f t="shared" ca="1" si="197"/>
        <v>3668</v>
      </c>
      <c r="I823" s="182">
        <f t="shared" ca="1" si="198"/>
        <v>22</v>
      </c>
      <c r="J823" s="175" t="str">
        <f t="shared" ca="1" si="199"/>
        <v/>
      </c>
      <c r="K823" s="127" t="str">
        <f t="shared" ca="1" si="200"/>
        <v/>
      </c>
      <c r="L823" s="182" t="str">
        <f t="shared" ca="1" si="201"/>
        <v/>
      </c>
      <c r="M823" s="127" t="str">
        <f t="shared" ca="1" si="202"/>
        <v/>
      </c>
      <c r="N823" s="127" t="str">
        <f t="shared" ca="1" si="203"/>
        <v/>
      </c>
      <c r="O823" s="179" t="str">
        <f t="shared" ca="1" si="204"/>
        <v/>
      </c>
      <c r="P823" s="182" t="str">
        <f t="shared" ca="1" si="205"/>
        <v/>
      </c>
      <c r="Q823" s="120" t="str">
        <f t="shared" ca="1" si="207"/>
        <v/>
      </c>
      <c r="R823" s="77">
        <f ca="1">IFERROR(SUM($I$15:I823)/$N$5,"")</f>
        <v>0.33743602448101706</v>
      </c>
    </row>
    <row r="824" spans="1:18" x14ac:dyDescent="0.25">
      <c r="A824" s="168">
        <v>31</v>
      </c>
      <c r="B824" s="173">
        <f t="shared" si="206"/>
        <v>43592.999999998035</v>
      </c>
      <c r="C824" s="127" t="str">
        <f t="shared" ca="1" si="192"/>
        <v/>
      </c>
      <c r="D824" s="179">
        <f t="shared" ca="1" si="193"/>
        <v>827</v>
      </c>
      <c r="E824" s="179">
        <f t="shared" ca="1" si="194"/>
        <v>42</v>
      </c>
      <c r="F824" s="179">
        <f t="shared" ca="1" si="195"/>
        <v>26</v>
      </c>
      <c r="G824" s="179" t="str">
        <f t="shared" ca="1" si="196"/>
        <v/>
      </c>
      <c r="H824" s="179">
        <f t="shared" ca="1" si="197"/>
        <v>3782</v>
      </c>
      <c r="I824" s="182">
        <f t="shared" ca="1" si="198"/>
        <v>18</v>
      </c>
      <c r="J824" s="175" t="str">
        <f t="shared" ca="1" si="199"/>
        <v/>
      </c>
      <c r="K824" s="127" t="str">
        <f t="shared" ca="1" si="200"/>
        <v/>
      </c>
      <c r="L824" s="182" t="str">
        <f t="shared" ca="1" si="201"/>
        <v/>
      </c>
      <c r="M824" s="127" t="str">
        <f t="shared" ca="1" si="202"/>
        <v/>
      </c>
      <c r="N824" s="127" t="str">
        <f t="shared" ca="1" si="203"/>
        <v/>
      </c>
      <c r="O824" s="179" t="str">
        <f t="shared" ca="1" si="204"/>
        <v/>
      </c>
      <c r="P824" s="182" t="str">
        <f t="shared" ca="1" si="205"/>
        <v/>
      </c>
      <c r="Q824" s="120" t="str">
        <f t="shared" ca="1" si="207"/>
        <v/>
      </c>
      <c r="R824" s="77">
        <f ca="1">IFERROR(SUM($I$15:I824)/$N$5,"")</f>
        <v>0.33753737183782173</v>
      </c>
    </row>
    <row r="825" spans="1:18" x14ac:dyDescent="0.25">
      <c r="A825" s="168">
        <v>32</v>
      </c>
      <c r="B825" s="173">
        <f t="shared" si="206"/>
        <v>43593.0416666647</v>
      </c>
      <c r="C825" s="127" t="str">
        <f t="shared" ca="1" si="192"/>
        <v/>
      </c>
      <c r="D825" s="179">
        <f t="shared" ca="1" si="193"/>
        <v>827</v>
      </c>
      <c r="E825" s="179">
        <f t="shared" ca="1" si="194"/>
        <v>42</v>
      </c>
      <c r="F825" s="179">
        <f t="shared" ca="1" si="195"/>
        <v>24</v>
      </c>
      <c r="G825" s="179" t="str">
        <f t="shared" ca="1" si="196"/>
        <v/>
      </c>
      <c r="H825" s="179">
        <f t="shared" ca="1" si="197"/>
        <v>3681</v>
      </c>
      <c r="I825" s="182">
        <f t="shared" ca="1" si="198"/>
        <v>23</v>
      </c>
      <c r="J825" s="175" t="str">
        <f t="shared" ca="1" si="199"/>
        <v/>
      </c>
      <c r="K825" s="127" t="str">
        <f t="shared" ca="1" si="200"/>
        <v/>
      </c>
      <c r="L825" s="182" t="str">
        <f t="shared" ca="1" si="201"/>
        <v/>
      </c>
      <c r="M825" s="127" t="str">
        <f t="shared" ca="1" si="202"/>
        <v/>
      </c>
      <c r="N825" s="127" t="str">
        <f t="shared" ca="1" si="203"/>
        <v/>
      </c>
      <c r="O825" s="179" t="str">
        <f t="shared" ca="1" si="204"/>
        <v/>
      </c>
      <c r="P825" s="182" t="str">
        <f t="shared" ca="1" si="205"/>
        <v/>
      </c>
      <c r="Q825" s="120" t="str">
        <f t="shared" ca="1" si="207"/>
        <v/>
      </c>
      <c r="R825" s="77">
        <f ca="1">IFERROR(SUM($I$15:I825)/$N$5,"")</f>
        <v>0.33766687123818317</v>
      </c>
    </row>
    <row r="826" spans="1:18" x14ac:dyDescent="0.25">
      <c r="A826" s="168">
        <v>33</v>
      </c>
      <c r="B826" s="173">
        <f t="shared" si="206"/>
        <v>43593.083333331364</v>
      </c>
      <c r="C826" s="127" t="str">
        <f t="shared" ca="1" si="192"/>
        <v/>
      </c>
      <c r="D826" s="179">
        <f t="shared" ca="1" si="193"/>
        <v>827</v>
      </c>
      <c r="E826" s="179">
        <f t="shared" ca="1" si="194"/>
        <v>42</v>
      </c>
      <c r="F826" s="179">
        <f t="shared" ca="1" si="195"/>
        <v>24</v>
      </c>
      <c r="G826" s="179" t="str">
        <f t="shared" ca="1" si="196"/>
        <v/>
      </c>
      <c r="H826" s="179">
        <f t="shared" ca="1" si="197"/>
        <v>3655</v>
      </c>
      <c r="I826" s="182">
        <f t="shared" ca="1" si="198"/>
        <v>18</v>
      </c>
      <c r="J826" s="175" t="str">
        <f t="shared" ca="1" si="199"/>
        <v/>
      </c>
      <c r="K826" s="127" t="str">
        <f t="shared" ca="1" si="200"/>
        <v/>
      </c>
      <c r="L826" s="182" t="str">
        <f t="shared" ca="1" si="201"/>
        <v/>
      </c>
      <c r="M826" s="127" t="str">
        <f t="shared" ca="1" si="202"/>
        <v/>
      </c>
      <c r="N826" s="127" t="str">
        <f t="shared" ca="1" si="203"/>
        <v/>
      </c>
      <c r="O826" s="179" t="str">
        <f t="shared" ca="1" si="204"/>
        <v/>
      </c>
      <c r="P826" s="182" t="str">
        <f t="shared" ca="1" si="205"/>
        <v/>
      </c>
      <c r="Q826" s="120" t="str">
        <f t="shared" ca="1" si="207"/>
        <v/>
      </c>
      <c r="R826" s="77">
        <f ca="1">IFERROR(SUM($I$15:I826)/$N$5,"")</f>
        <v>0.33776821859498779</v>
      </c>
    </row>
    <row r="827" spans="1:18" x14ac:dyDescent="0.25">
      <c r="A827" s="168">
        <v>34</v>
      </c>
      <c r="B827" s="173">
        <f t="shared" si="206"/>
        <v>43593.124999998028</v>
      </c>
      <c r="C827" s="127" t="str">
        <f t="shared" ca="1" si="192"/>
        <v/>
      </c>
      <c r="D827" s="179">
        <f t="shared" ca="1" si="193"/>
        <v>827</v>
      </c>
      <c r="E827" s="179">
        <f t="shared" ca="1" si="194"/>
        <v>42</v>
      </c>
      <c r="F827" s="179">
        <f t="shared" ca="1" si="195"/>
        <v>25</v>
      </c>
      <c r="G827" s="179">
        <f t="shared" ca="1" si="196"/>
        <v>233.01</v>
      </c>
      <c r="H827" s="179">
        <f t="shared" ca="1" si="197"/>
        <v>3294</v>
      </c>
      <c r="I827" s="182">
        <f t="shared" ca="1" si="198"/>
        <v>23</v>
      </c>
      <c r="J827" s="175" t="str">
        <f t="shared" ca="1" si="199"/>
        <v/>
      </c>
      <c r="K827" s="127" t="str">
        <f t="shared" ca="1" si="200"/>
        <v/>
      </c>
      <c r="L827" s="182" t="str">
        <f t="shared" ca="1" si="201"/>
        <v/>
      </c>
      <c r="M827" s="127" t="str">
        <f t="shared" ca="1" si="202"/>
        <v/>
      </c>
      <c r="N827" s="127" t="str">
        <f t="shared" ca="1" si="203"/>
        <v/>
      </c>
      <c r="O827" s="179" t="str">
        <f t="shared" ca="1" si="204"/>
        <v/>
      </c>
      <c r="P827" s="182" t="str">
        <f t="shared" ca="1" si="205"/>
        <v/>
      </c>
      <c r="Q827" s="120" t="str">
        <f t="shared" ca="1" si="207"/>
        <v/>
      </c>
      <c r="R827" s="77">
        <f ca="1">IFERROR(SUM($I$15:I827)/$N$5,"")</f>
        <v>0.33789771799534929</v>
      </c>
    </row>
    <row r="828" spans="1:18" x14ac:dyDescent="0.25">
      <c r="A828" s="168">
        <v>35</v>
      </c>
      <c r="B828" s="173">
        <f t="shared" si="206"/>
        <v>43593.166666664692</v>
      </c>
      <c r="C828" s="127" t="str">
        <f t="shared" ca="1" si="192"/>
        <v/>
      </c>
      <c r="D828" s="179">
        <f t="shared" ca="1" si="193"/>
        <v>827</v>
      </c>
      <c r="E828" s="179">
        <f t="shared" ca="1" si="194"/>
        <v>42</v>
      </c>
      <c r="F828" s="179">
        <f t="shared" ca="1" si="195"/>
        <v>25</v>
      </c>
      <c r="G828" s="179" t="str">
        <f t="shared" ca="1" si="196"/>
        <v/>
      </c>
      <c r="H828" s="179">
        <f t="shared" ca="1" si="197"/>
        <v>3178</v>
      </c>
      <c r="I828" s="182">
        <f t="shared" ca="1" si="198"/>
        <v>18</v>
      </c>
      <c r="J828" s="175" t="str">
        <f t="shared" ca="1" si="199"/>
        <v/>
      </c>
      <c r="K828" s="127" t="str">
        <f t="shared" ca="1" si="200"/>
        <v/>
      </c>
      <c r="L828" s="182" t="str">
        <f t="shared" ca="1" si="201"/>
        <v/>
      </c>
      <c r="M828" s="127" t="str">
        <f t="shared" ca="1" si="202"/>
        <v/>
      </c>
      <c r="N828" s="127" t="str">
        <f t="shared" ca="1" si="203"/>
        <v/>
      </c>
      <c r="O828" s="179" t="str">
        <f t="shared" ca="1" si="204"/>
        <v/>
      </c>
      <c r="P828" s="182" t="str">
        <f t="shared" ca="1" si="205"/>
        <v/>
      </c>
      <c r="Q828" s="120" t="str">
        <f t="shared" ca="1" si="207"/>
        <v/>
      </c>
      <c r="R828" s="77">
        <f ca="1">IFERROR(SUM($I$15:I828)/$N$5,"")</f>
        <v>0.3379990653521539</v>
      </c>
    </row>
    <row r="829" spans="1:18" x14ac:dyDescent="0.25">
      <c r="A829" s="168">
        <v>36</v>
      </c>
      <c r="B829" s="173">
        <f t="shared" si="206"/>
        <v>43593.208333331357</v>
      </c>
      <c r="C829" s="127" t="str">
        <f t="shared" ca="1" si="192"/>
        <v/>
      </c>
      <c r="D829" s="179">
        <f t="shared" ca="1" si="193"/>
        <v>827</v>
      </c>
      <c r="E829" s="179">
        <f t="shared" ca="1" si="194"/>
        <v>42</v>
      </c>
      <c r="F829" s="179">
        <f t="shared" ca="1" si="195"/>
        <v>24</v>
      </c>
      <c r="G829" s="179" t="str">
        <f t="shared" ca="1" si="196"/>
        <v/>
      </c>
      <c r="H829" s="179">
        <f t="shared" ca="1" si="197"/>
        <v>3290</v>
      </c>
      <c r="I829" s="182">
        <f t="shared" ca="1" si="198"/>
        <v>20</v>
      </c>
      <c r="J829" s="175" t="str">
        <f t="shared" ca="1" si="199"/>
        <v/>
      </c>
      <c r="K829" s="127" t="str">
        <f t="shared" ca="1" si="200"/>
        <v/>
      </c>
      <c r="L829" s="182" t="str">
        <f t="shared" ca="1" si="201"/>
        <v/>
      </c>
      <c r="M829" s="127" t="str">
        <f t="shared" ca="1" si="202"/>
        <v/>
      </c>
      <c r="N829" s="127" t="str">
        <f t="shared" ca="1" si="203"/>
        <v/>
      </c>
      <c r="O829" s="179" t="str">
        <f t="shared" ca="1" si="204"/>
        <v/>
      </c>
      <c r="P829" s="182" t="str">
        <f t="shared" ca="1" si="205"/>
        <v/>
      </c>
      <c r="Q829" s="120" t="str">
        <f t="shared" ca="1" si="207"/>
        <v/>
      </c>
      <c r="R829" s="77">
        <f ca="1">IFERROR(SUM($I$15:I829)/$N$5,"")</f>
        <v>0.33811167352638127</v>
      </c>
    </row>
    <row r="830" spans="1:18" x14ac:dyDescent="0.25">
      <c r="A830" s="168">
        <v>37</v>
      </c>
      <c r="B830" s="173">
        <f t="shared" si="206"/>
        <v>43593.249999998021</v>
      </c>
      <c r="C830" s="127" t="str">
        <f t="shared" ca="1" si="192"/>
        <v/>
      </c>
      <c r="D830" s="179">
        <f t="shared" ca="1" si="193"/>
        <v>827</v>
      </c>
      <c r="E830" s="179">
        <f t="shared" ca="1" si="194"/>
        <v>42</v>
      </c>
      <c r="F830" s="179">
        <f t="shared" ca="1" si="195"/>
        <v>25</v>
      </c>
      <c r="G830" s="179" t="str">
        <f t="shared" ca="1" si="196"/>
        <v/>
      </c>
      <c r="H830" s="179">
        <f t="shared" ca="1" si="197"/>
        <v>3924</v>
      </c>
      <c r="I830" s="182">
        <f t="shared" ca="1" si="198"/>
        <v>19</v>
      </c>
      <c r="J830" s="175" t="str">
        <f t="shared" ca="1" si="199"/>
        <v/>
      </c>
      <c r="K830" s="127" t="str">
        <f t="shared" ca="1" si="200"/>
        <v/>
      </c>
      <c r="L830" s="182" t="str">
        <f t="shared" ca="1" si="201"/>
        <v/>
      </c>
      <c r="M830" s="127" t="str">
        <f t="shared" ca="1" si="202"/>
        <v/>
      </c>
      <c r="N830" s="127" t="str">
        <f t="shared" ca="1" si="203"/>
        <v/>
      </c>
      <c r="O830" s="179" t="str">
        <f t="shared" ca="1" si="204"/>
        <v/>
      </c>
      <c r="P830" s="182" t="str">
        <f t="shared" ca="1" si="205"/>
        <v/>
      </c>
      <c r="Q830" s="120" t="str">
        <f t="shared" ca="1" si="207"/>
        <v/>
      </c>
      <c r="R830" s="77">
        <f ca="1">IFERROR(SUM($I$15:I830)/$N$5,"")</f>
        <v>0.33821865129189727</v>
      </c>
    </row>
    <row r="831" spans="1:18" x14ac:dyDescent="0.25">
      <c r="A831" s="168">
        <v>14</v>
      </c>
      <c r="B831" s="173">
        <f t="shared" si="206"/>
        <v>43593.291666664685</v>
      </c>
      <c r="C831" s="127" t="str">
        <f t="shared" ca="1" si="192"/>
        <v/>
      </c>
      <c r="D831" s="179">
        <f t="shared" ca="1" si="193"/>
        <v>827</v>
      </c>
      <c r="E831" s="179">
        <f t="shared" ca="1" si="194"/>
        <v>42</v>
      </c>
      <c r="F831" s="179">
        <f t="shared" ca="1" si="195"/>
        <v>23</v>
      </c>
      <c r="G831" s="179" t="str">
        <f t="shared" ca="1" si="196"/>
        <v/>
      </c>
      <c r="H831" s="179">
        <f t="shared" ca="1" si="197"/>
        <v>3655</v>
      </c>
      <c r="I831" s="182">
        <f t="shared" ca="1" si="198"/>
        <v>24</v>
      </c>
      <c r="J831" s="175" t="str">
        <f t="shared" ca="1" si="199"/>
        <v/>
      </c>
      <c r="K831" s="127" t="str">
        <f t="shared" ca="1" si="200"/>
        <v/>
      </c>
      <c r="L831" s="182" t="str">
        <f t="shared" ca="1" si="201"/>
        <v/>
      </c>
      <c r="M831" s="127" t="str">
        <f t="shared" ca="1" si="202"/>
        <v/>
      </c>
      <c r="N831" s="127" t="str">
        <f t="shared" ca="1" si="203"/>
        <v/>
      </c>
      <c r="O831" s="179" t="str">
        <f t="shared" ca="1" si="204"/>
        <v/>
      </c>
      <c r="P831" s="182" t="str">
        <f t="shared" ca="1" si="205"/>
        <v/>
      </c>
      <c r="Q831" s="120" t="str">
        <f t="shared" ca="1" si="207"/>
        <v/>
      </c>
      <c r="R831" s="77">
        <f ca="1">IFERROR(SUM($I$15:I831)/$N$5,"")</f>
        <v>0.33835378110097014</v>
      </c>
    </row>
    <row r="832" spans="1:18" x14ac:dyDescent="0.25">
      <c r="A832" s="168">
        <v>15</v>
      </c>
      <c r="B832" s="173">
        <f t="shared" si="206"/>
        <v>43593.333333331349</v>
      </c>
      <c r="C832" s="127" t="str">
        <f t="shared" ca="1" si="192"/>
        <v/>
      </c>
      <c r="D832" s="179">
        <f t="shared" ca="1" si="193"/>
        <v>827</v>
      </c>
      <c r="E832" s="179">
        <f t="shared" ca="1" si="194"/>
        <v>42</v>
      </c>
      <c r="F832" s="179">
        <f t="shared" ca="1" si="195"/>
        <v>22</v>
      </c>
      <c r="G832" s="179" t="str">
        <f t="shared" ca="1" si="196"/>
        <v/>
      </c>
      <c r="H832" s="179">
        <f t="shared" ca="1" si="197"/>
        <v>3294</v>
      </c>
      <c r="I832" s="182">
        <f t="shared" ca="1" si="198"/>
        <v>24</v>
      </c>
      <c r="J832" s="175" t="str">
        <f t="shared" ca="1" si="199"/>
        <v/>
      </c>
      <c r="K832" s="127" t="str">
        <f t="shared" ca="1" si="200"/>
        <v/>
      </c>
      <c r="L832" s="182" t="str">
        <f t="shared" ca="1" si="201"/>
        <v/>
      </c>
      <c r="M832" s="127" t="str">
        <f t="shared" ca="1" si="202"/>
        <v/>
      </c>
      <c r="N832" s="127" t="str">
        <f t="shared" ca="1" si="203"/>
        <v/>
      </c>
      <c r="O832" s="179" t="str">
        <f t="shared" ca="1" si="204"/>
        <v/>
      </c>
      <c r="P832" s="182" t="str">
        <f t="shared" ca="1" si="205"/>
        <v/>
      </c>
      <c r="Q832" s="120" t="str">
        <f t="shared" ca="1" si="207"/>
        <v/>
      </c>
      <c r="R832" s="77">
        <f ca="1">IFERROR(SUM($I$15:I832)/$N$5,"")</f>
        <v>0.33848891091004296</v>
      </c>
    </row>
    <row r="833" spans="1:18" x14ac:dyDescent="0.25">
      <c r="A833" s="168">
        <v>16</v>
      </c>
      <c r="B833" s="173">
        <f t="shared" si="206"/>
        <v>43593.374999998014</v>
      </c>
      <c r="C833" s="127" t="str">
        <f t="shared" ca="1" si="192"/>
        <v/>
      </c>
      <c r="D833" s="179">
        <f t="shared" ca="1" si="193"/>
        <v>827</v>
      </c>
      <c r="E833" s="179">
        <f t="shared" ca="1" si="194"/>
        <v>42</v>
      </c>
      <c r="F833" s="179">
        <f t="shared" ca="1" si="195"/>
        <v>24</v>
      </c>
      <c r="G833" s="179" t="str">
        <f t="shared" ca="1" si="196"/>
        <v/>
      </c>
      <c r="H833" s="179">
        <f t="shared" ca="1" si="197"/>
        <v>3178</v>
      </c>
      <c r="I833" s="182">
        <f t="shared" ca="1" si="198"/>
        <v>21</v>
      </c>
      <c r="J833" s="175" t="str">
        <f t="shared" ca="1" si="199"/>
        <v/>
      </c>
      <c r="K833" s="127" t="str">
        <f t="shared" ca="1" si="200"/>
        <v/>
      </c>
      <c r="L833" s="182" t="str">
        <f t="shared" ca="1" si="201"/>
        <v/>
      </c>
      <c r="M833" s="127" t="str">
        <f t="shared" ca="1" si="202"/>
        <v/>
      </c>
      <c r="N833" s="127" t="str">
        <f t="shared" ca="1" si="203"/>
        <v/>
      </c>
      <c r="O833" s="179" t="str">
        <f t="shared" ca="1" si="204"/>
        <v/>
      </c>
      <c r="P833" s="182" t="str">
        <f t="shared" ca="1" si="205"/>
        <v/>
      </c>
      <c r="Q833" s="120" t="str">
        <f t="shared" ca="1" si="207"/>
        <v/>
      </c>
      <c r="R833" s="77">
        <f ca="1">IFERROR(SUM($I$15:I833)/$N$5,"")</f>
        <v>0.33860714949298171</v>
      </c>
    </row>
    <row r="834" spans="1:18" x14ac:dyDescent="0.25">
      <c r="A834" s="168">
        <v>17</v>
      </c>
      <c r="B834" s="173">
        <f t="shared" si="206"/>
        <v>43593.416666664678</v>
      </c>
      <c r="C834" s="127" t="str">
        <f t="shared" ca="1" si="192"/>
        <v/>
      </c>
      <c r="D834" s="179">
        <f t="shared" ca="1" si="193"/>
        <v>827</v>
      </c>
      <c r="E834" s="179">
        <f t="shared" ca="1" si="194"/>
        <v>42</v>
      </c>
      <c r="F834" s="179">
        <f t="shared" ca="1" si="195"/>
        <v>25</v>
      </c>
      <c r="G834" s="179" t="str">
        <f t="shared" ca="1" si="196"/>
        <v/>
      </c>
      <c r="H834" s="179">
        <f t="shared" ca="1" si="197"/>
        <v>3290</v>
      </c>
      <c r="I834" s="182">
        <f t="shared" ca="1" si="198"/>
        <v>22</v>
      </c>
      <c r="J834" s="175" t="str">
        <f t="shared" ca="1" si="199"/>
        <v/>
      </c>
      <c r="K834" s="127" t="str">
        <f t="shared" ca="1" si="200"/>
        <v/>
      </c>
      <c r="L834" s="182" t="str">
        <f t="shared" ca="1" si="201"/>
        <v/>
      </c>
      <c r="M834" s="127" t="str">
        <f t="shared" ca="1" si="202"/>
        <v/>
      </c>
      <c r="N834" s="127" t="str">
        <f t="shared" ca="1" si="203"/>
        <v/>
      </c>
      <c r="O834" s="179" t="str">
        <f t="shared" ca="1" si="204"/>
        <v/>
      </c>
      <c r="P834" s="182" t="str">
        <f t="shared" ca="1" si="205"/>
        <v/>
      </c>
      <c r="Q834" s="120" t="str">
        <f t="shared" ca="1" si="207"/>
        <v/>
      </c>
      <c r="R834" s="77">
        <f ca="1">IFERROR(SUM($I$15:I834)/$N$5,"")</f>
        <v>0.33873101848463177</v>
      </c>
    </row>
    <row r="835" spans="1:18" x14ac:dyDescent="0.25">
      <c r="A835" s="168">
        <v>18</v>
      </c>
      <c r="B835" s="173">
        <f t="shared" si="206"/>
        <v>43593.458333331342</v>
      </c>
      <c r="C835" s="127" t="str">
        <f t="shared" ca="1" si="192"/>
        <v/>
      </c>
      <c r="D835" s="179">
        <f t="shared" ca="1" si="193"/>
        <v>827</v>
      </c>
      <c r="E835" s="179">
        <f t="shared" ca="1" si="194"/>
        <v>42</v>
      </c>
      <c r="F835" s="179">
        <f t="shared" ca="1" si="195"/>
        <v>28</v>
      </c>
      <c r="G835" s="179" t="str">
        <f t="shared" ca="1" si="196"/>
        <v/>
      </c>
      <c r="H835" s="179">
        <f t="shared" ca="1" si="197"/>
        <v>3924</v>
      </c>
      <c r="I835" s="182">
        <f t="shared" ca="1" si="198"/>
        <v>24</v>
      </c>
      <c r="J835" s="175" t="str">
        <f t="shared" ca="1" si="199"/>
        <v/>
      </c>
      <c r="K835" s="127" t="str">
        <f t="shared" ca="1" si="200"/>
        <v/>
      </c>
      <c r="L835" s="182" t="str">
        <f t="shared" ca="1" si="201"/>
        <v/>
      </c>
      <c r="M835" s="127" t="str">
        <f t="shared" ca="1" si="202"/>
        <v/>
      </c>
      <c r="N835" s="127" t="str">
        <f t="shared" ca="1" si="203"/>
        <v/>
      </c>
      <c r="O835" s="179" t="str">
        <f t="shared" ca="1" si="204"/>
        <v/>
      </c>
      <c r="P835" s="182" t="str">
        <f t="shared" ca="1" si="205"/>
        <v/>
      </c>
      <c r="Q835" s="120" t="str">
        <f t="shared" ca="1" si="207"/>
        <v/>
      </c>
      <c r="R835" s="77">
        <f ca="1">IFERROR(SUM($I$15:I835)/$N$5,"")</f>
        <v>0.33886614829370465</v>
      </c>
    </row>
    <row r="836" spans="1:18" x14ac:dyDescent="0.25">
      <c r="A836" s="168">
        <v>19</v>
      </c>
      <c r="B836" s="173">
        <f t="shared" si="206"/>
        <v>43593.499999998006</v>
      </c>
      <c r="C836" s="127" t="str">
        <f t="shared" ca="1" si="192"/>
        <v/>
      </c>
      <c r="D836" s="179">
        <f t="shared" ca="1" si="193"/>
        <v>827</v>
      </c>
      <c r="E836" s="179">
        <f t="shared" ca="1" si="194"/>
        <v>42</v>
      </c>
      <c r="F836" s="179">
        <f t="shared" ca="1" si="195"/>
        <v>26</v>
      </c>
      <c r="G836" s="179">
        <f t="shared" ca="1" si="196"/>
        <v>196.73</v>
      </c>
      <c r="H836" s="179">
        <f t="shared" ca="1" si="197"/>
        <v>3789</v>
      </c>
      <c r="I836" s="182">
        <f t="shared" ca="1" si="198"/>
        <v>22</v>
      </c>
      <c r="J836" s="175" t="str">
        <f t="shared" ca="1" si="199"/>
        <v/>
      </c>
      <c r="K836" s="127" t="str">
        <f t="shared" ca="1" si="200"/>
        <v/>
      </c>
      <c r="L836" s="182" t="str">
        <f t="shared" ca="1" si="201"/>
        <v/>
      </c>
      <c r="M836" s="127" t="str">
        <f t="shared" ca="1" si="202"/>
        <v/>
      </c>
      <c r="N836" s="127" t="str">
        <f t="shared" ca="1" si="203"/>
        <v/>
      </c>
      <c r="O836" s="179" t="str">
        <f t="shared" ca="1" si="204"/>
        <v/>
      </c>
      <c r="P836" s="182" t="str">
        <f t="shared" ca="1" si="205"/>
        <v/>
      </c>
      <c r="Q836" s="120" t="str">
        <f t="shared" ca="1" si="207"/>
        <v/>
      </c>
      <c r="R836" s="77">
        <f ca="1">IFERROR(SUM($I$15:I836)/$N$5,"")</f>
        <v>0.33899001728535472</v>
      </c>
    </row>
    <row r="837" spans="1:18" x14ac:dyDescent="0.25">
      <c r="A837" s="168">
        <v>20</v>
      </c>
      <c r="B837" s="173">
        <f t="shared" si="206"/>
        <v>43593.541666664671</v>
      </c>
      <c r="C837" s="127" t="str">
        <f t="shared" ca="1" si="192"/>
        <v/>
      </c>
      <c r="D837" s="179">
        <f t="shared" ca="1" si="193"/>
        <v>827</v>
      </c>
      <c r="E837" s="179">
        <f t="shared" ca="1" si="194"/>
        <v>42</v>
      </c>
      <c r="F837" s="179">
        <f t="shared" ca="1" si="195"/>
        <v>25</v>
      </c>
      <c r="G837" s="179" t="str">
        <f t="shared" ca="1" si="196"/>
        <v/>
      </c>
      <c r="H837" s="179">
        <f t="shared" ca="1" si="197"/>
        <v>3565</v>
      </c>
      <c r="I837" s="182">
        <f t="shared" ca="1" si="198"/>
        <v>22</v>
      </c>
      <c r="J837" s="175" t="str">
        <f t="shared" ca="1" si="199"/>
        <v/>
      </c>
      <c r="K837" s="127" t="str">
        <f t="shared" ca="1" si="200"/>
        <v/>
      </c>
      <c r="L837" s="182" t="str">
        <f t="shared" ca="1" si="201"/>
        <v/>
      </c>
      <c r="M837" s="127" t="str">
        <f t="shared" ca="1" si="202"/>
        <v/>
      </c>
      <c r="N837" s="127" t="str">
        <f t="shared" ca="1" si="203"/>
        <v/>
      </c>
      <c r="O837" s="179" t="str">
        <f t="shared" ca="1" si="204"/>
        <v/>
      </c>
      <c r="P837" s="182" t="str">
        <f t="shared" ca="1" si="205"/>
        <v/>
      </c>
      <c r="Q837" s="120" t="str">
        <f t="shared" ca="1" si="207"/>
        <v/>
      </c>
      <c r="R837" s="77">
        <f ca="1">IFERROR(SUM($I$15:I837)/$N$5,"")</f>
        <v>0.33911388627700484</v>
      </c>
    </row>
    <row r="838" spans="1:18" x14ac:dyDescent="0.25">
      <c r="A838" s="168">
        <v>21</v>
      </c>
      <c r="B838" s="173">
        <f t="shared" si="206"/>
        <v>43593.583333331335</v>
      </c>
      <c r="C838" s="127" t="str">
        <f t="shared" ca="1" si="192"/>
        <v/>
      </c>
      <c r="D838" s="179">
        <f t="shared" ca="1" si="193"/>
        <v>827</v>
      </c>
      <c r="E838" s="179">
        <f t="shared" ca="1" si="194"/>
        <v>42</v>
      </c>
      <c r="F838" s="179">
        <f t="shared" ca="1" si="195"/>
        <v>24</v>
      </c>
      <c r="G838" s="179" t="str">
        <f t="shared" ca="1" si="196"/>
        <v/>
      </c>
      <c r="H838" s="179">
        <f t="shared" ca="1" si="197"/>
        <v>3685</v>
      </c>
      <c r="I838" s="182">
        <f t="shared" ca="1" si="198"/>
        <v>23</v>
      </c>
      <c r="J838" s="175" t="str">
        <f t="shared" ca="1" si="199"/>
        <v/>
      </c>
      <c r="K838" s="127" t="str">
        <f t="shared" ca="1" si="200"/>
        <v/>
      </c>
      <c r="L838" s="182" t="str">
        <f t="shared" ca="1" si="201"/>
        <v/>
      </c>
      <c r="M838" s="127" t="str">
        <f t="shared" ca="1" si="202"/>
        <v/>
      </c>
      <c r="N838" s="127" t="str">
        <f t="shared" ca="1" si="203"/>
        <v/>
      </c>
      <c r="O838" s="179" t="str">
        <f t="shared" ca="1" si="204"/>
        <v/>
      </c>
      <c r="P838" s="182" t="str">
        <f t="shared" ca="1" si="205"/>
        <v/>
      </c>
      <c r="Q838" s="120" t="str">
        <f t="shared" ca="1" si="207"/>
        <v/>
      </c>
      <c r="R838" s="77">
        <f ca="1">IFERROR(SUM($I$15:I838)/$N$5,"")</f>
        <v>0.33924338567736634</v>
      </c>
    </row>
    <row r="839" spans="1:18" x14ac:dyDescent="0.25">
      <c r="A839" s="168">
        <v>22</v>
      </c>
      <c r="B839" s="173">
        <f t="shared" si="206"/>
        <v>43593.624999997999</v>
      </c>
      <c r="C839" s="127" t="str">
        <f t="shared" ca="1" si="192"/>
        <v/>
      </c>
      <c r="D839" s="179">
        <f t="shared" ca="1" si="193"/>
        <v>827</v>
      </c>
      <c r="E839" s="179">
        <f t="shared" ca="1" si="194"/>
        <v>42</v>
      </c>
      <c r="F839" s="179">
        <f t="shared" ca="1" si="195"/>
        <v>26</v>
      </c>
      <c r="G839" s="179">
        <f t="shared" ca="1" si="196"/>
        <v>196.73</v>
      </c>
      <c r="H839" s="179">
        <f t="shared" ca="1" si="197"/>
        <v>3721</v>
      </c>
      <c r="I839" s="182">
        <f t="shared" ca="1" si="198"/>
        <v>20</v>
      </c>
      <c r="J839" s="175" t="str">
        <f t="shared" ca="1" si="199"/>
        <v/>
      </c>
      <c r="K839" s="127" t="str">
        <f t="shared" ca="1" si="200"/>
        <v/>
      </c>
      <c r="L839" s="182" t="str">
        <f t="shared" ca="1" si="201"/>
        <v/>
      </c>
      <c r="M839" s="127" t="str">
        <f t="shared" ca="1" si="202"/>
        <v/>
      </c>
      <c r="N839" s="127" t="str">
        <f t="shared" ca="1" si="203"/>
        <v/>
      </c>
      <c r="O839" s="179" t="str">
        <f t="shared" ca="1" si="204"/>
        <v/>
      </c>
      <c r="P839" s="182" t="str">
        <f t="shared" ca="1" si="205"/>
        <v/>
      </c>
      <c r="Q839" s="120" t="str">
        <f t="shared" ca="1" si="207"/>
        <v/>
      </c>
      <c r="R839" s="77">
        <f ca="1">IFERROR(SUM($I$15:I839)/$N$5,"")</f>
        <v>0.33935599385159371</v>
      </c>
    </row>
    <row r="840" spans="1:18" x14ac:dyDescent="0.25">
      <c r="A840" s="168">
        <v>23</v>
      </c>
      <c r="B840" s="173">
        <f t="shared" si="206"/>
        <v>43593.666666664663</v>
      </c>
      <c r="C840" s="127" t="str">
        <f t="shared" ca="1" si="192"/>
        <v/>
      </c>
      <c r="D840" s="179">
        <f t="shared" ca="1" si="193"/>
        <v>827</v>
      </c>
      <c r="E840" s="179">
        <f t="shared" ca="1" si="194"/>
        <v>42</v>
      </c>
      <c r="F840" s="179">
        <f t="shared" ca="1" si="195"/>
        <v>24</v>
      </c>
      <c r="G840" s="179" t="str">
        <f t="shared" ca="1" si="196"/>
        <v/>
      </c>
      <c r="H840" s="179">
        <f t="shared" ca="1" si="197"/>
        <v>3681</v>
      </c>
      <c r="I840" s="182">
        <f t="shared" ca="1" si="198"/>
        <v>22</v>
      </c>
      <c r="J840" s="175" t="str">
        <f t="shared" ca="1" si="199"/>
        <v/>
      </c>
      <c r="K840" s="127" t="str">
        <f t="shared" ca="1" si="200"/>
        <v/>
      </c>
      <c r="L840" s="182" t="str">
        <f t="shared" ca="1" si="201"/>
        <v/>
      </c>
      <c r="M840" s="127" t="str">
        <f t="shared" ca="1" si="202"/>
        <v/>
      </c>
      <c r="N840" s="127" t="str">
        <f t="shared" ca="1" si="203"/>
        <v/>
      </c>
      <c r="O840" s="179" t="str">
        <f t="shared" ca="1" si="204"/>
        <v/>
      </c>
      <c r="P840" s="182" t="str">
        <f t="shared" ca="1" si="205"/>
        <v/>
      </c>
      <c r="Q840" s="120" t="str">
        <f t="shared" ca="1" si="207"/>
        <v/>
      </c>
      <c r="R840" s="77">
        <f ca="1">IFERROR(SUM($I$15:I840)/$N$5,"")</f>
        <v>0.33947986284324377</v>
      </c>
    </row>
    <row r="841" spans="1:18" x14ac:dyDescent="0.25">
      <c r="A841" s="168">
        <v>24</v>
      </c>
      <c r="B841" s="173">
        <f t="shared" si="206"/>
        <v>43593.708333331328</v>
      </c>
      <c r="C841" s="127" t="str">
        <f t="shared" ca="1" si="192"/>
        <v/>
      </c>
      <c r="D841" s="179">
        <f t="shared" ca="1" si="193"/>
        <v>827</v>
      </c>
      <c r="E841" s="179">
        <f t="shared" ca="1" si="194"/>
        <v>42</v>
      </c>
      <c r="F841" s="179">
        <f t="shared" ca="1" si="195"/>
        <v>26</v>
      </c>
      <c r="G841" s="179" t="str">
        <f t="shared" ca="1" si="196"/>
        <v/>
      </c>
      <c r="H841" s="179">
        <f t="shared" ca="1" si="197"/>
        <v>3220</v>
      </c>
      <c r="I841" s="182">
        <f t="shared" ca="1" si="198"/>
        <v>23</v>
      </c>
      <c r="J841" s="175" t="str">
        <f t="shared" ca="1" si="199"/>
        <v/>
      </c>
      <c r="K841" s="127" t="str">
        <f t="shared" ca="1" si="200"/>
        <v/>
      </c>
      <c r="L841" s="182" t="str">
        <f t="shared" ca="1" si="201"/>
        <v/>
      </c>
      <c r="M841" s="127" t="str">
        <f t="shared" ca="1" si="202"/>
        <v/>
      </c>
      <c r="N841" s="127" t="str">
        <f t="shared" ca="1" si="203"/>
        <v/>
      </c>
      <c r="O841" s="179" t="str">
        <f t="shared" ca="1" si="204"/>
        <v/>
      </c>
      <c r="P841" s="182" t="str">
        <f t="shared" ca="1" si="205"/>
        <v/>
      </c>
      <c r="Q841" s="120" t="str">
        <f t="shared" ca="1" si="207"/>
        <v/>
      </c>
      <c r="R841" s="77">
        <f ca="1">IFERROR(SUM($I$15:I841)/$N$5,"")</f>
        <v>0.33960936224360527</v>
      </c>
    </row>
    <row r="842" spans="1:18" x14ac:dyDescent="0.25">
      <c r="A842" s="168">
        <v>25</v>
      </c>
      <c r="B842" s="173">
        <f t="shared" si="206"/>
        <v>43593.749999997992</v>
      </c>
      <c r="C842" s="127" t="str">
        <f t="shared" ca="1" si="192"/>
        <v/>
      </c>
      <c r="D842" s="179">
        <f t="shared" ca="1" si="193"/>
        <v>816</v>
      </c>
      <c r="E842" s="179">
        <f t="shared" ca="1" si="194"/>
        <v>42</v>
      </c>
      <c r="F842" s="179">
        <f t="shared" ca="1" si="195"/>
        <v>26</v>
      </c>
      <c r="G842" s="179" t="str">
        <f t="shared" ca="1" si="196"/>
        <v/>
      </c>
      <c r="H842" s="179">
        <f t="shared" ca="1" si="197"/>
        <v>4424</v>
      </c>
      <c r="I842" s="182">
        <f t="shared" ca="1" si="198"/>
        <v>20</v>
      </c>
      <c r="J842" s="175" t="str">
        <f t="shared" ca="1" si="199"/>
        <v/>
      </c>
      <c r="K842" s="127" t="str">
        <f t="shared" ca="1" si="200"/>
        <v/>
      </c>
      <c r="L842" s="182" t="str">
        <f t="shared" ca="1" si="201"/>
        <v/>
      </c>
      <c r="M842" s="127" t="str">
        <f t="shared" ca="1" si="202"/>
        <v/>
      </c>
      <c r="N842" s="127" t="str">
        <f t="shared" ca="1" si="203"/>
        <v/>
      </c>
      <c r="O842" s="179" t="str">
        <f t="shared" ca="1" si="204"/>
        <v/>
      </c>
      <c r="P842" s="182" t="str">
        <f t="shared" ca="1" si="205"/>
        <v/>
      </c>
      <c r="Q842" s="120" t="str">
        <f t="shared" ca="1" si="207"/>
        <v/>
      </c>
      <c r="R842" s="77">
        <f ca="1">IFERROR(SUM($I$15:I842)/$N$5,"")</f>
        <v>0.33972197041783264</v>
      </c>
    </row>
    <row r="843" spans="1:18" x14ac:dyDescent="0.25">
      <c r="A843" s="168">
        <v>26</v>
      </c>
      <c r="B843" s="173">
        <f t="shared" si="206"/>
        <v>43593.791666664656</v>
      </c>
      <c r="C843" s="127" t="str">
        <f t="shared" ca="1" si="192"/>
        <v/>
      </c>
      <c r="D843" s="179">
        <f t="shared" ca="1" si="193"/>
        <v>816</v>
      </c>
      <c r="E843" s="179">
        <f t="shared" ca="1" si="194"/>
        <v>42</v>
      </c>
      <c r="F843" s="179">
        <f t="shared" ca="1" si="195"/>
        <v>22</v>
      </c>
      <c r="G843" s="179">
        <f t="shared" ca="1" si="196"/>
        <v>234.13</v>
      </c>
      <c r="H843" s="179">
        <f t="shared" ca="1" si="197"/>
        <v>3829</v>
      </c>
      <c r="I843" s="182">
        <f t="shared" ca="1" si="198"/>
        <v>24</v>
      </c>
      <c r="J843" s="175" t="str">
        <f t="shared" ca="1" si="199"/>
        <v/>
      </c>
      <c r="K843" s="127" t="str">
        <f t="shared" ca="1" si="200"/>
        <v/>
      </c>
      <c r="L843" s="182" t="str">
        <f t="shared" ca="1" si="201"/>
        <v/>
      </c>
      <c r="M843" s="127" t="str">
        <f t="shared" ca="1" si="202"/>
        <v/>
      </c>
      <c r="N843" s="127" t="str">
        <f t="shared" ca="1" si="203"/>
        <v/>
      </c>
      <c r="O843" s="179" t="str">
        <f t="shared" ca="1" si="204"/>
        <v/>
      </c>
      <c r="P843" s="182" t="str">
        <f t="shared" ca="1" si="205"/>
        <v/>
      </c>
      <c r="Q843" s="120" t="str">
        <f t="shared" ca="1" si="207"/>
        <v/>
      </c>
      <c r="R843" s="77">
        <f ca="1">IFERROR(SUM($I$15:I843)/$N$5,"")</f>
        <v>0.33985710022690546</v>
      </c>
    </row>
    <row r="844" spans="1:18" x14ac:dyDescent="0.25">
      <c r="A844" s="168">
        <v>27</v>
      </c>
      <c r="B844" s="173">
        <f t="shared" si="206"/>
        <v>43593.83333333132</v>
      </c>
      <c r="C844" s="127" t="str">
        <f t="shared" ca="1" si="192"/>
        <v/>
      </c>
      <c r="D844" s="179">
        <f t="shared" ca="1" si="193"/>
        <v>815</v>
      </c>
      <c r="E844" s="179">
        <f t="shared" ca="1" si="194"/>
        <v>42</v>
      </c>
      <c r="F844" s="179">
        <f t="shared" ca="1" si="195"/>
        <v>24</v>
      </c>
      <c r="G844" s="179" t="str">
        <f t="shared" ca="1" si="196"/>
        <v/>
      </c>
      <c r="H844" s="179">
        <f t="shared" ca="1" si="197"/>
        <v>4247</v>
      </c>
      <c r="I844" s="182">
        <f t="shared" ca="1" si="198"/>
        <v>21</v>
      </c>
      <c r="J844" s="175" t="str">
        <f t="shared" ca="1" si="199"/>
        <v/>
      </c>
      <c r="K844" s="127" t="str">
        <f t="shared" ca="1" si="200"/>
        <v/>
      </c>
      <c r="L844" s="182" t="str">
        <f t="shared" ca="1" si="201"/>
        <v/>
      </c>
      <c r="M844" s="127" t="str">
        <f t="shared" ca="1" si="202"/>
        <v/>
      </c>
      <c r="N844" s="127" t="str">
        <f t="shared" ca="1" si="203"/>
        <v/>
      </c>
      <c r="O844" s="179" t="str">
        <f t="shared" ca="1" si="204"/>
        <v/>
      </c>
      <c r="P844" s="182" t="str">
        <f t="shared" ca="1" si="205"/>
        <v/>
      </c>
      <c r="Q844" s="120" t="str">
        <f t="shared" ca="1" si="207"/>
        <v/>
      </c>
      <c r="R844" s="77">
        <f ca="1">IFERROR(SUM($I$15:I844)/$N$5,"")</f>
        <v>0.33997533880984421</v>
      </c>
    </row>
    <row r="845" spans="1:18" x14ac:dyDescent="0.25">
      <c r="A845" s="168">
        <v>28</v>
      </c>
      <c r="B845" s="173">
        <f t="shared" si="206"/>
        <v>43593.874999997985</v>
      </c>
      <c r="C845" s="127" t="str">
        <f t="shared" ca="1" si="192"/>
        <v/>
      </c>
      <c r="D845" s="179">
        <f t="shared" ca="1" si="193"/>
        <v>813</v>
      </c>
      <c r="E845" s="179">
        <f t="shared" ca="1" si="194"/>
        <v>42</v>
      </c>
      <c r="F845" s="179">
        <f t="shared" ca="1" si="195"/>
        <v>25</v>
      </c>
      <c r="G845" s="179" t="str">
        <f t="shared" ca="1" si="196"/>
        <v/>
      </c>
      <c r="H845" s="179">
        <f t="shared" ca="1" si="197"/>
        <v>3770</v>
      </c>
      <c r="I845" s="182">
        <f t="shared" ca="1" si="198"/>
        <v>22</v>
      </c>
      <c r="J845" s="175" t="str">
        <f t="shared" ca="1" si="199"/>
        <v/>
      </c>
      <c r="K845" s="127" t="str">
        <f t="shared" ca="1" si="200"/>
        <v/>
      </c>
      <c r="L845" s="182" t="str">
        <f t="shared" ca="1" si="201"/>
        <v/>
      </c>
      <c r="M845" s="127" t="str">
        <f t="shared" ca="1" si="202"/>
        <v/>
      </c>
      <c r="N845" s="127" t="str">
        <f t="shared" ca="1" si="203"/>
        <v/>
      </c>
      <c r="O845" s="179" t="str">
        <f t="shared" ca="1" si="204"/>
        <v/>
      </c>
      <c r="P845" s="182" t="str">
        <f t="shared" ca="1" si="205"/>
        <v/>
      </c>
      <c r="Q845" s="120" t="str">
        <f t="shared" ca="1" si="207"/>
        <v/>
      </c>
      <c r="R845" s="77">
        <f ca="1">IFERROR(SUM($I$15:I845)/$N$5,"")</f>
        <v>0.34009920780149433</v>
      </c>
    </row>
    <row r="846" spans="1:18" x14ac:dyDescent="0.25">
      <c r="A846" s="168">
        <v>29</v>
      </c>
      <c r="B846" s="173">
        <f t="shared" si="206"/>
        <v>43593.916666664649</v>
      </c>
      <c r="C846" s="127" t="str">
        <f t="shared" ca="1" si="192"/>
        <v/>
      </c>
      <c r="D846" s="179">
        <f t="shared" ca="1" si="193"/>
        <v>813</v>
      </c>
      <c r="E846" s="179">
        <f t="shared" ca="1" si="194"/>
        <v>42</v>
      </c>
      <c r="F846" s="179">
        <f t="shared" ca="1" si="195"/>
        <v>28</v>
      </c>
      <c r="G846" s="179" t="str">
        <f t="shared" ca="1" si="196"/>
        <v/>
      </c>
      <c r="H846" s="179">
        <f t="shared" ca="1" si="197"/>
        <v>3640</v>
      </c>
      <c r="I846" s="182">
        <f t="shared" ca="1" si="198"/>
        <v>24</v>
      </c>
      <c r="J846" s="175" t="str">
        <f t="shared" ca="1" si="199"/>
        <v/>
      </c>
      <c r="K846" s="127" t="str">
        <f t="shared" ca="1" si="200"/>
        <v/>
      </c>
      <c r="L846" s="182" t="str">
        <f t="shared" ca="1" si="201"/>
        <v/>
      </c>
      <c r="M846" s="127" t="str">
        <f t="shared" ca="1" si="202"/>
        <v/>
      </c>
      <c r="N846" s="127" t="str">
        <f t="shared" ca="1" si="203"/>
        <v/>
      </c>
      <c r="O846" s="179" t="str">
        <f t="shared" ca="1" si="204"/>
        <v/>
      </c>
      <c r="P846" s="182" t="str">
        <f t="shared" ca="1" si="205"/>
        <v/>
      </c>
      <c r="Q846" s="120" t="str">
        <f t="shared" ca="1" si="207"/>
        <v/>
      </c>
      <c r="R846" s="77">
        <f ca="1">IFERROR(SUM($I$15:I846)/$N$5,"")</f>
        <v>0.34023433761056715</v>
      </c>
    </row>
    <row r="847" spans="1:18" x14ac:dyDescent="0.25">
      <c r="A847" s="168">
        <v>30</v>
      </c>
      <c r="B847" s="173">
        <f t="shared" si="206"/>
        <v>43593.958333331313</v>
      </c>
      <c r="C847" s="127" t="str">
        <f t="shared" ref="C847:C910" ca="1" si="208">IF($B847&gt;$B$10,"",IFERROR(AVERAGE(INDIRECT("'"&amp;TEXT($B847-TIME(6,1,0),"MM-DD-YY")&amp;"'!C"&amp;$A847)),""))</f>
        <v/>
      </c>
      <c r="D847" s="179">
        <f t="shared" ref="D847:D910" ca="1" si="209">IF($B847&gt;$B$10,"",IFERROR(AVERAGE(INDIRECT("'"&amp;TEXT($B847-TIME(6,1,0),"MM-DD-YY")&amp;"'!D"&amp;$A847)),""))</f>
        <v>813</v>
      </c>
      <c r="E847" s="179">
        <f t="shared" ref="E847:E910" ca="1" si="210">IF($B847&gt;$B$10,"",IFERROR(AVERAGE(INDIRECT("'"&amp;TEXT($B847-TIME(6,1,0),"MM-DD-YY")&amp;"'!E"&amp;$A847)),""))</f>
        <v>42</v>
      </c>
      <c r="F847" s="179">
        <f t="shared" ref="F847:F910" ca="1" si="211">IF($B847&gt;$B$10,"",IFERROR(AVERAGE(INDIRECT("'"&amp;TEXT($B847-TIME(6,1,0),"MM-DD-YY")&amp;"'!P"&amp;$A847)),""))</f>
        <v>26</v>
      </c>
      <c r="G847" s="179" t="str">
        <f t="shared" ref="G847:G910" ca="1" si="212">IF($B847&gt;$B$10,"",IFERROR(AVERAGE(INDIRECT("'"&amp;TEXT($B847-TIME(6,1,0),"MM-DD-YY")&amp;"'!AC"&amp;$A847)),""))</f>
        <v/>
      </c>
      <c r="H847" s="179">
        <f t="shared" ref="H847:H910" ca="1" si="213">IF($B847&gt;$B$10,"",IFERROR(AVERAGE(INDIRECT("'"&amp;TEXT($B847-TIME(6,1,0),"MM-DD-YY")&amp;"'!O"&amp;$A847)),""))</f>
        <v>3728</v>
      </c>
      <c r="I847" s="182">
        <f t="shared" ref="I847:I910" ca="1" si="214">IF($B847&gt;$B$10,"",IFERROR(AVERAGE(INDIRECT("'"&amp;TEXT($B847-TIME(6,1,0),"MM-DD-YY")&amp;"'!Q"&amp;$A847)),""))</f>
        <v>22</v>
      </c>
      <c r="J847" s="175" t="str">
        <f t="shared" ref="J847:J910" ca="1" si="215">IF($B847&gt;$B$10,"",IFERROR(AVERAGE(INDIRECT("'"&amp;TEXT($B847-TIME(6,1,0),"MM-DD-YY")&amp;"'!T"&amp;$A847)),""))</f>
        <v/>
      </c>
      <c r="K847" s="127" t="str">
        <f t="shared" ref="K847:K910" ca="1" si="216">IF($B847&gt;$B$10,"",IFERROR(AVERAGE(INDIRECT("'"&amp;TEXT($B847-TIME(6,1,0),"MM-DD-YY")&amp;"'!I"&amp;$A847)),""))</f>
        <v/>
      </c>
      <c r="L847" s="182" t="str">
        <f t="shared" ref="L847:L910" ca="1" si="217">IF($B847&gt;$B$10,"",IFERROR(AVERAGE(INDIRECT("'"&amp;TEXT($B847-TIME(6,1,0),"MM-DD-YY")&amp;"'!J"&amp;$A847)),""))</f>
        <v/>
      </c>
      <c r="M847" s="127" t="str">
        <f t="shared" ref="M847:M910" ca="1" si="218">IF($B847&gt;$B$10,"",IFERROR(AVERAGE(INDIRECT("'"&amp;TEXT($B847-TIME(6,1,0),"MM-DD-YY")&amp;"'!K"&amp;$A847)),""))</f>
        <v/>
      </c>
      <c r="N847" s="127" t="str">
        <f t="shared" ref="N847:N910" ca="1" si="219">IF($B847&gt;$B$10,"",IFERROR(AVERAGE(INDIRECT("'"&amp;TEXT($B847-TIME(6,1,0),"MM-DD-YY")&amp;"'!L"&amp;$A847)),""))</f>
        <v/>
      </c>
      <c r="O847" s="179" t="str">
        <f t="shared" ref="O847:O910" ca="1" si="220">IF($B847&gt;$B$10,"",IFERROR(AVERAGE(INDIRECT("'"&amp;TEXT($B847-TIME(6,1,0),"MM-DD-YY")&amp;"'!M"&amp;$A847)),""))</f>
        <v/>
      </c>
      <c r="P847" s="182" t="str">
        <f t="shared" ref="P847:P910" ca="1" si="221">IF($B847&gt;$B$10,"",IFERROR(AVERAGE(INDIRECT("'"&amp;TEXT($B847-TIME(6,1,0),"MM-DD-YY")&amp;"'!N"&amp;$A847)),""))</f>
        <v/>
      </c>
      <c r="Q847" s="120" t="str">
        <f t="shared" ca="1" si="207"/>
        <v/>
      </c>
      <c r="R847" s="77">
        <f ca="1">IFERROR(SUM($I$15:I847)/$N$5,"")</f>
        <v>0.34035820660221727</v>
      </c>
    </row>
    <row r="848" spans="1:18" x14ac:dyDescent="0.25">
      <c r="A848" s="168">
        <v>31</v>
      </c>
      <c r="B848" s="173">
        <f t="shared" ref="B848:B911" si="222">B847+TIME(1,0,0)</f>
        <v>43593.999999997977</v>
      </c>
      <c r="C848" s="127" t="str">
        <f t="shared" ca="1" si="208"/>
        <v/>
      </c>
      <c r="D848" s="179">
        <f t="shared" ca="1" si="209"/>
        <v>811</v>
      </c>
      <c r="E848" s="179">
        <f t="shared" ca="1" si="210"/>
        <v>42</v>
      </c>
      <c r="F848" s="179">
        <f t="shared" ca="1" si="211"/>
        <v>25</v>
      </c>
      <c r="G848" s="179" t="str">
        <f t="shared" ca="1" si="212"/>
        <v/>
      </c>
      <c r="H848" s="179">
        <f t="shared" ca="1" si="213"/>
        <v>3340</v>
      </c>
      <c r="I848" s="182">
        <f t="shared" ca="1" si="214"/>
        <v>22</v>
      </c>
      <c r="J848" s="175" t="str">
        <f t="shared" ca="1" si="215"/>
        <v/>
      </c>
      <c r="K848" s="127" t="str">
        <f t="shared" ca="1" si="216"/>
        <v/>
      </c>
      <c r="L848" s="182" t="str">
        <f t="shared" ca="1" si="217"/>
        <v/>
      </c>
      <c r="M848" s="127" t="str">
        <f t="shared" ca="1" si="218"/>
        <v/>
      </c>
      <c r="N848" s="127" t="str">
        <f t="shared" ca="1" si="219"/>
        <v/>
      </c>
      <c r="O848" s="179" t="str">
        <f t="shared" ca="1" si="220"/>
        <v/>
      </c>
      <c r="P848" s="182" t="str">
        <f t="shared" ca="1" si="221"/>
        <v/>
      </c>
      <c r="Q848" s="120" t="str">
        <f t="shared" ref="Q848:Q911" ca="1" si="223">IFERROR(Q847-I848,"")</f>
        <v/>
      </c>
      <c r="R848" s="77">
        <f ca="1">IFERROR(SUM($I$15:I848)/$N$5,"")</f>
        <v>0.34048207559386734</v>
      </c>
    </row>
    <row r="849" spans="1:18" x14ac:dyDescent="0.25">
      <c r="A849" s="168">
        <v>32</v>
      </c>
      <c r="B849" s="173">
        <f t="shared" si="222"/>
        <v>43594.041666664642</v>
      </c>
      <c r="C849" s="127" t="str">
        <f t="shared" ca="1" si="208"/>
        <v/>
      </c>
      <c r="D849" s="179">
        <f t="shared" ca="1" si="209"/>
        <v>812</v>
      </c>
      <c r="E849" s="179">
        <f t="shared" ca="1" si="210"/>
        <v>42</v>
      </c>
      <c r="F849" s="179">
        <f t="shared" ca="1" si="211"/>
        <v>24</v>
      </c>
      <c r="G849" s="179" t="str">
        <f t="shared" ca="1" si="212"/>
        <v/>
      </c>
      <c r="H849" s="179">
        <f t="shared" ca="1" si="213"/>
        <v>2968</v>
      </c>
      <c r="I849" s="182">
        <f t="shared" ca="1" si="214"/>
        <v>23</v>
      </c>
      <c r="J849" s="175" t="str">
        <f t="shared" ca="1" si="215"/>
        <v/>
      </c>
      <c r="K849" s="127" t="str">
        <f t="shared" ca="1" si="216"/>
        <v/>
      </c>
      <c r="L849" s="182" t="str">
        <f t="shared" ca="1" si="217"/>
        <v/>
      </c>
      <c r="M849" s="127" t="str">
        <f t="shared" ca="1" si="218"/>
        <v/>
      </c>
      <c r="N849" s="127" t="str">
        <f t="shared" ca="1" si="219"/>
        <v/>
      </c>
      <c r="O849" s="179" t="str">
        <f t="shared" ca="1" si="220"/>
        <v/>
      </c>
      <c r="P849" s="182" t="str">
        <f t="shared" ca="1" si="221"/>
        <v/>
      </c>
      <c r="Q849" s="120" t="str">
        <f t="shared" ca="1" si="223"/>
        <v/>
      </c>
      <c r="R849" s="77">
        <f ca="1">IFERROR(SUM($I$15:I849)/$N$5,"")</f>
        <v>0.34061157499422884</v>
      </c>
    </row>
    <row r="850" spans="1:18" x14ac:dyDescent="0.25">
      <c r="A850" s="168">
        <v>33</v>
      </c>
      <c r="B850" s="173">
        <f t="shared" si="222"/>
        <v>43594.083333331306</v>
      </c>
      <c r="C850" s="127" t="str">
        <f t="shared" ca="1" si="208"/>
        <v/>
      </c>
      <c r="D850" s="179">
        <f t="shared" ca="1" si="209"/>
        <v>813</v>
      </c>
      <c r="E850" s="179">
        <f t="shared" ca="1" si="210"/>
        <v>42</v>
      </c>
      <c r="F850" s="179">
        <f t="shared" ca="1" si="211"/>
        <v>26</v>
      </c>
      <c r="G850" s="179" t="str">
        <f t="shared" ca="1" si="212"/>
        <v/>
      </c>
      <c r="H850" s="179">
        <f t="shared" ca="1" si="213"/>
        <v>3634</v>
      </c>
      <c r="I850" s="182">
        <f t="shared" ca="1" si="214"/>
        <v>20</v>
      </c>
      <c r="J850" s="175" t="str">
        <f t="shared" ca="1" si="215"/>
        <v/>
      </c>
      <c r="K850" s="127" t="str">
        <f t="shared" ca="1" si="216"/>
        <v/>
      </c>
      <c r="L850" s="182" t="str">
        <f t="shared" ca="1" si="217"/>
        <v/>
      </c>
      <c r="M850" s="127" t="str">
        <f t="shared" ca="1" si="218"/>
        <v/>
      </c>
      <c r="N850" s="127" t="str">
        <f t="shared" ca="1" si="219"/>
        <v/>
      </c>
      <c r="O850" s="179" t="str">
        <f t="shared" ca="1" si="220"/>
        <v/>
      </c>
      <c r="P850" s="182" t="str">
        <f t="shared" ca="1" si="221"/>
        <v/>
      </c>
      <c r="Q850" s="120" t="str">
        <f t="shared" ca="1" si="223"/>
        <v/>
      </c>
      <c r="R850" s="77">
        <f ca="1">IFERROR(SUM($I$15:I850)/$N$5,"")</f>
        <v>0.34072418316845621</v>
      </c>
    </row>
    <row r="851" spans="1:18" x14ac:dyDescent="0.25">
      <c r="A851" s="168">
        <v>34</v>
      </c>
      <c r="B851" s="173">
        <f t="shared" si="222"/>
        <v>43594.12499999797</v>
      </c>
      <c r="C851" s="127" t="str">
        <f t="shared" ca="1" si="208"/>
        <v/>
      </c>
      <c r="D851" s="179">
        <f t="shared" ca="1" si="209"/>
        <v>813</v>
      </c>
      <c r="E851" s="179">
        <f t="shared" ca="1" si="210"/>
        <v>42</v>
      </c>
      <c r="F851" s="179">
        <f t="shared" ca="1" si="211"/>
        <v>24</v>
      </c>
      <c r="G851" s="179" t="str">
        <f t="shared" ca="1" si="212"/>
        <v/>
      </c>
      <c r="H851" s="179">
        <f t="shared" ca="1" si="213"/>
        <v>3650</v>
      </c>
      <c r="I851" s="182">
        <f t="shared" ca="1" si="214"/>
        <v>22</v>
      </c>
      <c r="J851" s="175" t="str">
        <f t="shared" ca="1" si="215"/>
        <v/>
      </c>
      <c r="K851" s="127" t="str">
        <f t="shared" ca="1" si="216"/>
        <v/>
      </c>
      <c r="L851" s="182" t="str">
        <f t="shared" ca="1" si="217"/>
        <v/>
      </c>
      <c r="M851" s="127" t="str">
        <f t="shared" ca="1" si="218"/>
        <v/>
      </c>
      <c r="N851" s="127" t="str">
        <f t="shared" ca="1" si="219"/>
        <v/>
      </c>
      <c r="O851" s="179" t="str">
        <f t="shared" ca="1" si="220"/>
        <v/>
      </c>
      <c r="P851" s="182" t="str">
        <f t="shared" ca="1" si="221"/>
        <v/>
      </c>
      <c r="Q851" s="120" t="str">
        <f t="shared" ca="1" si="223"/>
        <v/>
      </c>
      <c r="R851" s="77">
        <f ca="1">IFERROR(SUM($I$15:I851)/$N$5,"")</f>
        <v>0.34084805216010633</v>
      </c>
    </row>
    <row r="852" spans="1:18" x14ac:dyDescent="0.25">
      <c r="A852" s="168">
        <v>35</v>
      </c>
      <c r="B852" s="173">
        <f t="shared" si="222"/>
        <v>43594.166666664634</v>
      </c>
      <c r="C852" s="127" t="str">
        <f t="shared" ca="1" si="208"/>
        <v/>
      </c>
      <c r="D852" s="179">
        <f t="shared" ca="1" si="209"/>
        <v>812</v>
      </c>
      <c r="E852" s="179">
        <f t="shared" ca="1" si="210"/>
        <v>42</v>
      </c>
      <c r="F852" s="179">
        <f t="shared" ca="1" si="211"/>
        <v>26</v>
      </c>
      <c r="G852" s="179" t="str">
        <f t="shared" ca="1" si="212"/>
        <v/>
      </c>
      <c r="H852" s="179">
        <f t="shared" ca="1" si="213"/>
        <v>2554</v>
      </c>
      <c r="I852" s="182">
        <f t="shared" ca="1" si="214"/>
        <v>23</v>
      </c>
      <c r="J852" s="175" t="str">
        <f t="shared" ca="1" si="215"/>
        <v/>
      </c>
      <c r="K852" s="127" t="str">
        <f t="shared" ca="1" si="216"/>
        <v/>
      </c>
      <c r="L852" s="182" t="str">
        <f t="shared" ca="1" si="217"/>
        <v/>
      </c>
      <c r="M852" s="127" t="str">
        <f t="shared" ca="1" si="218"/>
        <v/>
      </c>
      <c r="N852" s="127" t="str">
        <f t="shared" ca="1" si="219"/>
        <v/>
      </c>
      <c r="O852" s="179" t="str">
        <f t="shared" ca="1" si="220"/>
        <v/>
      </c>
      <c r="P852" s="182" t="str">
        <f t="shared" ca="1" si="221"/>
        <v/>
      </c>
      <c r="Q852" s="120" t="str">
        <f t="shared" ca="1" si="223"/>
        <v/>
      </c>
      <c r="R852" s="77">
        <f ca="1">IFERROR(SUM($I$15:I852)/$N$5,"")</f>
        <v>0.34097755156046777</v>
      </c>
    </row>
    <row r="853" spans="1:18" x14ac:dyDescent="0.25">
      <c r="A853" s="168">
        <v>36</v>
      </c>
      <c r="B853" s="173">
        <f t="shared" si="222"/>
        <v>43594.208333331298</v>
      </c>
      <c r="C853" s="127" t="str">
        <f t="shared" ca="1" si="208"/>
        <v/>
      </c>
      <c r="D853" s="179">
        <f t="shared" ca="1" si="209"/>
        <v>812</v>
      </c>
      <c r="E853" s="179">
        <f t="shared" ca="1" si="210"/>
        <v>42</v>
      </c>
      <c r="F853" s="179">
        <f t="shared" ca="1" si="211"/>
        <v>23</v>
      </c>
      <c r="G853" s="179" t="str">
        <f t="shared" ca="1" si="212"/>
        <v/>
      </c>
      <c r="H853" s="179">
        <f t="shared" ca="1" si="213"/>
        <v>3618</v>
      </c>
      <c r="I853" s="182">
        <f t="shared" ca="1" si="214"/>
        <v>20</v>
      </c>
      <c r="J853" s="175" t="str">
        <f t="shared" ca="1" si="215"/>
        <v/>
      </c>
      <c r="K853" s="127" t="str">
        <f t="shared" ca="1" si="216"/>
        <v/>
      </c>
      <c r="L853" s="182" t="str">
        <f t="shared" ca="1" si="217"/>
        <v/>
      </c>
      <c r="M853" s="127" t="str">
        <f t="shared" ca="1" si="218"/>
        <v/>
      </c>
      <c r="N853" s="127" t="str">
        <f t="shared" ca="1" si="219"/>
        <v/>
      </c>
      <c r="O853" s="179" t="str">
        <f t="shared" ca="1" si="220"/>
        <v/>
      </c>
      <c r="P853" s="182" t="str">
        <f t="shared" ca="1" si="221"/>
        <v/>
      </c>
      <c r="Q853" s="120" t="str">
        <f t="shared" ca="1" si="223"/>
        <v/>
      </c>
      <c r="R853" s="77">
        <f ca="1">IFERROR(SUM($I$15:I853)/$N$5,"")</f>
        <v>0.34109015973469514</v>
      </c>
    </row>
    <row r="854" spans="1:18" x14ac:dyDescent="0.25">
      <c r="A854" s="168">
        <v>37</v>
      </c>
      <c r="B854" s="173">
        <f t="shared" si="222"/>
        <v>43594.249999997963</v>
      </c>
      <c r="C854" s="127" t="str">
        <f t="shared" ca="1" si="208"/>
        <v/>
      </c>
      <c r="D854" s="179">
        <f t="shared" ca="1" si="209"/>
        <v>812</v>
      </c>
      <c r="E854" s="179">
        <f t="shared" ca="1" si="210"/>
        <v>42</v>
      </c>
      <c r="F854" s="179">
        <f t="shared" ca="1" si="211"/>
        <v>23</v>
      </c>
      <c r="G854" s="179" t="str">
        <f t="shared" ca="1" si="212"/>
        <v/>
      </c>
      <c r="H854" s="179">
        <f t="shared" ca="1" si="213"/>
        <v>3451</v>
      </c>
      <c r="I854" s="182">
        <f t="shared" ca="1" si="214"/>
        <v>21</v>
      </c>
      <c r="J854" s="175" t="str">
        <f t="shared" ca="1" si="215"/>
        <v/>
      </c>
      <c r="K854" s="127" t="str">
        <f t="shared" ca="1" si="216"/>
        <v/>
      </c>
      <c r="L854" s="182" t="str">
        <f t="shared" ca="1" si="217"/>
        <v/>
      </c>
      <c r="M854" s="127" t="str">
        <f t="shared" ca="1" si="218"/>
        <v/>
      </c>
      <c r="N854" s="127" t="str">
        <f t="shared" ca="1" si="219"/>
        <v/>
      </c>
      <c r="O854" s="179" t="str">
        <f t="shared" ca="1" si="220"/>
        <v/>
      </c>
      <c r="P854" s="182" t="str">
        <f t="shared" ca="1" si="221"/>
        <v/>
      </c>
      <c r="Q854" s="120" t="str">
        <f t="shared" ca="1" si="223"/>
        <v/>
      </c>
      <c r="R854" s="77">
        <f ca="1">IFERROR(SUM($I$15:I854)/$N$5,"")</f>
        <v>0.34120839831763389</v>
      </c>
    </row>
    <row r="855" spans="1:18" x14ac:dyDescent="0.25">
      <c r="A855" s="168">
        <v>14</v>
      </c>
      <c r="B855" s="173">
        <f t="shared" si="222"/>
        <v>43594.291666664627</v>
      </c>
      <c r="C855" s="127" t="str">
        <f t="shared" ca="1" si="208"/>
        <v/>
      </c>
      <c r="D855" s="179">
        <f t="shared" ca="1" si="209"/>
        <v>809</v>
      </c>
      <c r="E855" s="179">
        <f t="shared" ca="1" si="210"/>
        <v>42</v>
      </c>
      <c r="F855" s="179">
        <f t="shared" ca="1" si="211"/>
        <v>24</v>
      </c>
      <c r="G855" s="179" t="str">
        <f t="shared" ca="1" si="212"/>
        <v/>
      </c>
      <c r="H855" s="179">
        <f t="shared" ca="1" si="213"/>
        <v>3491</v>
      </c>
      <c r="I855" s="182">
        <f t="shared" ca="1" si="214"/>
        <v>23</v>
      </c>
      <c r="J855" s="175" t="str">
        <f t="shared" ca="1" si="215"/>
        <v/>
      </c>
      <c r="K855" s="127" t="str">
        <f t="shared" ca="1" si="216"/>
        <v/>
      </c>
      <c r="L855" s="182" t="str">
        <f t="shared" ca="1" si="217"/>
        <v/>
      </c>
      <c r="M855" s="127" t="str">
        <f t="shared" ca="1" si="218"/>
        <v/>
      </c>
      <c r="N855" s="127" t="str">
        <f t="shared" ca="1" si="219"/>
        <v/>
      </c>
      <c r="O855" s="179" t="str">
        <f t="shared" ca="1" si="220"/>
        <v/>
      </c>
      <c r="P855" s="182" t="str">
        <f t="shared" ca="1" si="221"/>
        <v/>
      </c>
      <c r="Q855" s="120" t="str">
        <f t="shared" ca="1" si="223"/>
        <v/>
      </c>
      <c r="R855" s="77">
        <f ca="1">IFERROR(SUM($I$15:I855)/$N$5,"")</f>
        <v>0.34133789771799533</v>
      </c>
    </row>
    <row r="856" spans="1:18" x14ac:dyDescent="0.25">
      <c r="A856" s="168">
        <v>15</v>
      </c>
      <c r="B856" s="173">
        <f t="shared" si="222"/>
        <v>43594.333333331291</v>
      </c>
      <c r="C856" s="127" t="str">
        <f t="shared" ca="1" si="208"/>
        <v/>
      </c>
      <c r="D856" s="179">
        <f t="shared" ca="1" si="209"/>
        <v>809</v>
      </c>
      <c r="E856" s="179">
        <f t="shared" ca="1" si="210"/>
        <v>42</v>
      </c>
      <c r="F856" s="179">
        <f t="shared" ca="1" si="211"/>
        <v>26</v>
      </c>
      <c r="G856" s="179" t="str">
        <f t="shared" ca="1" si="212"/>
        <v/>
      </c>
      <c r="H856" s="179">
        <f t="shared" ca="1" si="213"/>
        <v>3509</v>
      </c>
      <c r="I856" s="182">
        <f t="shared" ca="1" si="214"/>
        <v>24</v>
      </c>
      <c r="J856" s="175" t="str">
        <f t="shared" ca="1" si="215"/>
        <v/>
      </c>
      <c r="K856" s="127" t="str">
        <f t="shared" ca="1" si="216"/>
        <v/>
      </c>
      <c r="L856" s="182" t="str">
        <f t="shared" ca="1" si="217"/>
        <v/>
      </c>
      <c r="M856" s="127" t="str">
        <f t="shared" ca="1" si="218"/>
        <v/>
      </c>
      <c r="N856" s="127" t="str">
        <f t="shared" ca="1" si="219"/>
        <v/>
      </c>
      <c r="O856" s="179" t="str">
        <f t="shared" ca="1" si="220"/>
        <v/>
      </c>
      <c r="P856" s="182" t="str">
        <f t="shared" ca="1" si="221"/>
        <v/>
      </c>
      <c r="Q856" s="120" t="str">
        <f t="shared" ca="1" si="223"/>
        <v/>
      </c>
      <c r="R856" s="77">
        <f ca="1">IFERROR(SUM($I$15:I856)/$N$5,"")</f>
        <v>0.34147302752706821</v>
      </c>
    </row>
    <row r="857" spans="1:18" x14ac:dyDescent="0.25">
      <c r="A857" s="168">
        <v>16</v>
      </c>
      <c r="B857" s="173">
        <f t="shared" si="222"/>
        <v>43594.374999997955</v>
      </c>
      <c r="C857" s="127" t="str">
        <f t="shared" ca="1" si="208"/>
        <v/>
      </c>
      <c r="D857" s="179">
        <f t="shared" ca="1" si="209"/>
        <v>810</v>
      </c>
      <c r="E857" s="179">
        <f t="shared" ca="1" si="210"/>
        <v>42</v>
      </c>
      <c r="F857" s="179">
        <f t="shared" ca="1" si="211"/>
        <v>25</v>
      </c>
      <c r="G857" s="179" t="str">
        <f t="shared" ca="1" si="212"/>
        <v/>
      </c>
      <c r="H857" s="179">
        <f t="shared" ca="1" si="213"/>
        <v>3758</v>
      </c>
      <c r="I857" s="182">
        <f t="shared" ca="1" si="214"/>
        <v>24</v>
      </c>
      <c r="J857" s="175" t="str">
        <f t="shared" ca="1" si="215"/>
        <v/>
      </c>
      <c r="K857" s="127" t="str">
        <f t="shared" ca="1" si="216"/>
        <v/>
      </c>
      <c r="L857" s="182" t="str">
        <f t="shared" ca="1" si="217"/>
        <v/>
      </c>
      <c r="M857" s="127" t="str">
        <f t="shared" ca="1" si="218"/>
        <v/>
      </c>
      <c r="N857" s="127" t="str">
        <f t="shared" ca="1" si="219"/>
        <v/>
      </c>
      <c r="O857" s="179" t="str">
        <f t="shared" ca="1" si="220"/>
        <v/>
      </c>
      <c r="P857" s="182" t="str">
        <f t="shared" ca="1" si="221"/>
        <v/>
      </c>
      <c r="Q857" s="120" t="str">
        <f t="shared" ca="1" si="223"/>
        <v/>
      </c>
      <c r="R857" s="77">
        <f ca="1">IFERROR(SUM($I$15:I857)/$N$5,"")</f>
        <v>0.34160815733614103</v>
      </c>
    </row>
    <row r="858" spans="1:18" x14ac:dyDescent="0.25">
      <c r="A858" s="168">
        <v>17</v>
      </c>
      <c r="B858" s="173">
        <f t="shared" si="222"/>
        <v>43594.41666666462</v>
      </c>
      <c r="C858" s="127" t="str">
        <f t="shared" ca="1" si="208"/>
        <v/>
      </c>
      <c r="D858" s="179">
        <f t="shared" ca="1" si="209"/>
        <v>810</v>
      </c>
      <c r="E858" s="179">
        <f t="shared" ca="1" si="210"/>
        <v>42</v>
      </c>
      <c r="F858" s="179">
        <f t="shared" ca="1" si="211"/>
        <v>26</v>
      </c>
      <c r="G858" s="179" t="str">
        <f t="shared" ca="1" si="212"/>
        <v/>
      </c>
      <c r="H858" s="179">
        <f t="shared" ca="1" si="213"/>
        <v>4962</v>
      </c>
      <c r="I858" s="182">
        <f t="shared" ca="1" si="214"/>
        <v>23</v>
      </c>
      <c r="J858" s="175" t="str">
        <f t="shared" ca="1" si="215"/>
        <v/>
      </c>
      <c r="K858" s="127" t="str">
        <f t="shared" ca="1" si="216"/>
        <v/>
      </c>
      <c r="L858" s="182" t="str">
        <f t="shared" ca="1" si="217"/>
        <v/>
      </c>
      <c r="M858" s="127" t="str">
        <f t="shared" ca="1" si="218"/>
        <v/>
      </c>
      <c r="N858" s="127" t="str">
        <f t="shared" ca="1" si="219"/>
        <v/>
      </c>
      <c r="O858" s="179" t="str">
        <f t="shared" ca="1" si="220"/>
        <v/>
      </c>
      <c r="P858" s="182" t="str">
        <f t="shared" ca="1" si="221"/>
        <v/>
      </c>
      <c r="Q858" s="120" t="str">
        <f t="shared" ca="1" si="223"/>
        <v/>
      </c>
      <c r="R858" s="77">
        <f ca="1">IFERROR(SUM($I$15:I858)/$N$5,"")</f>
        <v>0.34173765673650253</v>
      </c>
    </row>
    <row r="859" spans="1:18" x14ac:dyDescent="0.25">
      <c r="A859" s="168">
        <v>18</v>
      </c>
      <c r="B859" s="173">
        <f t="shared" si="222"/>
        <v>43594.458333331284</v>
      </c>
      <c r="C859" s="127" t="str">
        <f t="shared" ca="1" si="208"/>
        <v/>
      </c>
      <c r="D859" s="179">
        <f t="shared" ca="1" si="209"/>
        <v>809</v>
      </c>
      <c r="E859" s="179">
        <f t="shared" ca="1" si="210"/>
        <v>42</v>
      </c>
      <c r="F859" s="179">
        <f t="shared" ca="1" si="211"/>
        <v>24</v>
      </c>
      <c r="G859" s="179" t="str">
        <f t="shared" ca="1" si="212"/>
        <v/>
      </c>
      <c r="H859" s="179">
        <f t="shared" ca="1" si="213"/>
        <v>3524</v>
      </c>
      <c r="I859" s="182">
        <f t="shared" ca="1" si="214"/>
        <v>23</v>
      </c>
      <c r="J859" s="175" t="str">
        <f t="shared" ca="1" si="215"/>
        <v/>
      </c>
      <c r="K859" s="127" t="str">
        <f t="shared" ca="1" si="216"/>
        <v/>
      </c>
      <c r="L859" s="182" t="str">
        <f t="shared" ca="1" si="217"/>
        <v/>
      </c>
      <c r="M859" s="127" t="str">
        <f t="shared" ca="1" si="218"/>
        <v/>
      </c>
      <c r="N859" s="127" t="str">
        <f t="shared" ca="1" si="219"/>
        <v/>
      </c>
      <c r="O859" s="179" t="str">
        <f t="shared" ca="1" si="220"/>
        <v/>
      </c>
      <c r="P859" s="182" t="str">
        <f t="shared" ca="1" si="221"/>
        <v/>
      </c>
      <c r="Q859" s="120" t="str">
        <f t="shared" ca="1" si="223"/>
        <v/>
      </c>
      <c r="R859" s="77">
        <f ca="1">IFERROR(SUM($I$15:I859)/$N$5,"")</f>
        <v>0.34186715613686397</v>
      </c>
    </row>
    <row r="860" spans="1:18" x14ac:dyDescent="0.25">
      <c r="A860" s="168">
        <v>19</v>
      </c>
      <c r="B860" s="173">
        <f t="shared" si="222"/>
        <v>43594.499999997948</v>
      </c>
      <c r="C860" s="127" t="str">
        <f t="shared" ca="1" si="208"/>
        <v/>
      </c>
      <c r="D860" s="179">
        <f t="shared" ca="1" si="209"/>
        <v>814</v>
      </c>
      <c r="E860" s="179">
        <f t="shared" ca="1" si="210"/>
        <v>42</v>
      </c>
      <c r="F860" s="179">
        <f t="shared" ca="1" si="211"/>
        <v>23</v>
      </c>
      <c r="G860" s="179" t="str">
        <f t="shared" ca="1" si="212"/>
        <v/>
      </c>
      <c r="H860" s="179">
        <f t="shared" ca="1" si="213"/>
        <v>3411</v>
      </c>
      <c r="I860" s="182">
        <f t="shared" ca="1" si="214"/>
        <v>23</v>
      </c>
      <c r="J860" s="175" t="str">
        <f t="shared" ca="1" si="215"/>
        <v/>
      </c>
      <c r="K860" s="127" t="str">
        <f t="shared" ca="1" si="216"/>
        <v/>
      </c>
      <c r="L860" s="182" t="str">
        <f t="shared" ca="1" si="217"/>
        <v/>
      </c>
      <c r="M860" s="127" t="str">
        <f t="shared" ca="1" si="218"/>
        <v/>
      </c>
      <c r="N860" s="127" t="str">
        <f t="shared" ca="1" si="219"/>
        <v/>
      </c>
      <c r="O860" s="179" t="str">
        <f t="shared" ca="1" si="220"/>
        <v/>
      </c>
      <c r="P860" s="182" t="str">
        <f t="shared" ca="1" si="221"/>
        <v/>
      </c>
      <c r="Q860" s="120" t="str">
        <f t="shared" ca="1" si="223"/>
        <v/>
      </c>
      <c r="R860" s="77">
        <f ca="1">IFERROR(SUM($I$15:I860)/$N$5,"")</f>
        <v>0.34199665553722547</v>
      </c>
    </row>
    <row r="861" spans="1:18" x14ac:dyDescent="0.25">
      <c r="A861" s="168">
        <v>20</v>
      </c>
      <c r="B861" s="173">
        <f t="shared" si="222"/>
        <v>43594.541666664612</v>
      </c>
      <c r="C861" s="127" t="str">
        <f t="shared" ca="1" si="208"/>
        <v/>
      </c>
      <c r="D861" s="179">
        <f t="shared" ca="1" si="209"/>
        <v>814</v>
      </c>
      <c r="E861" s="179">
        <f t="shared" ca="1" si="210"/>
        <v>42</v>
      </c>
      <c r="F861" s="179">
        <f t="shared" ca="1" si="211"/>
        <v>25</v>
      </c>
      <c r="G861" s="179">
        <f t="shared" ca="1" si="212"/>
        <v>185.64</v>
      </c>
      <c r="H861" s="179">
        <f t="shared" ca="1" si="213"/>
        <v>3513</v>
      </c>
      <c r="I861" s="182">
        <f t="shared" ca="1" si="214"/>
        <v>23</v>
      </c>
      <c r="J861" s="175" t="str">
        <f t="shared" ca="1" si="215"/>
        <v/>
      </c>
      <c r="K861" s="127" t="str">
        <f t="shared" ca="1" si="216"/>
        <v/>
      </c>
      <c r="L861" s="182" t="str">
        <f t="shared" ca="1" si="217"/>
        <v/>
      </c>
      <c r="M861" s="127" t="str">
        <f t="shared" ca="1" si="218"/>
        <v/>
      </c>
      <c r="N861" s="127" t="str">
        <f t="shared" ca="1" si="219"/>
        <v/>
      </c>
      <c r="O861" s="179" t="str">
        <f t="shared" ca="1" si="220"/>
        <v/>
      </c>
      <c r="P861" s="182" t="str">
        <f t="shared" ca="1" si="221"/>
        <v/>
      </c>
      <c r="Q861" s="120" t="str">
        <f t="shared" ca="1" si="223"/>
        <v/>
      </c>
      <c r="R861" s="77">
        <f ca="1">IFERROR(SUM($I$15:I861)/$N$5,"")</f>
        <v>0.34212615493758691</v>
      </c>
    </row>
    <row r="862" spans="1:18" x14ac:dyDescent="0.25">
      <c r="A862" s="168">
        <v>21</v>
      </c>
      <c r="B862" s="173">
        <f t="shared" si="222"/>
        <v>43594.583333331277</v>
      </c>
      <c r="C862" s="127" t="str">
        <f t="shared" ca="1" si="208"/>
        <v/>
      </c>
      <c r="D862" s="179">
        <f t="shared" ca="1" si="209"/>
        <v>810</v>
      </c>
      <c r="E862" s="179">
        <f t="shared" ca="1" si="210"/>
        <v>42</v>
      </c>
      <c r="F862" s="179">
        <f t="shared" ca="1" si="211"/>
        <v>24</v>
      </c>
      <c r="G862" s="179" t="str">
        <f t="shared" ca="1" si="212"/>
        <v/>
      </c>
      <c r="H862" s="179">
        <f t="shared" ca="1" si="213"/>
        <v>4568</v>
      </c>
      <c r="I862" s="182">
        <f t="shared" ca="1" si="214"/>
        <v>25</v>
      </c>
      <c r="J862" s="175" t="str">
        <f t="shared" ca="1" si="215"/>
        <v/>
      </c>
      <c r="K862" s="127" t="str">
        <f t="shared" ca="1" si="216"/>
        <v/>
      </c>
      <c r="L862" s="182" t="str">
        <f t="shared" ca="1" si="217"/>
        <v/>
      </c>
      <c r="M862" s="127" t="str">
        <f t="shared" ca="1" si="218"/>
        <v/>
      </c>
      <c r="N862" s="127" t="str">
        <f t="shared" ca="1" si="219"/>
        <v/>
      </c>
      <c r="O862" s="179" t="str">
        <f t="shared" ca="1" si="220"/>
        <v/>
      </c>
      <c r="P862" s="182" t="str">
        <f t="shared" ca="1" si="221"/>
        <v/>
      </c>
      <c r="Q862" s="120" t="str">
        <f t="shared" ca="1" si="223"/>
        <v/>
      </c>
      <c r="R862" s="77">
        <f ca="1">IFERROR(SUM($I$15:I862)/$N$5,"")</f>
        <v>0.34226691515537111</v>
      </c>
    </row>
    <row r="863" spans="1:18" x14ac:dyDescent="0.25">
      <c r="A863" s="168">
        <v>22</v>
      </c>
      <c r="B863" s="173">
        <f t="shared" si="222"/>
        <v>43594.624999997941</v>
      </c>
      <c r="C863" s="127" t="str">
        <f t="shared" ca="1" si="208"/>
        <v/>
      </c>
      <c r="D863" s="179">
        <f t="shared" ca="1" si="209"/>
        <v>814</v>
      </c>
      <c r="E863" s="179">
        <f t="shared" ca="1" si="210"/>
        <v>42</v>
      </c>
      <c r="F863" s="179">
        <f t="shared" ca="1" si="211"/>
        <v>24</v>
      </c>
      <c r="G863" s="179" t="str">
        <f t="shared" ca="1" si="212"/>
        <v/>
      </c>
      <c r="H863" s="179">
        <f t="shared" ca="1" si="213"/>
        <v>4649</v>
      </c>
      <c r="I863" s="182">
        <f t="shared" ca="1" si="214"/>
        <v>24</v>
      </c>
      <c r="J863" s="175" t="str">
        <f t="shared" ca="1" si="215"/>
        <v/>
      </c>
      <c r="K863" s="127" t="str">
        <f t="shared" ca="1" si="216"/>
        <v/>
      </c>
      <c r="L863" s="182" t="str">
        <f t="shared" ca="1" si="217"/>
        <v/>
      </c>
      <c r="M863" s="127" t="str">
        <f t="shared" ca="1" si="218"/>
        <v/>
      </c>
      <c r="N863" s="127" t="str">
        <f t="shared" ca="1" si="219"/>
        <v/>
      </c>
      <c r="O863" s="179" t="str">
        <f t="shared" ca="1" si="220"/>
        <v/>
      </c>
      <c r="P863" s="182" t="str">
        <f t="shared" ca="1" si="221"/>
        <v/>
      </c>
      <c r="Q863" s="120" t="str">
        <f t="shared" ca="1" si="223"/>
        <v/>
      </c>
      <c r="R863" s="77">
        <f ca="1">IFERROR(SUM($I$15:I863)/$N$5,"")</f>
        <v>0.34240204496444399</v>
      </c>
    </row>
    <row r="864" spans="1:18" x14ac:dyDescent="0.25">
      <c r="A864" s="168">
        <v>23</v>
      </c>
      <c r="B864" s="173">
        <f t="shared" si="222"/>
        <v>43594.666666664605</v>
      </c>
      <c r="C864" s="127" t="str">
        <f t="shared" ca="1" si="208"/>
        <v/>
      </c>
      <c r="D864" s="179">
        <f t="shared" ca="1" si="209"/>
        <v>814</v>
      </c>
      <c r="E864" s="179">
        <f t="shared" ca="1" si="210"/>
        <v>42</v>
      </c>
      <c r="F864" s="179">
        <f t="shared" ca="1" si="211"/>
        <v>23</v>
      </c>
      <c r="G864" s="179">
        <f t="shared" ca="1" si="212"/>
        <v>199.5</v>
      </c>
      <c r="H864" s="179">
        <f t="shared" ca="1" si="213"/>
        <v>3757</v>
      </c>
      <c r="I864" s="182">
        <f t="shared" ca="1" si="214"/>
        <v>23</v>
      </c>
      <c r="J864" s="175" t="str">
        <f t="shared" ca="1" si="215"/>
        <v/>
      </c>
      <c r="K864" s="127" t="str">
        <f t="shared" ca="1" si="216"/>
        <v/>
      </c>
      <c r="L864" s="182" t="str">
        <f t="shared" ca="1" si="217"/>
        <v/>
      </c>
      <c r="M864" s="127" t="str">
        <f t="shared" ca="1" si="218"/>
        <v/>
      </c>
      <c r="N864" s="127" t="str">
        <f t="shared" ca="1" si="219"/>
        <v/>
      </c>
      <c r="O864" s="179" t="str">
        <f t="shared" ca="1" si="220"/>
        <v/>
      </c>
      <c r="P864" s="182" t="str">
        <f t="shared" ca="1" si="221"/>
        <v/>
      </c>
      <c r="Q864" s="120" t="str">
        <f t="shared" ca="1" si="223"/>
        <v/>
      </c>
      <c r="R864" s="77">
        <f ca="1">IFERROR(SUM($I$15:I864)/$N$5,"")</f>
        <v>0.34253154436480543</v>
      </c>
    </row>
    <row r="865" spans="1:18" x14ac:dyDescent="0.25">
      <c r="A865" s="168">
        <v>24</v>
      </c>
      <c r="B865" s="173">
        <f t="shared" si="222"/>
        <v>43594.708333331269</v>
      </c>
      <c r="C865" s="127" t="str">
        <f t="shared" ca="1" si="208"/>
        <v/>
      </c>
      <c r="D865" s="179">
        <f t="shared" ca="1" si="209"/>
        <v>813</v>
      </c>
      <c r="E865" s="179">
        <f t="shared" ca="1" si="210"/>
        <v>42</v>
      </c>
      <c r="F865" s="179">
        <f t="shared" ca="1" si="211"/>
        <v>23</v>
      </c>
      <c r="G865" s="179" t="str">
        <f t="shared" ca="1" si="212"/>
        <v/>
      </c>
      <c r="H865" s="179">
        <f t="shared" ca="1" si="213"/>
        <v>3586</v>
      </c>
      <c r="I865" s="182">
        <f t="shared" ca="1" si="214"/>
        <v>24</v>
      </c>
      <c r="J865" s="175" t="str">
        <f t="shared" ca="1" si="215"/>
        <v/>
      </c>
      <c r="K865" s="127" t="str">
        <f t="shared" ca="1" si="216"/>
        <v/>
      </c>
      <c r="L865" s="182" t="str">
        <f t="shared" ca="1" si="217"/>
        <v/>
      </c>
      <c r="M865" s="127" t="str">
        <f t="shared" ca="1" si="218"/>
        <v/>
      </c>
      <c r="N865" s="127" t="str">
        <f t="shared" ca="1" si="219"/>
        <v/>
      </c>
      <c r="O865" s="179" t="str">
        <f t="shared" ca="1" si="220"/>
        <v/>
      </c>
      <c r="P865" s="182" t="str">
        <f t="shared" ca="1" si="221"/>
        <v/>
      </c>
      <c r="Q865" s="120" t="str">
        <f t="shared" ca="1" si="223"/>
        <v/>
      </c>
      <c r="R865" s="77">
        <f ca="1">IFERROR(SUM($I$15:I865)/$N$5,"")</f>
        <v>0.34266667417387831</v>
      </c>
    </row>
    <row r="866" spans="1:18" x14ac:dyDescent="0.25">
      <c r="A866" s="168">
        <v>25</v>
      </c>
      <c r="B866" s="173">
        <f t="shared" si="222"/>
        <v>43594.749999997934</v>
      </c>
      <c r="C866" s="127" t="str">
        <f t="shared" ca="1" si="208"/>
        <v/>
      </c>
      <c r="D866" s="179">
        <f t="shared" ca="1" si="209"/>
        <v>813</v>
      </c>
      <c r="E866" s="179">
        <f t="shared" ca="1" si="210"/>
        <v>42</v>
      </c>
      <c r="F866" s="179">
        <f t="shared" ca="1" si="211"/>
        <v>25</v>
      </c>
      <c r="G866" s="179" t="str">
        <f t="shared" ca="1" si="212"/>
        <v/>
      </c>
      <c r="H866" s="179">
        <f t="shared" ca="1" si="213"/>
        <v>3499</v>
      </c>
      <c r="I866" s="182">
        <f t="shared" ca="1" si="214"/>
        <v>23</v>
      </c>
      <c r="J866" s="175" t="str">
        <f t="shared" ca="1" si="215"/>
        <v/>
      </c>
      <c r="K866" s="127" t="str">
        <f t="shared" ca="1" si="216"/>
        <v/>
      </c>
      <c r="L866" s="182" t="str">
        <f t="shared" ca="1" si="217"/>
        <v/>
      </c>
      <c r="M866" s="127" t="str">
        <f t="shared" ca="1" si="218"/>
        <v/>
      </c>
      <c r="N866" s="127" t="str">
        <f t="shared" ca="1" si="219"/>
        <v/>
      </c>
      <c r="O866" s="179" t="str">
        <f t="shared" ca="1" si="220"/>
        <v/>
      </c>
      <c r="P866" s="182" t="str">
        <f t="shared" ca="1" si="221"/>
        <v/>
      </c>
      <c r="Q866" s="120" t="str">
        <f t="shared" ca="1" si="223"/>
        <v/>
      </c>
      <c r="R866" s="77">
        <f ca="1">IFERROR(SUM($I$15:I866)/$N$5,"")</f>
        <v>0.34279617357423975</v>
      </c>
    </row>
    <row r="867" spans="1:18" x14ac:dyDescent="0.25">
      <c r="A867" s="168">
        <v>26</v>
      </c>
      <c r="B867" s="173">
        <f t="shared" si="222"/>
        <v>43594.791666664598</v>
      </c>
      <c r="C867" s="127" t="str">
        <f t="shared" ca="1" si="208"/>
        <v/>
      </c>
      <c r="D867" s="179">
        <f t="shared" ca="1" si="209"/>
        <v>810</v>
      </c>
      <c r="E867" s="179">
        <f t="shared" ca="1" si="210"/>
        <v>42</v>
      </c>
      <c r="F867" s="179">
        <f t="shared" ca="1" si="211"/>
        <v>26</v>
      </c>
      <c r="G867" s="179" t="str">
        <f t="shared" ca="1" si="212"/>
        <v/>
      </c>
      <c r="H867" s="179">
        <f t="shared" ca="1" si="213"/>
        <v>3556</v>
      </c>
      <c r="I867" s="182">
        <f t="shared" ca="1" si="214"/>
        <v>24</v>
      </c>
      <c r="J867" s="175" t="str">
        <f t="shared" ca="1" si="215"/>
        <v/>
      </c>
      <c r="K867" s="127" t="str">
        <f t="shared" ca="1" si="216"/>
        <v/>
      </c>
      <c r="L867" s="182" t="str">
        <f t="shared" ca="1" si="217"/>
        <v/>
      </c>
      <c r="M867" s="127" t="str">
        <f t="shared" ca="1" si="218"/>
        <v/>
      </c>
      <c r="N867" s="127" t="str">
        <f t="shared" ca="1" si="219"/>
        <v/>
      </c>
      <c r="O867" s="179" t="str">
        <f t="shared" ca="1" si="220"/>
        <v/>
      </c>
      <c r="P867" s="182" t="str">
        <f t="shared" ca="1" si="221"/>
        <v/>
      </c>
      <c r="Q867" s="120" t="str">
        <f t="shared" ca="1" si="223"/>
        <v/>
      </c>
      <c r="R867" s="77">
        <f ca="1">IFERROR(SUM($I$15:I867)/$N$5,"")</f>
        <v>0.34293130338331257</v>
      </c>
    </row>
    <row r="868" spans="1:18" x14ac:dyDescent="0.25">
      <c r="A868" s="168">
        <v>27</v>
      </c>
      <c r="B868" s="173">
        <f t="shared" si="222"/>
        <v>43594.833333331262</v>
      </c>
      <c r="C868" s="127" t="str">
        <f t="shared" ca="1" si="208"/>
        <v/>
      </c>
      <c r="D868" s="179">
        <f t="shared" ca="1" si="209"/>
        <v>810</v>
      </c>
      <c r="E868" s="179">
        <f t="shared" ca="1" si="210"/>
        <v>42</v>
      </c>
      <c r="F868" s="179">
        <f t="shared" ca="1" si="211"/>
        <v>25</v>
      </c>
      <c r="G868" s="179">
        <f t="shared" ca="1" si="212"/>
        <v>232.75</v>
      </c>
      <c r="H868" s="179">
        <f t="shared" ca="1" si="213"/>
        <v>3488</v>
      </c>
      <c r="I868" s="182">
        <f t="shared" ca="1" si="214"/>
        <v>24</v>
      </c>
      <c r="J868" s="175" t="str">
        <f t="shared" ca="1" si="215"/>
        <v/>
      </c>
      <c r="K868" s="127" t="str">
        <f t="shared" ca="1" si="216"/>
        <v/>
      </c>
      <c r="L868" s="182" t="str">
        <f t="shared" ca="1" si="217"/>
        <v/>
      </c>
      <c r="M868" s="127" t="str">
        <f t="shared" ca="1" si="218"/>
        <v/>
      </c>
      <c r="N868" s="127" t="str">
        <f t="shared" ca="1" si="219"/>
        <v/>
      </c>
      <c r="O868" s="179" t="str">
        <f t="shared" ca="1" si="220"/>
        <v/>
      </c>
      <c r="P868" s="182" t="str">
        <f t="shared" ca="1" si="221"/>
        <v/>
      </c>
      <c r="Q868" s="120" t="str">
        <f t="shared" ca="1" si="223"/>
        <v/>
      </c>
      <c r="R868" s="77">
        <f ca="1">IFERROR(SUM($I$15:I868)/$N$5,"")</f>
        <v>0.34306643319238544</v>
      </c>
    </row>
    <row r="869" spans="1:18" x14ac:dyDescent="0.25">
      <c r="A869" s="168">
        <v>28</v>
      </c>
      <c r="B869" s="173">
        <f t="shared" si="222"/>
        <v>43594.874999997926</v>
      </c>
      <c r="C869" s="127" t="str">
        <f t="shared" ca="1" si="208"/>
        <v/>
      </c>
      <c r="D869" s="179">
        <f t="shared" ca="1" si="209"/>
        <v>808</v>
      </c>
      <c r="E869" s="179">
        <f t="shared" ca="1" si="210"/>
        <v>42</v>
      </c>
      <c r="F869" s="179">
        <f t="shared" ca="1" si="211"/>
        <v>26</v>
      </c>
      <c r="G869" s="179" t="str">
        <f t="shared" ca="1" si="212"/>
        <v/>
      </c>
      <c r="H869" s="179">
        <f t="shared" ca="1" si="213"/>
        <v>4123</v>
      </c>
      <c r="I869" s="182">
        <f t="shared" ca="1" si="214"/>
        <v>23</v>
      </c>
      <c r="J869" s="175" t="str">
        <f t="shared" ca="1" si="215"/>
        <v/>
      </c>
      <c r="K869" s="127" t="str">
        <f t="shared" ca="1" si="216"/>
        <v/>
      </c>
      <c r="L869" s="182" t="str">
        <f t="shared" ca="1" si="217"/>
        <v/>
      </c>
      <c r="M869" s="127" t="str">
        <f t="shared" ca="1" si="218"/>
        <v/>
      </c>
      <c r="N869" s="127" t="str">
        <f t="shared" ca="1" si="219"/>
        <v/>
      </c>
      <c r="O869" s="179" t="str">
        <f t="shared" ca="1" si="220"/>
        <v/>
      </c>
      <c r="P869" s="182" t="str">
        <f t="shared" ca="1" si="221"/>
        <v/>
      </c>
      <c r="Q869" s="120" t="str">
        <f t="shared" ca="1" si="223"/>
        <v/>
      </c>
      <c r="R869" s="77">
        <f ca="1">IFERROR(SUM($I$15:I869)/$N$5,"")</f>
        <v>0.34319593259274689</v>
      </c>
    </row>
    <row r="870" spans="1:18" x14ac:dyDescent="0.25">
      <c r="A870" s="168">
        <v>29</v>
      </c>
      <c r="B870" s="173">
        <f t="shared" si="222"/>
        <v>43594.916666664591</v>
      </c>
      <c r="C870" s="127" t="str">
        <f t="shared" ca="1" si="208"/>
        <v/>
      </c>
      <c r="D870" s="179">
        <f t="shared" ca="1" si="209"/>
        <v>806</v>
      </c>
      <c r="E870" s="179">
        <f t="shared" ca="1" si="210"/>
        <v>42</v>
      </c>
      <c r="F870" s="179">
        <f t="shared" ca="1" si="211"/>
        <v>24</v>
      </c>
      <c r="G870" s="179" t="str">
        <f t="shared" ca="1" si="212"/>
        <v/>
      </c>
      <c r="H870" s="179">
        <f t="shared" ca="1" si="213"/>
        <v>3515</v>
      </c>
      <c r="I870" s="182">
        <f t="shared" ca="1" si="214"/>
        <v>23</v>
      </c>
      <c r="J870" s="175" t="str">
        <f t="shared" ca="1" si="215"/>
        <v/>
      </c>
      <c r="K870" s="127" t="str">
        <f t="shared" ca="1" si="216"/>
        <v/>
      </c>
      <c r="L870" s="182" t="str">
        <f t="shared" ca="1" si="217"/>
        <v/>
      </c>
      <c r="M870" s="127" t="str">
        <f t="shared" ca="1" si="218"/>
        <v/>
      </c>
      <c r="N870" s="127" t="str">
        <f t="shared" ca="1" si="219"/>
        <v/>
      </c>
      <c r="O870" s="179" t="str">
        <f t="shared" ca="1" si="220"/>
        <v/>
      </c>
      <c r="P870" s="182" t="str">
        <f t="shared" ca="1" si="221"/>
        <v/>
      </c>
      <c r="Q870" s="120" t="str">
        <f t="shared" ca="1" si="223"/>
        <v/>
      </c>
      <c r="R870" s="77">
        <f ca="1">IFERROR(SUM($I$15:I870)/$N$5,"")</f>
        <v>0.34332543199310839</v>
      </c>
    </row>
    <row r="871" spans="1:18" x14ac:dyDescent="0.25">
      <c r="A871" s="168">
        <v>30</v>
      </c>
      <c r="B871" s="173">
        <f t="shared" si="222"/>
        <v>43594.958333331255</v>
      </c>
      <c r="C871" s="127" t="str">
        <f t="shared" ca="1" si="208"/>
        <v/>
      </c>
      <c r="D871" s="179">
        <f t="shared" ca="1" si="209"/>
        <v>806</v>
      </c>
      <c r="E871" s="179">
        <f t="shared" ca="1" si="210"/>
        <v>42</v>
      </c>
      <c r="F871" s="179">
        <f t="shared" ca="1" si="211"/>
        <v>23</v>
      </c>
      <c r="G871" s="179" t="str">
        <f t="shared" ca="1" si="212"/>
        <v/>
      </c>
      <c r="H871" s="179">
        <f t="shared" ca="1" si="213"/>
        <v>3551</v>
      </c>
      <c r="I871" s="182">
        <f t="shared" ca="1" si="214"/>
        <v>23</v>
      </c>
      <c r="J871" s="175" t="str">
        <f t="shared" ca="1" si="215"/>
        <v/>
      </c>
      <c r="K871" s="127" t="str">
        <f t="shared" ca="1" si="216"/>
        <v/>
      </c>
      <c r="L871" s="182" t="str">
        <f t="shared" ca="1" si="217"/>
        <v/>
      </c>
      <c r="M871" s="127" t="str">
        <f t="shared" ca="1" si="218"/>
        <v/>
      </c>
      <c r="N871" s="127" t="str">
        <f t="shared" ca="1" si="219"/>
        <v/>
      </c>
      <c r="O871" s="179" t="str">
        <f t="shared" ca="1" si="220"/>
        <v/>
      </c>
      <c r="P871" s="182" t="str">
        <f t="shared" ca="1" si="221"/>
        <v/>
      </c>
      <c r="Q871" s="120" t="str">
        <f t="shared" ca="1" si="223"/>
        <v/>
      </c>
      <c r="R871" s="77">
        <f ca="1">IFERROR(SUM($I$15:I871)/$N$5,"")</f>
        <v>0.34345493139346983</v>
      </c>
    </row>
    <row r="872" spans="1:18" x14ac:dyDescent="0.25">
      <c r="A872" s="168">
        <v>31</v>
      </c>
      <c r="B872" s="173">
        <f t="shared" si="222"/>
        <v>43594.999999997919</v>
      </c>
      <c r="C872" s="127" t="str">
        <f t="shared" ca="1" si="208"/>
        <v/>
      </c>
      <c r="D872" s="179">
        <f t="shared" ca="1" si="209"/>
        <v>807</v>
      </c>
      <c r="E872" s="179">
        <f t="shared" ca="1" si="210"/>
        <v>42</v>
      </c>
      <c r="F872" s="179">
        <f t="shared" ca="1" si="211"/>
        <v>25</v>
      </c>
      <c r="G872" s="179" t="str">
        <f t="shared" ca="1" si="212"/>
        <v/>
      </c>
      <c r="H872" s="179">
        <f t="shared" ca="1" si="213"/>
        <v>3487</v>
      </c>
      <c r="I872" s="182">
        <f t="shared" ca="1" si="214"/>
        <v>23</v>
      </c>
      <c r="J872" s="175" t="str">
        <f t="shared" ca="1" si="215"/>
        <v/>
      </c>
      <c r="K872" s="127" t="str">
        <f t="shared" ca="1" si="216"/>
        <v/>
      </c>
      <c r="L872" s="182" t="str">
        <f t="shared" ca="1" si="217"/>
        <v/>
      </c>
      <c r="M872" s="127" t="str">
        <f t="shared" ca="1" si="218"/>
        <v/>
      </c>
      <c r="N872" s="127" t="str">
        <f t="shared" ca="1" si="219"/>
        <v/>
      </c>
      <c r="O872" s="179" t="str">
        <f t="shared" ca="1" si="220"/>
        <v/>
      </c>
      <c r="P872" s="182" t="str">
        <f t="shared" ca="1" si="221"/>
        <v/>
      </c>
      <c r="Q872" s="120" t="str">
        <f t="shared" ca="1" si="223"/>
        <v/>
      </c>
      <c r="R872" s="77">
        <f ca="1">IFERROR(SUM($I$15:I872)/$N$5,"")</f>
        <v>0.34358443079383133</v>
      </c>
    </row>
    <row r="873" spans="1:18" x14ac:dyDescent="0.25">
      <c r="A873" s="168">
        <v>32</v>
      </c>
      <c r="B873" s="173">
        <f t="shared" si="222"/>
        <v>43595.041666664583</v>
      </c>
      <c r="C873" s="127" t="str">
        <f t="shared" ca="1" si="208"/>
        <v/>
      </c>
      <c r="D873" s="179">
        <f t="shared" ca="1" si="209"/>
        <v>806</v>
      </c>
      <c r="E873" s="179">
        <f t="shared" ca="1" si="210"/>
        <v>42</v>
      </c>
      <c r="F873" s="179">
        <f t="shared" ca="1" si="211"/>
        <v>23</v>
      </c>
      <c r="G873" s="179">
        <f t="shared" ca="1" si="212"/>
        <v>188.42</v>
      </c>
      <c r="H873" s="179">
        <f t="shared" ca="1" si="213"/>
        <v>3693</v>
      </c>
      <c r="I873" s="182">
        <f t="shared" ca="1" si="214"/>
        <v>25</v>
      </c>
      <c r="J873" s="175" t="str">
        <f t="shared" ca="1" si="215"/>
        <v/>
      </c>
      <c r="K873" s="127" t="str">
        <f t="shared" ca="1" si="216"/>
        <v/>
      </c>
      <c r="L873" s="182" t="str">
        <f t="shared" ca="1" si="217"/>
        <v/>
      </c>
      <c r="M873" s="127" t="str">
        <f t="shared" ca="1" si="218"/>
        <v/>
      </c>
      <c r="N873" s="127" t="str">
        <f t="shared" ca="1" si="219"/>
        <v/>
      </c>
      <c r="O873" s="179" t="str">
        <f t="shared" ca="1" si="220"/>
        <v/>
      </c>
      <c r="P873" s="182" t="str">
        <f t="shared" ca="1" si="221"/>
        <v/>
      </c>
      <c r="Q873" s="120" t="str">
        <f t="shared" ca="1" si="223"/>
        <v/>
      </c>
      <c r="R873" s="77">
        <f ca="1">IFERROR(SUM($I$15:I873)/$N$5,"")</f>
        <v>0.34372519101161553</v>
      </c>
    </row>
    <row r="874" spans="1:18" x14ac:dyDescent="0.25">
      <c r="A874" s="168">
        <v>33</v>
      </c>
      <c r="B874" s="173">
        <f t="shared" si="222"/>
        <v>43595.083333331248</v>
      </c>
      <c r="C874" s="127" t="str">
        <f t="shared" ca="1" si="208"/>
        <v/>
      </c>
      <c r="D874" s="179">
        <f t="shared" ca="1" si="209"/>
        <v>807</v>
      </c>
      <c r="E874" s="179">
        <f t="shared" ca="1" si="210"/>
        <v>42</v>
      </c>
      <c r="F874" s="179">
        <f t="shared" ca="1" si="211"/>
        <v>24</v>
      </c>
      <c r="G874" s="179" t="str">
        <f t="shared" ca="1" si="212"/>
        <v/>
      </c>
      <c r="H874" s="179">
        <f t="shared" ca="1" si="213"/>
        <v>4518</v>
      </c>
      <c r="I874" s="182">
        <f t="shared" ca="1" si="214"/>
        <v>24</v>
      </c>
      <c r="J874" s="175" t="str">
        <f t="shared" ca="1" si="215"/>
        <v/>
      </c>
      <c r="K874" s="127" t="str">
        <f t="shared" ca="1" si="216"/>
        <v/>
      </c>
      <c r="L874" s="182" t="str">
        <f t="shared" ca="1" si="217"/>
        <v/>
      </c>
      <c r="M874" s="127" t="str">
        <f t="shared" ca="1" si="218"/>
        <v/>
      </c>
      <c r="N874" s="127" t="str">
        <f t="shared" ca="1" si="219"/>
        <v/>
      </c>
      <c r="O874" s="179" t="str">
        <f t="shared" ca="1" si="220"/>
        <v/>
      </c>
      <c r="P874" s="182" t="str">
        <f t="shared" ca="1" si="221"/>
        <v/>
      </c>
      <c r="Q874" s="120" t="str">
        <f t="shared" ca="1" si="223"/>
        <v/>
      </c>
      <c r="R874" s="77">
        <f ca="1">IFERROR(SUM($I$15:I874)/$N$5,"")</f>
        <v>0.34386032082068835</v>
      </c>
    </row>
    <row r="875" spans="1:18" x14ac:dyDescent="0.25">
      <c r="A875" s="168">
        <v>34</v>
      </c>
      <c r="B875" s="173">
        <f t="shared" si="222"/>
        <v>43595.124999997912</v>
      </c>
      <c r="C875" s="127" t="str">
        <f t="shared" ca="1" si="208"/>
        <v/>
      </c>
      <c r="D875" s="179">
        <f t="shared" ca="1" si="209"/>
        <v>805</v>
      </c>
      <c r="E875" s="179">
        <f t="shared" ca="1" si="210"/>
        <v>42</v>
      </c>
      <c r="F875" s="179">
        <f t="shared" ca="1" si="211"/>
        <v>23</v>
      </c>
      <c r="G875" s="179" t="str">
        <f t="shared" ca="1" si="212"/>
        <v/>
      </c>
      <c r="H875" s="179">
        <f t="shared" ca="1" si="213"/>
        <v>3881</v>
      </c>
      <c r="I875" s="182">
        <f t="shared" ca="1" si="214"/>
        <v>23</v>
      </c>
      <c r="J875" s="175" t="str">
        <f t="shared" ca="1" si="215"/>
        <v/>
      </c>
      <c r="K875" s="127" t="str">
        <f t="shared" ca="1" si="216"/>
        <v/>
      </c>
      <c r="L875" s="182" t="str">
        <f t="shared" ca="1" si="217"/>
        <v/>
      </c>
      <c r="M875" s="127" t="str">
        <f t="shared" ca="1" si="218"/>
        <v/>
      </c>
      <c r="N875" s="127" t="str">
        <f t="shared" ca="1" si="219"/>
        <v/>
      </c>
      <c r="O875" s="179" t="str">
        <f t="shared" ca="1" si="220"/>
        <v/>
      </c>
      <c r="P875" s="182" t="str">
        <f t="shared" ca="1" si="221"/>
        <v/>
      </c>
      <c r="Q875" s="120" t="str">
        <f t="shared" ca="1" si="223"/>
        <v/>
      </c>
      <c r="R875" s="77">
        <f ca="1">IFERROR(SUM($I$15:I875)/$N$5,"")</f>
        <v>0.34398982022104985</v>
      </c>
    </row>
    <row r="876" spans="1:18" x14ac:dyDescent="0.25">
      <c r="A876" s="168">
        <v>35</v>
      </c>
      <c r="B876" s="173">
        <f t="shared" si="222"/>
        <v>43595.166666664576</v>
      </c>
      <c r="C876" s="127" t="str">
        <f t="shared" ca="1" si="208"/>
        <v/>
      </c>
      <c r="D876" s="179">
        <f t="shared" ca="1" si="209"/>
        <v>805</v>
      </c>
      <c r="E876" s="179">
        <f t="shared" ca="1" si="210"/>
        <v>42</v>
      </c>
      <c r="F876" s="179">
        <f t="shared" ca="1" si="211"/>
        <v>23</v>
      </c>
      <c r="G876" s="179" t="str">
        <f t="shared" ca="1" si="212"/>
        <v/>
      </c>
      <c r="H876" s="179">
        <f t="shared" ca="1" si="213"/>
        <v>3597</v>
      </c>
      <c r="I876" s="182">
        <f t="shared" ca="1" si="214"/>
        <v>24</v>
      </c>
      <c r="J876" s="175" t="str">
        <f t="shared" ca="1" si="215"/>
        <v/>
      </c>
      <c r="K876" s="127" t="str">
        <f t="shared" ca="1" si="216"/>
        <v/>
      </c>
      <c r="L876" s="182" t="str">
        <f t="shared" ca="1" si="217"/>
        <v/>
      </c>
      <c r="M876" s="127" t="str">
        <f t="shared" ca="1" si="218"/>
        <v/>
      </c>
      <c r="N876" s="127" t="str">
        <f t="shared" ca="1" si="219"/>
        <v/>
      </c>
      <c r="O876" s="179" t="str">
        <f t="shared" ca="1" si="220"/>
        <v/>
      </c>
      <c r="P876" s="182" t="str">
        <f t="shared" ca="1" si="221"/>
        <v/>
      </c>
      <c r="Q876" s="120" t="str">
        <f t="shared" ca="1" si="223"/>
        <v/>
      </c>
      <c r="R876" s="77">
        <f ca="1">IFERROR(SUM($I$15:I876)/$N$5,"")</f>
        <v>0.34412495003012267</v>
      </c>
    </row>
    <row r="877" spans="1:18" x14ac:dyDescent="0.25">
      <c r="A877" s="168">
        <v>36</v>
      </c>
      <c r="B877" s="173">
        <f t="shared" si="222"/>
        <v>43595.20833333124</v>
      </c>
      <c r="C877" s="127" t="str">
        <f t="shared" ca="1" si="208"/>
        <v/>
      </c>
      <c r="D877" s="179">
        <f t="shared" ca="1" si="209"/>
        <v>805</v>
      </c>
      <c r="E877" s="179">
        <f t="shared" ca="1" si="210"/>
        <v>42</v>
      </c>
      <c r="F877" s="179">
        <f t="shared" ca="1" si="211"/>
        <v>25</v>
      </c>
      <c r="G877" s="179" t="str">
        <f t="shared" ca="1" si="212"/>
        <v/>
      </c>
      <c r="H877" s="179">
        <f t="shared" ca="1" si="213"/>
        <v>5430</v>
      </c>
      <c r="I877" s="182">
        <f t="shared" ca="1" si="214"/>
        <v>23</v>
      </c>
      <c r="J877" s="175" t="str">
        <f t="shared" ca="1" si="215"/>
        <v/>
      </c>
      <c r="K877" s="127" t="str">
        <f t="shared" ca="1" si="216"/>
        <v/>
      </c>
      <c r="L877" s="182" t="str">
        <f t="shared" ca="1" si="217"/>
        <v/>
      </c>
      <c r="M877" s="127" t="str">
        <f t="shared" ca="1" si="218"/>
        <v/>
      </c>
      <c r="N877" s="127" t="str">
        <f t="shared" ca="1" si="219"/>
        <v/>
      </c>
      <c r="O877" s="179" t="str">
        <f t="shared" ca="1" si="220"/>
        <v/>
      </c>
      <c r="P877" s="182" t="str">
        <f t="shared" ca="1" si="221"/>
        <v/>
      </c>
      <c r="Q877" s="120" t="str">
        <f t="shared" ca="1" si="223"/>
        <v/>
      </c>
      <c r="R877" s="77">
        <f ca="1">IFERROR(SUM($I$15:I877)/$N$5,"")</f>
        <v>0.34425444943048417</v>
      </c>
    </row>
    <row r="878" spans="1:18" x14ac:dyDescent="0.25">
      <c r="A878" s="168">
        <v>37</v>
      </c>
      <c r="B878" s="173">
        <f t="shared" si="222"/>
        <v>43595.249999997905</v>
      </c>
      <c r="C878" s="127" t="str">
        <f t="shared" ca="1" si="208"/>
        <v/>
      </c>
      <c r="D878" s="179">
        <f t="shared" ca="1" si="209"/>
        <v>805</v>
      </c>
      <c r="E878" s="179">
        <f t="shared" ca="1" si="210"/>
        <v>42</v>
      </c>
      <c r="F878" s="179">
        <f t="shared" ca="1" si="211"/>
        <v>26</v>
      </c>
      <c r="G878" s="179" t="str">
        <f t="shared" ca="1" si="212"/>
        <v/>
      </c>
      <c r="H878" s="179">
        <f t="shared" ca="1" si="213"/>
        <v>4489</v>
      </c>
      <c r="I878" s="182">
        <f t="shared" ca="1" si="214"/>
        <v>23</v>
      </c>
      <c r="J878" s="175" t="str">
        <f t="shared" ca="1" si="215"/>
        <v/>
      </c>
      <c r="K878" s="127" t="str">
        <f t="shared" ca="1" si="216"/>
        <v/>
      </c>
      <c r="L878" s="182" t="str">
        <f t="shared" ca="1" si="217"/>
        <v/>
      </c>
      <c r="M878" s="127" t="str">
        <f t="shared" ca="1" si="218"/>
        <v/>
      </c>
      <c r="N878" s="127" t="str">
        <f t="shared" ca="1" si="219"/>
        <v/>
      </c>
      <c r="O878" s="179" t="str">
        <f t="shared" ca="1" si="220"/>
        <v/>
      </c>
      <c r="P878" s="182" t="str">
        <f t="shared" ca="1" si="221"/>
        <v/>
      </c>
      <c r="Q878" s="120" t="str">
        <f t="shared" ca="1" si="223"/>
        <v/>
      </c>
      <c r="R878" s="77">
        <f ca="1">IFERROR(SUM($I$15:I878)/$N$5,"")</f>
        <v>0.34438394883084561</v>
      </c>
    </row>
    <row r="879" spans="1:18" x14ac:dyDescent="0.25">
      <c r="A879" s="168">
        <v>14</v>
      </c>
      <c r="B879" s="173">
        <f t="shared" si="222"/>
        <v>43595.291666664569</v>
      </c>
      <c r="C879" s="127" t="str">
        <f t="shared" ca="1" si="208"/>
        <v/>
      </c>
      <c r="D879" s="179">
        <f t="shared" ca="1" si="209"/>
        <v>803</v>
      </c>
      <c r="E879" s="179">
        <f t="shared" ca="1" si="210"/>
        <v>42</v>
      </c>
      <c r="F879" s="179">
        <f t="shared" ca="1" si="211"/>
        <v>26</v>
      </c>
      <c r="G879" s="179" t="str">
        <f t="shared" ca="1" si="212"/>
        <v/>
      </c>
      <c r="H879" s="179">
        <f t="shared" ca="1" si="213"/>
        <v>3567</v>
      </c>
      <c r="I879" s="182">
        <f t="shared" ca="1" si="214"/>
        <v>21</v>
      </c>
      <c r="J879" s="175" t="str">
        <f t="shared" ca="1" si="215"/>
        <v/>
      </c>
      <c r="K879" s="127" t="str">
        <f t="shared" ca="1" si="216"/>
        <v/>
      </c>
      <c r="L879" s="182" t="str">
        <f t="shared" ca="1" si="217"/>
        <v/>
      </c>
      <c r="M879" s="127" t="str">
        <f t="shared" ca="1" si="218"/>
        <v/>
      </c>
      <c r="N879" s="127" t="str">
        <f t="shared" ca="1" si="219"/>
        <v/>
      </c>
      <c r="O879" s="179" t="str">
        <f t="shared" ca="1" si="220"/>
        <v/>
      </c>
      <c r="P879" s="182" t="str">
        <f t="shared" ca="1" si="221"/>
        <v/>
      </c>
      <c r="Q879" s="120" t="str">
        <f t="shared" ca="1" si="223"/>
        <v/>
      </c>
      <c r="R879" s="77">
        <f ca="1">IFERROR(SUM($I$15:I879)/$N$5,"")</f>
        <v>0.34450218741378436</v>
      </c>
    </row>
    <row r="880" spans="1:18" x14ac:dyDescent="0.25">
      <c r="A880" s="168">
        <v>15</v>
      </c>
      <c r="B880" s="173">
        <f t="shared" si="222"/>
        <v>43595.333333331233</v>
      </c>
      <c r="C880" s="127" t="str">
        <f t="shared" ca="1" si="208"/>
        <v/>
      </c>
      <c r="D880" s="179">
        <f t="shared" ca="1" si="209"/>
        <v>803</v>
      </c>
      <c r="E880" s="179">
        <f t="shared" ca="1" si="210"/>
        <v>42</v>
      </c>
      <c r="F880" s="179">
        <f t="shared" ca="1" si="211"/>
        <v>25</v>
      </c>
      <c r="G880" s="179">
        <f t="shared" ca="1" si="212"/>
        <v>185.65</v>
      </c>
      <c r="H880" s="179">
        <f t="shared" ca="1" si="213"/>
        <v>3631</v>
      </c>
      <c r="I880" s="182">
        <f t="shared" ca="1" si="214"/>
        <v>21</v>
      </c>
      <c r="J880" s="175" t="str">
        <f t="shared" ca="1" si="215"/>
        <v/>
      </c>
      <c r="K880" s="127" t="str">
        <f t="shared" ca="1" si="216"/>
        <v/>
      </c>
      <c r="L880" s="182" t="str">
        <f t="shared" ca="1" si="217"/>
        <v/>
      </c>
      <c r="M880" s="127" t="str">
        <f t="shared" ca="1" si="218"/>
        <v/>
      </c>
      <c r="N880" s="127" t="str">
        <f t="shared" ca="1" si="219"/>
        <v/>
      </c>
      <c r="O880" s="179" t="str">
        <f t="shared" ca="1" si="220"/>
        <v/>
      </c>
      <c r="P880" s="182" t="str">
        <f t="shared" ca="1" si="221"/>
        <v/>
      </c>
      <c r="Q880" s="120" t="str">
        <f t="shared" ca="1" si="223"/>
        <v/>
      </c>
      <c r="R880" s="77">
        <f ca="1">IFERROR(SUM($I$15:I880)/$N$5,"")</f>
        <v>0.3446204259967231</v>
      </c>
    </row>
    <row r="881" spans="1:18" x14ac:dyDescent="0.25">
      <c r="A881" s="168">
        <v>16</v>
      </c>
      <c r="B881" s="173">
        <f t="shared" si="222"/>
        <v>43595.374999997897</v>
      </c>
      <c r="C881" s="127" t="str">
        <f t="shared" ca="1" si="208"/>
        <v/>
      </c>
      <c r="D881" s="179">
        <f t="shared" ca="1" si="209"/>
        <v>803</v>
      </c>
      <c r="E881" s="179">
        <f t="shared" ca="1" si="210"/>
        <v>42</v>
      </c>
      <c r="F881" s="179">
        <f t="shared" ca="1" si="211"/>
        <v>25</v>
      </c>
      <c r="G881" s="179" t="str">
        <f t="shared" ca="1" si="212"/>
        <v/>
      </c>
      <c r="H881" s="179">
        <f t="shared" ca="1" si="213"/>
        <v>3898</v>
      </c>
      <c r="I881" s="182">
        <f t="shared" ca="1" si="214"/>
        <v>22</v>
      </c>
      <c r="J881" s="175" t="str">
        <f t="shared" ca="1" si="215"/>
        <v/>
      </c>
      <c r="K881" s="127" t="str">
        <f t="shared" ca="1" si="216"/>
        <v/>
      </c>
      <c r="L881" s="182" t="str">
        <f t="shared" ca="1" si="217"/>
        <v/>
      </c>
      <c r="M881" s="127" t="str">
        <f t="shared" ca="1" si="218"/>
        <v/>
      </c>
      <c r="N881" s="127" t="str">
        <f t="shared" ca="1" si="219"/>
        <v/>
      </c>
      <c r="O881" s="179" t="str">
        <f t="shared" ca="1" si="220"/>
        <v/>
      </c>
      <c r="P881" s="182" t="str">
        <f t="shared" ca="1" si="221"/>
        <v/>
      </c>
      <c r="Q881" s="120" t="str">
        <f t="shared" ca="1" si="223"/>
        <v/>
      </c>
      <c r="R881" s="77">
        <f ca="1">IFERROR(SUM($I$15:I881)/$N$5,"")</f>
        <v>0.34474429498837322</v>
      </c>
    </row>
    <row r="882" spans="1:18" x14ac:dyDescent="0.25">
      <c r="A882" s="168">
        <v>17</v>
      </c>
      <c r="B882" s="173">
        <f t="shared" si="222"/>
        <v>43595.416666664561</v>
      </c>
      <c r="C882" s="127" t="str">
        <f t="shared" ca="1" si="208"/>
        <v/>
      </c>
      <c r="D882" s="179">
        <f t="shared" ca="1" si="209"/>
        <v>806</v>
      </c>
      <c r="E882" s="179">
        <f t="shared" ca="1" si="210"/>
        <v>42</v>
      </c>
      <c r="F882" s="179">
        <f t="shared" ca="1" si="211"/>
        <v>26</v>
      </c>
      <c r="G882" s="179" t="str">
        <f t="shared" ca="1" si="212"/>
        <v/>
      </c>
      <c r="H882" s="179">
        <f t="shared" ca="1" si="213"/>
        <v>3579</v>
      </c>
      <c r="I882" s="182">
        <f t="shared" ca="1" si="214"/>
        <v>21</v>
      </c>
      <c r="J882" s="175" t="str">
        <f t="shared" ca="1" si="215"/>
        <v/>
      </c>
      <c r="K882" s="127" t="str">
        <f t="shared" ca="1" si="216"/>
        <v/>
      </c>
      <c r="L882" s="182" t="str">
        <f t="shared" ca="1" si="217"/>
        <v/>
      </c>
      <c r="M882" s="127" t="str">
        <f t="shared" ca="1" si="218"/>
        <v/>
      </c>
      <c r="N882" s="127" t="str">
        <f t="shared" ca="1" si="219"/>
        <v/>
      </c>
      <c r="O882" s="179" t="str">
        <f t="shared" ca="1" si="220"/>
        <v/>
      </c>
      <c r="P882" s="182" t="str">
        <f t="shared" ca="1" si="221"/>
        <v/>
      </c>
      <c r="Q882" s="120" t="str">
        <f t="shared" ca="1" si="223"/>
        <v/>
      </c>
      <c r="R882" s="77">
        <f ca="1">IFERROR(SUM($I$15:I882)/$N$5,"")</f>
        <v>0.34486253357131197</v>
      </c>
    </row>
    <row r="883" spans="1:18" x14ac:dyDescent="0.25">
      <c r="A883" s="168">
        <v>18</v>
      </c>
      <c r="B883" s="173">
        <f t="shared" si="222"/>
        <v>43595.458333331226</v>
      </c>
      <c r="C883" s="127" t="str">
        <f t="shared" ca="1" si="208"/>
        <v/>
      </c>
      <c r="D883" s="179">
        <f t="shared" ca="1" si="209"/>
        <v>803</v>
      </c>
      <c r="E883" s="179">
        <f t="shared" ca="1" si="210"/>
        <v>42</v>
      </c>
      <c r="F883" s="179">
        <f t="shared" ca="1" si="211"/>
        <v>26</v>
      </c>
      <c r="G883" s="179" t="str">
        <f t="shared" ca="1" si="212"/>
        <v/>
      </c>
      <c r="H883" s="179">
        <f t="shared" ca="1" si="213"/>
        <v>3501</v>
      </c>
      <c r="I883" s="182">
        <f t="shared" ca="1" si="214"/>
        <v>20</v>
      </c>
      <c r="J883" s="175" t="str">
        <f t="shared" ca="1" si="215"/>
        <v/>
      </c>
      <c r="K883" s="127" t="str">
        <f t="shared" ca="1" si="216"/>
        <v/>
      </c>
      <c r="L883" s="182" t="str">
        <f t="shared" ca="1" si="217"/>
        <v/>
      </c>
      <c r="M883" s="127" t="str">
        <f t="shared" ca="1" si="218"/>
        <v/>
      </c>
      <c r="N883" s="127" t="str">
        <f t="shared" ca="1" si="219"/>
        <v/>
      </c>
      <c r="O883" s="179" t="str">
        <f t="shared" ca="1" si="220"/>
        <v/>
      </c>
      <c r="P883" s="182" t="str">
        <f t="shared" ca="1" si="221"/>
        <v/>
      </c>
      <c r="Q883" s="120" t="str">
        <f t="shared" ca="1" si="223"/>
        <v/>
      </c>
      <c r="R883" s="77">
        <f ca="1">IFERROR(SUM($I$15:I883)/$N$5,"")</f>
        <v>0.34497514174553928</v>
      </c>
    </row>
    <row r="884" spans="1:18" x14ac:dyDescent="0.25">
      <c r="A884" s="168">
        <v>19</v>
      </c>
      <c r="B884" s="173">
        <f t="shared" si="222"/>
        <v>43595.49999999789</v>
      </c>
      <c r="C884" s="127" t="str">
        <f t="shared" ca="1" si="208"/>
        <v/>
      </c>
      <c r="D884" s="179">
        <f t="shared" ca="1" si="209"/>
        <v>802</v>
      </c>
      <c r="E884" s="179">
        <f t="shared" ca="1" si="210"/>
        <v>42</v>
      </c>
      <c r="F884" s="179">
        <f t="shared" ca="1" si="211"/>
        <v>26</v>
      </c>
      <c r="G884" s="179" t="str">
        <f t="shared" ca="1" si="212"/>
        <v/>
      </c>
      <c r="H884" s="179">
        <f t="shared" ca="1" si="213"/>
        <v>3533</v>
      </c>
      <c r="I884" s="182">
        <f t="shared" ca="1" si="214"/>
        <v>21</v>
      </c>
      <c r="J884" s="175" t="str">
        <f t="shared" ca="1" si="215"/>
        <v/>
      </c>
      <c r="K884" s="127" t="str">
        <f t="shared" ca="1" si="216"/>
        <v/>
      </c>
      <c r="L884" s="182" t="str">
        <f t="shared" ca="1" si="217"/>
        <v/>
      </c>
      <c r="M884" s="127" t="str">
        <f t="shared" ca="1" si="218"/>
        <v/>
      </c>
      <c r="N884" s="127" t="str">
        <f t="shared" ca="1" si="219"/>
        <v/>
      </c>
      <c r="O884" s="179" t="str">
        <f t="shared" ca="1" si="220"/>
        <v/>
      </c>
      <c r="P884" s="182" t="str">
        <f t="shared" ca="1" si="221"/>
        <v/>
      </c>
      <c r="Q884" s="120" t="str">
        <f t="shared" ca="1" si="223"/>
        <v/>
      </c>
      <c r="R884" s="77">
        <f ca="1">IFERROR(SUM($I$15:I884)/$N$5,"")</f>
        <v>0.34509338032847803</v>
      </c>
    </row>
    <row r="885" spans="1:18" x14ac:dyDescent="0.25">
      <c r="A885" s="168">
        <v>20</v>
      </c>
      <c r="B885" s="173">
        <f t="shared" si="222"/>
        <v>43595.541666664554</v>
      </c>
      <c r="C885" s="127" t="str">
        <f t="shared" ca="1" si="208"/>
        <v/>
      </c>
      <c r="D885" s="179">
        <f t="shared" ca="1" si="209"/>
        <v>802</v>
      </c>
      <c r="E885" s="179">
        <f t="shared" ca="1" si="210"/>
        <v>42</v>
      </c>
      <c r="F885" s="179">
        <f t="shared" ca="1" si="211"/>
        <v>23</v>
      </c>
      <c r="G885" s="179" t="str">
        <f t="shared" ca="1" si="212"/>
        <v/>
      </c>
      <c r="H885" s="179">
        <f t="shared" ca="1" si="213"/>
        <v>3678</v>
      </c>
      <c r="I885" s="182">
        <f t="shared" ca="1" si="214"/>
        <v>22</v>
      </c>
      <c r="J885" s="175" t="str">
        <f t="shared" ca="1" si="215"/>
        <v/>
      </c>
      <c r="K885" s="127" t="str">
        <f t="shared" ca="1" si="216"/>
        <v/>
      </c>
      <c r="L885" s="182" t="str">
        <f t="shared" ca="1" si="217"/>
        <v/>
      </c>
      <c r="M885" s="127" t="str">
        <f t="shared" ca="1" si="218"/>
        <v/>
      </c>
      <c r="N885" s="127" t="str">
        <f t="shared" ca="1" si="219"/>
        <v/>
      </c>
      <c r="O885" s="179" t="str">
        <f t="shared" ca="1" si="220"/>
        <v/>
      </c>
      <c r="P885" s="182" t="str">
        <f t="shared" ca="1" si="221"/>
        <v/>
      </c>
      <c r="Q885" s="120" t="str">
        <f t="shared" ca="1" si="223"/>
        <v/>
      </c>
      <c r="R885" s="77">
        <f ca="1">IFERROR(SUM($I$15:I885)/$N$5,"")</f>
        <v>0.34521724932012815</v>
      </c>
    </row>
    <row r="886" spans="1:18" x14ac:dyDescent="0.25">
      <c r="A886" s="168">
        <v>21</v>
      </c>
      <c r="B886" s="173">
        <f t="shared" si="222"/>
        <v>43595.583333331218</v>
      </c>
      <c r="C886" s="127" t="str">
        <f t="shared" ca="1" si="208"/>
        <v/>
      </c>
      <c r="D886" s="179">
        <f t="shared" ca="1" si="209"/>
        <v>800</v>
      </c>
      <c r="E886" s="179">
        <f t="shared" ca="1" si="210"/>
        <v>42</v>
      </c>
      <c r="F886" s="179">
        <f t="shared" ca="1" si="211"/>
        <v>25</v>
      </c>
      <c r="G886" s="179">
        <f t="shared" ca="1" si="212"/>
        <v>185.65</v>
      </c>
      <c r="H886" s="179">
        <f t="shared" ca="1" si="213"/>
        <v>3876</v>
      </c>
      <c r="I886" s="182">
        <f t="shared" ca="1" si="214"/>
        <v>21</v>
      </c>
      <c r="J886" s="175" t="str">
        <f t="shared" ca="1" si="215"/>
        <v/>
      </c>
      <c r="K886" s="127" t="str">
        <f t="shared" ca="1" si="216"/>
        <v/>
      </c>
      <c r="L886" s="182" t="str">
        <f t="shared" ca="1" si="217"/>
        <v/>
      </c>
      <c r="M886" s="127" t="str">
        <f t="shared" ca="1" si="218"/>
        <v/>
      </c>
      <c r="N886" s="127" t="str">
        <f t="shared" ca="1" si="219"/>
        <v/>
      </c>
      <c r="O886" s="179" t="str">
        <f t="shared" ca="1" si="220"/>
        <v/>
      </c>
      <c r="P886" s="182" t="str">
        <f t="shared" ca="1" si="221"/>
        <v/>
      </c>
      <c r="Q886" s="120" t="str">
        <f t="shared" ca="1" si="223"/>
        <v/>
      </c>
      <c r="R886" s="77">
        <f ca="1">IFERROR(SUM($I$15:I886)/$N$5,"")</f>
        <v>0.3453354879030669</v>
      </c>
    </row>
    <row r="887" spans="1:18" x14ac:dyDescent="0.25">
      <c r="A887" s="168">
        <v>22</v>
      </c>
      <c r="B887" s="173">
        <f t="shared" si="222"/>
        <v>43595.624999997883</v>
      </c>
      <c r="C887" s="127" t="str">
        <f t="shared" ca="1" si="208"/>
        <v/>
      </c>
      <c r="D887" s="179">
        <f t="shared" ca="1" si="209"/>
        <v>800</v>
      </c>
      <c r="E887" s="179">
        <f t="shared" ca="1" si="210"/>
        <v>42</v>
      </c>
      <c r="F887" s="179">
        <f t="shared" ca="1" si="211"/>
        <v>25</v>
      </c>
      <c r="G887" s="179" t="str">
        <f t="shared" ca="1" si="212"/>
        <v/>
      </c>
      <c r="H887" s="179">
        <f t="shared" ca="1" si="213"/>
        <v>2914</v>
      </c>
      <c r="I887" s="182">
        <f t="shared" ca="1" si="214"/>
        <v>23</v>
      </c>
      <c r="J887" s="175" t="str">
        <f t="shared" ca="1" si="215"/>
        <v/>
      </c>
      <c r="K887" s="127" t="str">
        <f t="shared" ca="1" si="216"/>
        <v/>
      </c>
      <c r="L887" s="182" t="str">
        <f t="shared" ca="1" si="217"/>
        <v/>
      </c>
      <c r="M887" s="127" t="str">
        <f t="shared" ca="1" si="218"/>
        <v/>
      </c>
      <c r="N887" s="127" t="str">
        <f t="shared" ca="1" si="219"/>
        <v/>
      </c>
      <c r="O887" s="179" t="str">
        <f t="shared" ca="1" si="220"/>
        <v/>
      </c>
      <c r="P887" s="182" t="str">
        <f t="shared" ca="1" si="221"/>
        <v/>
      </c>
      <c r="Q887" s="120" t="str">
        <f t="shared" ca="1" si="223"/>
        <v/>
      </c>
      <c r="R887" s="77">
        <f ca="1">IFERROR(SUM($I$15:I887)/$N$5,"")</f>
        <v>0.34546498730342834</v>
      </c>
    </row>
    <row r="888" spans="1:18" x14ac:dyDescent="0.25">
      <c r="A888" s="168">
        <v>23</v>
      </c>
      <c r="B888" s="173">
        <f t="shared" si="222"/>
        <v>43595.666666664547</v>
      </c>
      <c r="C888" s="127" t="str">
        <f t="shared" ca="1" si="208"/>
        <v/>
      </c>
      <c r="D888" s="179">
        <f t="shared" ca="1" si="209"/>
        <v>802</v>
      </c>
      <c r="E888" s="179">
        <f t="shared" ca="1" si="210"/>
        <v>42</v>
      </c>
      <c r="F888" s="179">
        <f t="shared" ca="1" si="211"/>
        <v>26</v>
      </c>
      <c r="G888" s="179" t="str">
        <f t="shared" ca="1" si="212"/>
        <v/>
      </c>
      <c r="H888" s="179">
        <f t="shared" ca="1" si="213"/>
        <v>3944</v>
      </c>
      <c r="I888" s="182">
        <f t="shared" ca="1" si="214"/>
        <v>22</v>
      </c>
      <c r="J888" s="175" t="str">
        <f t="shared" ca="1" si="215"/>
        <v/>
      </c>
      <c r="K888" s="127" t="str">
        <f t="shared" ca="1" si="216"/>
        <v/>
      </c>
      <c r="L888" s="182" t="str">
        <f t="shared" ca="1" si="217"/>
        <v/>
      </c>
      <c r="M888" s="127" t="str">
        <f t="shared" ca="1" si="218"/>
        <v/>
      </c>
      <c r="N888" s="127" t="str">
        <f t="shared" ca="1" si="219"/>
        <v/>
      </c>
      <c r="O888" s="179" t="str">
        <f t="shared" ca="1" si="220"/>
        <v/>
      </c>
      <c r="P888" s="182" t="str">
        <f t="shared" ca="1" si="221"/>
        <v/>
      </c>
      <c r="Q888" s="120" t="str">
        <f t="shared" ca="1" si="223"/>
        <v/>
      </c>
      <c r="R888" s="77">
        <f ca="1">IFERROR(SUM($I$15:I888)/$N$5,"")</f>
        <v>0.34558885629507846</v>
      </c>
    </row>
    <row r="889" spans="1:18" x14ac:dyDescent="0.25">
      <c r="A889" s="168">
        <v>24</v>
      </c>
      <c r="B889" s="173">
        <f t="shared" si="222"/>
        <v>43595.708333331211</v>
      </c>
      <c r="C889" s="127" t="str">
        <f t="shared" ca="1" si="208"/>
        <v/>
      </c>
      <c r="D889" s="179">
        <f t="shared" ca="1" si="209"/>
        <v>804</v>
      </c>
      <c r="E889" s="179">
        <f t="shared" ca="1" si="210"/>
        <v>42</v>
      </c>
      <c r="F889" s="179">
        <f t="shared" ca="1" si="211"/>
        <v>24</v>
      </c>
      <c r="G889" s="179" t="str">
        <f t="shared" ca="1" si="212"/>
        <v/>
      </c>
      <c r="H889" s="179">
        <f t="shared" ca="1" si="213"/>
        <v>3126</v>
      </c>
      <c r="I889" s="182">
        <f t="shared" ca="1" si="214"/>
        <v>21</v>
      </c>
      <c r="J889" s="175" t="str">
        <f t="shared" ca="1" si="215"/>
        <v/>
      </c>
      <c r="K889" s="127" t="str">
        <f t="shared" ca="1" si="216"/>
        <v/>
      </c>
      <c r="L889" s="182" t="str">
        <f t="shared" ca="1" si="217"/>
        <v/>
      </c>
      <c r="M889" s="127" t="str">
        <f t="shared" ca="1" si="218"/>
        <v/>
      </c>
      <c r="N889" s="127" t="str">
        <f t="shared" ca="1" si="219"/>
        <v/>
      </c>
      <c r="O889" s="179" t="str">
        <f t="shared" ca="1" si="220"/>
        <v/>
      </c>
      <c r="P889" s="182" t="str">
        <f t="shared" ca="1" si="221"/>
        <v/>
      </c>
      <c r="Q889" s="120" t="str">
        <f t="shared" ca="1" si="223"/>
        <v/>
      </c>
      <c r="R889" s="77">
        <f ca="1">IFERROR(SUM($I$15:I889)/$N$5,"")</f>
        <v>0.34570709487801721</v>
      </c>
    </row>
    <row r="890" spans="1:18" x14ac:dyDescent="0.25">
      <c r="A890" s="168">
        <v>25</v>
      </c>
      <c r="B890" s="173">
        <f t="shared" si="222"/>
        <v>43595.749999997875</v>
      </c>
      <c r="C890" s="127" t="str">
        <f t="shared" ca="1" si="208"/>
        <v/>
      </c>
      <c r="D890" s="179">
        <f t="shared" ca="1" si="209"/>
        <v>801</v>
      </c>
      <c r="E890" s="179">
        <f t="shared" ca="1" si="210"/>
        <v>42</v>
      </c>
      <c r="F890" s="179">
        <f t="shared" ca="1" si="211"/>
        <v>22</v>
      </c>
      <c r="G890" s="179" t="str">
        <f t="shared" ca="1" si="212"/>
        <v/>
      </c>
      <c r="H890" s="179">
        <f t="shared" ca="1" si="213"/>
        <v>4431</v>
      </c>
      <c r="I890" s="182">
        <f t="shared" ca="1" si="214"/>
        <v>22</v>
      </c>
      <c r="J890" s="175" t="str">
        <f t="shared" ca="1" si="215"/>
        <v/>
      </c>
      <c r="K890" s="127" t="str">
        <f t="shared" ca="1" si="216"/>
        <v/>
      </c>
      <c r="L890" s="182" t="str">
        <f t="shared" ca="1" si="217"/>
        <v/>
      </c>
      <c r="M890" s="127" t="str">
        <f t="shared" ca="1" si="218"/>
        <v/>
      </c>
      <c r="N890" s="127" t="str">
        <f t="shared" ca="1" si="219"/>
        <v/>
      </c>
      <c r="O890" s="179" t="str">
        <f t="shared" ca="1" si="220"/>
        <v/>
      </c>
      <c r="P890" s="182" t="str">
        <f t="shared" ca="1" si="221"/>
        <v/>
      </c>
      <c r="Q890" s="120" t="str">
        <f t="shared" ca="1" si="223"/>
        <v/>
      </c>
      <c r="R890" s="77">
        <f ca="1">IFERROR(SUM($I$15:I890)/$N$5,"")</f>
        <v>0.34583096386966727</v>
      </c>
    </row>
    <row r="891" spans="1:18" x14ac:dyDescent="0.25">
      <c r="A891" s="168">
        <v>26</v>
      </c>
      <c r="B891" s="173">
        <f t="shared" si="222"/>
        <v>43595.79166666454</v>
      </c>
      <c r="C891" s="127" t="str">
        <f t="shared" ca="1" si="208"/>
        <v/>
      </c>
      <c r="D891" s="179">
        <f t="shared" ca="1" si="209"/>
        <v>800</v>
      </c>
      <c r="E891" s="179">
        <f t="shared" ca="1" si="210"/>
        <v>42</v>
      </c>
      <c r="F891" s="179">
        <f t="shared" ca="1" si="211"/>
        <v>23</v>
      </c>
      <c r="G891" s="179" t="str">
        <f t="shared" ca="1" si="212"/>
        <v/>
      </c>
      <c r="H891" s="179">
        <f t="shared" ca="1" si="213"/>
        <v>3678</v>
      </c>
      <c r="I891" s="182">
        <f t="shared" ca="1" si="214"/>
        <v>21</v>
      </c>
      <c r="J891" s="175" t="str">
        <f t="shared" ca="1" si="215"/>
        <v/>
      </c>
      <c r="K891" s="127" t="str">
        <f t="shared" ca="1" si="216"/>
        <v/>
      </c>
      <c r="L891" s="182" t="str">
        <f t="shared" ca="1" si="217"/>
        <v/>
      </c>
      <c r="M891" s="127" t="str">
        <f t="shared" ca="1" si="218"/>
        <v/>
      </c>
      <c r="N891" s="127" t="str">
        <f t="shared" ca="1" si="219"/>
        <v/>
      </c>
      <c r="O891" s="179" t="str">
        <f t="shared" ca="1" si="220"/>
        <v/>
      </c>
      <c r="P891" s="182" t="str">
        <f t="shared" ca="1" si="221"/>
        <v/>
      </c>
      <c r="Q891" s="120" t="str">
        <f t="shared" ca="1" si="223"/>
        <v/>
      </c>
      <c r="R891" s="77">
        <f ca="1">IFERROR(SUM($I$15:I891)/$N$5,"")</f>
        <v>0.34594920245260602</v>
      </c>
    </row>
    <row r="892" spans="1:18" x14ac:dyDescent="0.25">
      <c r="A892" s="168">
        <v>27</v>
      </c>
      <c r="B892" s="173">
        <f t="shared" si="222"/>
        <v>43595.833333331204</v>
      </c>
      <c r="C892" s="127" t="str">
        <f t="shared" ca="1" si="208"/>
        <v/>
      </c>
      <c r="D892" s="179">
        <f t="shared" ca="1" si="209"/>
        <v>802</v>
      </c>
      <c r="E892" s="179">
        <f t="shared" ca="1" si="210"/>
        <v>42</v>
      </c>
      <c r="F892" s="179">
        <f t="shared" ca="1" si="211"/>
        <v>25</v>
      </c>
      <c r="G892" s="179">
        <f t="shared" ca="1" si="212"/>
        <v>0</v>
      </c>
      <c r="H892" s="179">
        <f t="shared" ca="1" si="213"/>
        <v>3876</v>
      </c>
      <c r="I892" s="182">
        <f t="shared" ca="1" si="214"/>
        <v>21</v>
      </c>
      <c r="J892" s="175" t="str">
        <f t="shared" ca="1" si="215"/>
        <v/>
      </c>
      <c r="K892" s="127" t="str">
        <f t="shared" ca="1" si="216"/>
        <v/>
      </c>
      <c r="L892" s="182" t="str">
        <f t="shared" ca="1" si="217"/>
        <v/>
      </c>
      <c r="M892" s="127" t="str">
        <f t="shared" ca="1" si="218"/>
        <v/>
      </c>
      <c r="N892" s="127" t="str">
        <f t="shared" ca="1" si="219"/>
        <v/>
      </c>
      <c r="O892" s="179" t="str">
        <f t="shared" ca="1" si="220"/>
        <v/>
      </c>
      <c r="P892" s="182" t="str">
        <f t="shared" ca="1" si="221"/>
        <v/>
      </c>
      <c r="Q892" s="120" t="str">
        <f t="shared" ca="1" si="223"/>
        <v/>
      </c>
      <c r="R892" s="77">
        <f ca="1">IFERROR(SUM($I$15:I892)/$N$5,"")</f>
        <v>0.34606744103554476</v>
      </c>
    </row>
    <row r="893" spans="1:18" x14ac:dyDescent="0.25">
      <c r="A893" s="168">
        <v>28</v>
      </c>
      <c r="B893" s="173">
        <f t="shared" si="222"/>
        <v>43595.874999997868</v>
      </c>
      <c r="C893" s="127" t="str">
        <f t="shared" ca="1" si="208"/>
        <v/>
      </c>
      <c r="D893" s="179">
        <f t="shared" ca="1" si="209"/>
        <v>804</v>
      </c>
      <c r="E893" s="179">
        <f t="shared" ca="1" si="210"/>
        <v>42</v>
      </c>
      <c r="F893" s="179">
        <f t="shared" ca="1" si="211"/>
        <v>25</v>
      </c>
      <c r="G893" s="179" t="str">
        <f t="shared" ca="1" si="212"/>
        <v/>
      </c>
      <c r="H893" s="179">
        <f t="shared" ca="1" si="213"/>
        <v>2914</v>
      </c>
      <c r="I893" s="182">
        <f t="shared" ca="1" si="214"/>
        <v>22</v>
      </c>
      <c r="J893" s="175" t="str">
        <f t="shared" ca="1" si="215"/>
        <v/>
      </c>
      <c r="K893" s="127" t="str">
        <f t="shared" ca="1" si="216"/>
        <v/>
      </c>
      <c r="L893" s="182" t="str">
        <f t="shared" ca="1" si="217"/>
        <v/>
      </c>
      <c r="M893" s="127" t="str">
        <f t="shared" ca="1" si="218"/>
        <v/>
      </c>
      <c r="N893" s="127" t="str">
        <f t="shared" ca="1" si="219"/>
        <v/>
      </c>
      <c r="O893" s="179" t="str">
        <f t="shared" ca="1" si="220"/>
        <v/>
      </c>
      <c r="P893" s="182" t="str">
        <f t="shared" ca="1" si="221"/>
        <v/>
      </c>
      <c r="Q893" s="120" t="str">
        <f t="shared" ca="1" si="223"/>
        <v/>
      </c>
      <c r="R893" s="77">
        <f ca="1">IFERROR(SUM($I$15:I893)/$N$5,"")</f>
        <v>0.34619131002719489</v>
      </c>
    </row>
    <row r="894" spans="1:18" x14ac:dyDescent="0.25">
      <c r="A894" s="168">
        <v>29</v>
      </c>
      <c r="B894" s="173">
        <f t="shared" si="222"/>
        <v>43595.916666664532</v>
      </c>
      <c r="C894" s="127" t="str">
        <f t="shared" ca="1" si="208"/>
        <v/>
      </c>
      <c r="D894" s="179">
        <f t="shared" ca="1" si="209"/>
        <v>801</v>
      </c>
      <c r="E894" s="179">
        <f t="shared" ca="1" si="210"/>
        <v>42</v>
      </c>
      <c r="F894" s="179">
        <f t="shared" ca="1" si="211"/>
        <v>23</v>
      </c>
      <c r="G894" s="179" t="str">
        <f t="shared" ca="1" si="212"/>
        <v/>
      </c>
      <c r="H894" s="179">
        <f t="shared" ca="1" si="213"/>
        <v>3944</v>
      </c>
      <c r="I894" s="182">
        <f t="shared" ca="1" si="214"/>
        <v>21</v>
      </c>
      <c r="J894" s="175" t="str">
        <f t="shared" ca="1" si="215"/>
        <v/>
      </c>
      <c r="K894" s="127" t="str">
        <f t="shared" ca="1" si="216"/>
        <v/>
      </c>
      <c r="L894" s="182" t="str">
        <f t="shared" ca="1" si="217"/>
        <v/>
      </c>
      <c r="M894" s="127" t="str">
        <f t="shared" ca="1" si="218"/>
        <v/>
      </c>
      <c r="N894" s="127" t="str">
        <f t="shared" ca="1" si="219"/>
        <v/>
      </c>
      <c r="O894" s="179" t="str">
        <f t="shared" ca="1" si="220"/>
        <v/>
      </c>
      <c r="P894" s="182" t="str">
        <f t="shared" ca="1" si="221"/>
        <v/>
      </c>
      <c r="Q894" s="120" t="str">
        <f t="shared" ca="1" si="223"/>
        <v/>
      </c>
      <c r="R894" s="77">
        <f ca="1">IFERROR(SUM($I$15:I894)/$N$5,"")</f>
        <v>0.34630954861013363</v>
      </c>
    </row>
    <row r="895" spans="1:18" x14ac:dyDescent="0.25">
      <c r="A895" s="168">
        <v>30</v>
      </c>
      <c r="B895" s="173">
        <f t="shared" si="222"/>
        <v>43595.958333331197</v>
      </c>
      <c r="C895" s="127" t="str">
        <f t="shared" ca="1" si="208"/>
        <v/>
      </c>
      <c r="D895" s="179">
        <f t="shared" ca="1" si="209"/>
        <v>802</v>
      </c>
      <c r="E895" s="179">
        <f t="shared" ca="1" si="210"/>
        <v>42</v>
      </c>
      <c r="F895" s="179">
        <f t="shared" ca="1" si="211"/>
        <v>23</v>
      </c>
      <c r="G895" s="179">
        <f t="shared" ca="1" si="212"/>
        <v>199.5</v>
      </c>
      <c r="H895" s="179">
        <f t="shared" ca="1" si="213"/>
        <v>3126</v>
      </c>
      <c r="I895" s="182">
        <f t="shared" ca="1" si="214"/>
        <v>20</v>
      </c>
      <c r="J895" s="175" t="str">
        <f t="shared" ca="1" si="215"/>
        <v/>
      </c>
      <c r="K895" s="127" t="str">
        <f t="shared" ca="1" si="216"/>
        <v/>
      </c>
      <c r="L895" s="182" t="str">
        <f t="shared" ca="1" si="217"/>
        <v/>
      </c>
      <c r="M895" s="127" t="str">
        <f t="shared" ca="1" si="218"/>
        <v/>
      </c>
      <c r="N895" s="127" t="str">
        <f t="shared" ca="1" si="219"/>
        <v/>
      </c>
      <c r="O895" s="179" t="str">
        <f t="shared" ca="1" si="220"/>
        <v/>
      </c>
      <c r="P895" s="182" t="str">
        <f t="shared" ca="1" si="221"/>
        <v/>
      </c>
      <c r="Q895" s="120" t="str">
        <f t="shared" ca="1" si="223"/>
        <v/>
      </c>
      <c r="R895" s="77">
        <f ca="1">IFERROR(SUM($I$15:I895)/$N$5,"")</f>
        <v>0.346422156784361</v>
      </c>
    </row>
    <row r="896" spans="1:18" x14ac:dyDescent="0.25">
      <c r="A896" s="168">
        <v>31</v>
      </c>
      <c r="B896" s="173">
        <f t="shared" si="222"/>
        <v>43595.999999997861</v>
      </c>
      <c r="C896" s="127" t="str">
        <f t="shared" ca="1" si="208"/>
        <v/>
      </c>
      <c r="D896" s="179">
        <f t="shared" ca="1" si="209"/>
        <v>802</v>
      </c>
      <c r="E896" s="179">
        <f t="shared" ca="1" si="210"/>
        <v>42</v>
      </c>
      <c r="F896" s="179">
        <f t="shared" ca="1" si="211"/>
        <v>25</v>
      </c>
      <c r="G896" s="179" t="str">
        <f t="shared" ca="1" si="212"/>
        <v/>
      </c>
      <c r="H896" s="179">
        <f t="shared" ca="1" si="213"/>
        <v>3255</v>
      </c>
      <c r="I896" s="182">
        <f t="shared" ca="1" si="214"/>
        <v>18</v>
      </c>
      <c r="J896" s="175" t="str">
        <f t="shared" ca="1" si="215"/>
        <v/>
      </c>
      <c r="K896" s="127" t="str">
        <f t="shared" ca="1" si="216"/>
        <v/>
      </c>
      <c r="L896" s="182" t="str">
        <f t="shared" ca="1" si="217"/>
        <v/>
      </c>
      <c r="M896" s="127" t="str">
        <f t="shared" ca="1" si="218"/>
        <v/>
      </c>
      <c r="N896" s="127" t="str">
        <f t="shared" ca="1" si="219"/>
        <v/>
      </c>
      <c r="O896" s="179" t="str">
        <f t="shared" ca="1" si="220"/>
        <v/>
      </c>
      <c r="P896" s="182" t="str">
        <f t="shared" ca="1" si="221"/>
        <v/>
      </c>
      <c r="Q896" s="120" t="str">
        <f t="shared" ca="1" si="223"/>
        <v/>
      </c>
      <c r="R896" s="77">
        <f ca="1">IFERROR(SUM($I$15:I896)/$N$5,"")</f>
        <v>0.34652350414116562</v>
      </c>
    </row>
    <row r="897" spans="1:18" x14ac:dyDescent="0.25">
      <c r="A897" s="168">
        <v>32</v>
      </c>
      <c r="B897" s="173">
        <f t="shared" si="222"/>
        <v>43596.041666664525</v>
      </c>
      <c r="C897" s="127" t="str">
        <f t="shared" ca="1" si="208"/>
        <v/>
      </c>
      <c r="D897" s="179">
        <f t="shared" ca="1" si="209"/>
        <v>800</v>
      </c>
      <c r="E897" s="179">
        <f t="shared" ca="1" si="210"/>
        <v>42</v>
      </c>
      <c r="F897" s="179">
        <f t="shared" ca="1" si="211"/>
        <v>23</v>
      </c>
      <c r="G897" s="179" t="str">
        <f t="shared" ca="1" si="212"/>
        <v/>
      </c>
      <c r="H897" s="179">
        <f t="shared" ca="1" si="213"/>
        <v>3678</v>
      </c>
      <c r="I897" s="182">
        <f t="shared" ca="1" si="214"/>
        <v>22</v>
      </c>
      <c r="J897" s="175" t="str">
        <f t="shared" ca="1" si="215"/>
        <v/>
      </c>
      <c r="K897" s="127" t="str">
        <f t="shared" ca="1" si="216"/>
        <v/>
      </c>
      <c r="L897" s="182" t="str">
        <f t="shared" ca="1" si="217"/>
        <v/>
      </c>
      <c r="M897" s="127" t="str">
        <f t="shared" ca="1" si="218"/>
        <v/>
      </c>
      <c r="N897" s="127" t="str">
        <f t="shared" ca="1" si="219"/>
        <v/>
      </c>
      <c r="O897" s="179" t="str">
        <f t="shared" ca="1" si="220"/>
        <v/>
      </c>
      <c r="P897" s="182" t="str">
        <f t="shared" ca="1" si="221"/>
        <v/>
      </c>
      <c r="Q897" s="120" t="str">
        <f t="shared" ca="1" si="223"/>
        <v/>
      </c>
      <c r="R897" s="77">
        <f ca="1">IFERROR(SUM($I$15:I897)/$N$5,"")</f>
        <v>0.34664737313281568</v>
      </c>
    </row>
    <row r="898" spans="1:18" x14ac:dyDescent="0.25">
      <c r="A898" s="168">
        <v>33</v>
      </c>
      <c r="B898" s="173">
        <f t="shared" si="222"/>
        <v>43596.083333331189</v>
      </c>
      <c r="C898" s="127" t="str">
        <f t="shared" ca="1" si="208"/>
        <v/>
      </c>
      <c r="D898" s="179">
        <f t="shared" ca="1" si="209"/>
        <v>802</v>
      </c>
      <c r="E898" s="179">
        <f t="shared" ca="1" si="210"/>
        <v>42</v>
      </c>
      <c r="F898" s="179">
        <f t="shared" ca="1" si="211"/>
        <v>23</v>
      </c>
      <c r="G898" s="179" t="str">
        <f t="shared" ca="1" si="212"/>
        <v/>
      </c>
      <c r="H898" s="179">
        <f t="shared" ca="1" si="213"/>
        <v>3468</v>
      </c>
      <c r="I898" s="182">
        <f t="shared" ca="1" si="214"/>
        <v>21</v>
      </c>
      <c r="J898" s="175" t="str">
        <f t="shared" ca="1" si="215"/>
        <v/>
      </c>
      <c r="K898" s="127" t="str">
        <f t="shared" ca="1" si="216"/>
        <v/>
      </c>
      <c r="L898" s="182" t="str">
        <f t="shared" ca="1" si="217"/>
        <v/>
      </c>
      <c r="M898" s="127" t="str">
        <f t="shared" ca="1" si="218"/>
        <v/>
      </c>
      <c r="N898" s="127" t="str">
        <f t="shared" ca="1" si="219"/>
        <v/>
      </c>
      <c r="O898" s="179" t="str">
        <f t="shared" ca="1" si="220"/>
        <v/>
      </c>
      <c r="P898" s="182" t="str">
        <f t="shared" ca="1" si="221"/>
        <v/>
      </c>
      <c r="Q898" s="120" t="str">
        <f t="shared" ca="1" si="223"/>
        <v/>
      </c>
      <c r="R898" s="77">
        <f ca="1">IFERROR(SUM($I$15:I898)/$N$5,"")</f>
        <v>0.34676561171575443</v>
      </c>
    </row>
    <row r="899" spans="1:18" x14ac:dyDescent="0.25">
      <c r="A899" s="168">
        <v>34</v>
      </c>
      <c r="B899" s="173">
        <f t="shared" si="222"/>
        <v>43596.124999997854</v>
      </c>
      <c r="C899" s="127" t="str">
        <f t="shared" ca="1" si="208"/>
        <v/>
      </c>
      <c r="D899" s="179">
        <f t="shared" ca="1" si="209"/>
        <v>804</v>
      </c>
      <c r="E899" s="179">
        <f t="shared" ca="1" si="210"/>
        <v>42</v>
      </c>
      <c r="F899" s="179">
        <f t="shared" ca="1" si="211"/>
        <v>25</v>
      </c>
      <c r="G899" s="179" t="str">
        <f t="shared" ca="1" si="212"/>
        <v/>
      </c>
      <c r="H899" s="179">
        <f t="shared" ca="1" si="213"/>
        <v>3899</v>
      </c>
      <c r="I899" s="182">
        <f t="shared" ca="1" si="214"/>
        <v>23</v>
      </c>
      <c r="J899" s="175" t="str">
        <f t="shared" ca="1" si="215"/>
        <v/>
      </c>
      <c r="K899" s="127" t="str">
        <f t="shared" ca="1" si="216"/>
        <v/>
      </c>
      <c r="L899" s="182" t="str">
        <f t="shared" ca="1" si="217"/>
        <v/>
      </c>
      <c r="M899" s="127" t="str">
        <f t="shared" ca="1" si="218"/>
        <v/>
      </c>
      <c r="N899" s="127" t="str">
        <f t="shared" ca="1" si="219"/>
        <v/>
      </c>
      <c r="O899" s="179" t="str">
        <f t="shared" ca="1" si="220"/>
        <v/>
      </c>
      <c r="P899" s="182" t="str">
        <f t="shared" ca="1" si="221"/>
        <v/>
      </c>
      <c r="Q899" s="120" t="str">
        <f t="shared" ca="1" si="223"/>
        <v/>
      </c>
      <c r="R899" s="77">
        <f ca="1">IFERROR(SUM($I$15:I899)/$N$5,"")</f>
        <v>0.34689511111611593</v>
      </c>
    </row>
    <row r="900" spans="1:18" x14ac:dyDescent="0.25">
      <c r="A900" s="168">
        <v>35</v>
      </c>
      <c r="B900" s="173">
        <f t="shared" si="222"/>
        <v>43596.166666664518</v>
      </c>
      <c r="C900" s="127" t="str">
        <f t="shared" ca="1" si="208"/>
        <v/>
      </c>
      <c r="D900" s="179">
        <f t="shared" ca="1" si="209"/>
        <v>801</v>
      </c>
      <c r="E900" s="179">
        <f t="shared" ca="1" si="210"/>
        <v>42</v>
      </c>
      <c r="F900" s="179">
        <f t="shared" ca="1" si="211"/>
        <v>23</v>
      </c>
      <c r="G900" s="179" t="str">
        <f t="shared" ca="1" si="212"/>
        <v/>
      </c>
      <c r="H900" s="179">
        <f t="shared" ca="1" si="213"/>
        <v>4155</v>
      </c>
      <c r="I900" s="182">
        <f t="shared" ca="1" si="214"/>
        <v>20</v>
      </c>
      <c r="J900" s="175" t="str">
        <f t="shared" ca="1" si="215"/>
        <v/>
      </c>
      <c r="K900" s="127" t="str">
        <f t="shared" ca="1" si="216"/>
        <v/>
      </c>
      <c r="L900" s="182" t="str">
        <f t="shared" ca="1" si="217"/>
        <v/>
      </c>
      <c r="M900" s="127" t="str">
        <f t="shared" ca="1" si="218"/>
        <v/>
      </c>
      <c r="N900" s="127" t="str">
        <f t="shared" ca="1" si="219"/>
        <v/>
      </c>
      <c r="O900" s="179" t="str">
        <f t="shared" ca="1" si="220"/>
        <v/>
      </c>
      <c r="P900" s="182" t="str">
        <f t="shared" ca="1" si="221"/>
        <v/>
      </c>
      <c r="Q900" s="120" t="str">
        <f t="shared" ca="1" si="223"/>
        <v/>
      </c>
      <c r="R900" s="77">
        <f ca="1">IFERROR(SUM($I$15:I900)/$N$5,"")</f>
        <v>0.3470077192903433</v>
      </c>
    </row>
    <row r="901" spans="1:18" x14ac:dyDescent="0.25">
      <c r="A901" s="168">
        <v>36</v>
      </c>
      <c r="B901" s="173">
        <f t="shared" si="222"/>
        <v>43596.208333331182</v>
      </c>
      <c r="C901" s="127" t="str">
        <f t="shared" ca="1" si="208"/>
        <v/>
      </c>
      <c r="D901" s="179" t="str">
        <f t="shared" ca="1" si="209"/>
        <v/>
      </c>
      <c r="E901" s="179">
        <f t="shared" ca="1" si="210"/>
        <v>42</v>
      </c>
      <c r="F901" s="179">
        <f t="shared" ca="1" si="211"/>
        <v>24</v>
      </c>
      <c r="G901" s="179" t="str">
        <f t="shared" ca="1" si="212"/>
        <v/>
      </c>
      <c r="H901" s="179">
        <f t="shared" ca="1" si="213"/>
        <v>3789</v>
      </c>
      <c r="I901" s="182">
        <f t="shared" ca="1" si="214"/>
        <v>21</v>
      </c>
      <c r="J901" s="175" t="str">
        <f t="shared" ca="1" si="215"/>
        <v/>
      </c>
      <c r="K901" s="127" t="str">
        <f t="shared" ca="1" si="216"/>
        <v/>
      </c>
      <c r="L901" s="182" t="str">
        <f t="shared" ca="1" si="217"/>
        <v/>
      </c>
      <c r="M901" s="127" t="str">
        <f t="shared" ca="1" si="218"/>
        <v/>
      </c>
      <c r="N901" s="127" t="str">
        <f t="shared" ca="1" si="219"/>
        <v/>
      </c>
      <c r="O901" s="179" t="str">
        <f t="shared" ca="1" si="220"/>
        <v/>
      </c>
      <c r="P901" s="182" t="str">
        <f t="shared" ca="1" si="221"/>
        <v/>
      </c>
      <c r="Q901" s="120" t="str">
        <f t="shared" ca="1" si="223"/>
        <v/>
      </c>
      <c r="R901" s="77">
        <f ca="1">IFERROR(SUM($I$15:I901)/$N$5,"")</f>
        <v>0.34712595787328204</v>
      </c>
    </row>
    <row r="902" spans="1:18" x14ac:dyDescent="0.25">
      <c r="A902" s="168">
        <v>37</v>
      </c>
      <c r="B902" s="173">
        <f t="shared" si="222"/>
        <v>43596.249999997846</v>
      </c>
      <c r="C902" s="127" t="str">
        <f t="shared" ca="1" si="208"/>
        <v/>
      </c>
      <c r="D902" s="179">
        <f t="shared" ca="1" si="209"/>
        <v>799</v>
      </c>
      <c r="E902" s="179">
        <f t="shared" ca="1" si="210"/>
        <v>42</v>
      </c>
      <c r="F902" s="179">
        <f t="shared" ca="1" si="211"/>
        <v>23</v>
      </c>
      <c r="G902" s="179" t="str">
        <f t="shared" ca="1" si="212"/>
        <v/>
      </c>
      <c r="H902" s="179">
        <f t="shared" ca="1" si="213"/>
        <v>3615</v>
      </c>
      <c r="I902" s="182">
        <f t="shared" ca="1" si="214"/>
        <v>22</v>
      </c>
      <c r="J902" s="175" t="str">
        <f t="shared" ca="1" si="215"/>
        <v/>
      </c>
      <c r="K902" s="127" t="str">
        <f t="shared" ca="1" si="216"/>
        <v/>
      </c>
      <c r="L902" s="182" t="str">
        <f t="shared" ca="1" si="217"/>
        <v/>
      </c>
      <c r="M902" s="127" t="str">
        <f t="shared" ca="1" si="218"/>
        <v/>
      </c>
      <c r="N902" s="127" t="str">
        <f t="shared" ca="1" si="219"/>
        <v/>
      </c>
      <c r="O902" s="179" t="str">
        <f t="shared" ca="1" si="220"/>
        <v/>
      </c>
      <c r="P902" s="182" t="str">
        <f t="shared" ca="1" si="221"/>
        <v/>
      </c>
      <c r="Q902" s="120" t="str">
        <f t="shared" ca="1" si="223"/>
        <v/>
      </c>
      <c r="R902" s="77">
        <f ca="1">IFERROR(SUM($I$15:I902)/$N$5,"")</f>
        <v>0.34724982686493211</v>
      </c>
    </row>
    <row r="903" spans="1:18" x14ac:dyDescent="0.25">
      <c r="A903" s="168">
        <v>14</v>
      </c>
      <c r="B903" s="173">
        <f t="shared" si="222"/>
        <v>43596.291666664511</v>
      </c>
      <c r="C903" s="127" t="str">
        <f t="shared" ca="1" si="208"/>
        <v/>
      </c>
      <c r="D903" s="179">
        <f t="shared" ca="1" si="209"/>
        <v>798</v>
      </c>
      <c r="E903" s="179">
        <f t="shared" ca="1" si="210"/>
        <v>42</v>
      </c>
      <c r="F903" s="179">
        <f t="shared" ca="1" si="211"/>
        <v>24</v>
      </c>
      <c r="G903" s="179">
        <f t="shared" ca="1" si="212"/>
        <v>185.65</v>
      </c>
      <c r="H903" s="179">
        <f t="shared" ca="1" si="213"/>
        <v>4946</v>
      </c>
      <c r="I903" s="182">
        <f t="shared" ca="1" si="214"/>
        <v>21</v>
      </c>
      <c r="J903" s="175" t="str">
        <f t="shared" ca="1" si="215"/>
        <v/>
      </c>
      <c r="K903" s="127" t="str">
        <f t="shared" ca="1" si="216"/>
        <v/>
      </c>
      <c r="L903" s="182" t="str">
        <f t="shared" ca="1" si="217"/>
        <v/>
      </c>
      <c r="M903" s="127" t="str">
        <f t="shared" ca="1" si="218"/>
        <v/>
      </c>
      <c r="N903" s="127" t="str">
        <f t="shared" ca="1" si="219"/>
        <v/>
      </c>
      <c r="O903" s="179" t="str">
        <f t="shared" ca="1" si="220"/>
        <v/>
      </c>
      <c r="P903" s="182" t="str">
        <f t="shared" ca="1" si="221"/>
        <v/>
      </c>
      <c r="Q903" s="120" t="str">
        <f t="shared" ca="1" si="223"/>
        <v/>
      </c>
      <c r="R903" s="77">
        <f ca="1">IFERROR(SUM($I$15:I903)/$N$5,"")</f>
        <v>0.34736806544787086</v>
      </c>
    </row>
    <row r="904" spans="1:18" x14ac:dyDescent="0.25">
      <c r="A904" s="168">
        <v>15</v>
      </c>
      <c r="B904" s="173">
        <f t="shared" si="222"/>
        <v>43596.333333331175</v>
      </c>
      <c r="C904" s="127" t="str">
        <f t="shared" ca="1" si="208"/>
        <v/>
      </c>
      <c r="D904" s="179">
        <f t="shared" ca="1" si="209"/>
        <v>798</v>
      </c>
      <c r="E904" s="179">
        <f t="shared" ca="1" si="210"/>
        <v>42</v>
      </c>
      <c r="F904" s="179">
        <f t="shared" ca="1" si="211"/>
        <v>25</v>
      </c>
      <c r="G904" s="179" t="str">
        <f t="shared" ca="1" si="212"/>
        <v/>
      </c>
      <c r="H904" s="179">
        <f t="shared" ca="1" si="213"/>
        <v>3842</v>
      </c>
      <c r="I904" s="182">
        <f t="shared" ca="1" si="214"/>
        <v>21</v>
      </c>
      <c r="J904" s="175" t="str">
        <f t="shared" ca="1" si="215"/>
        <v/>
      </c>
      <c r="K904" s="127" t="str">
        <f t="shared" ca="1" si="216"/>
        <v/>
      </c>
      <c r="L904" s="182" t="str">
        <f t="shared" ca="1" si="217"/>
        <v/>
      </c>
      <c r="M904" s="127" t="str">
        <f t="shared" ca="1" si="218"/>
        <v/>
      </c>
      <c r="N904" s="127" t="str">
        <f t="shared" ca="1" si="219"/>
        <v/>
      </c>
      <c r="O904" s="179" t="str">
        <f t="shared" ca="1" si="220"/>
        <v/>
      </c>
      <c r="P904" s="182" t="str">
        <f t="shared" ca="1" si="221"/>
        <v/>
      </c>
      <c r="Q904" s="120" t="str">
        <f t="shared" ca="1" si="223"/>
        <v/>
      </c>
      <c r="R904" s="77">
        <f ca="1">IFERROR(SUM($I$15:I904)/$N$5,"")</f>
        <v>0.3474863040308096</v>
      </c>
    </row>
    <row r="905" spans="1:18" x14ac:dyDescent="0.25">
      <c r="A905" s="168">
        <v>16</v>
      </c>
      <c r="B905" s="173">
        <f t="shared" si="222"/>
        <v>43596.374999997839</v>
      </c>
      <c r="C905" s="127" t="str">
        <f t="shared" ca="1" si="208"/>
        <v/>
      </c>
      <c r="D905" s="179">
        <f t="shared" ca="1" si="209"/>
        <v>801</v>
      </c>
      <c r="E905" s="179">
        <f t="shared" ca="1" si="210"/>
        <v>42</v>
      </c>
      <c r="F905" s="179">
        <f t="shared" ca="1" si="211"/>
        <v>25</v>
      </c>
      <c r="G905" s="179" t="str">
        <f t="shared" ca="1" si="212"/>
        <v/>
      </c>
      <c r="H905" s="179">
        <f t="shared" ca="1" si="213"/>
        <v>4935</v>
      </c>
      <c r="I905" s="182">
        <f t="shared" ca="1" si="214"/>
        <v>22</v>
      </c>
      <c r="J905" s="175" t="str">
        <f t="shared" ca="1" si="215"/>
        <v/>
      </c>
      <c r="K905" s="127" t="str">
        <f t="shared" ca="1" si="216"/>
        <v/>
      </c>
      <c r="L905" s="182" t="str">
        <f t="shared" ca="1" si="217"/>
        <v/>
      </c>
      <c r="M905" s="127" t="str">
        <f t="shared" ca="1" si="218"/>
        <v/>
      </c>
      <c r="N905" s="127" t="str">
        <f t="shared" ca="1" si="219"/>
        <v/>
      </c>
      <c r="O905" s="179" t="str">
        <f t="shared" ca="1" si="220"/>
        <v/>
      </c>
      <c r="P905" s="182" t="str">
        <f t="shared" ca="1" si="221"/>
        <v/>
      </c>
      <c r="Q905" s="120" t="str">
        <f t="shared" ca="1" si="223"/>
        <v/>
      </c>
      <c r="R905" s="77">
        <f ca="1">IFERROR(SUM($I$15:I905)/$N$5,"")</f>
        <v>0.34761017302245972</v>
      </c>
    </row>
    <row r="906" spans="1:18" x14ac:dyDescent="0.25">
      <c r="A906" s="168">
        <v>17</v>
      </c>
      <c r="B906" s="173">
        <f t="shared" si="222"/>
        <v>43596.416666664503</v>
      </c>
      <c r="C906" s="127" t="str">
        <f t="shared" ca="1" si="208"/>
        <v/>
      </c>
      <c r="D906" s="179">
        <f t="shared" ca="1" si="209"/>
        <v>800</v>
      </c>
      <c r="E906" s="179">
        <f t="shared" ca="1" si="210"/>
        <v>42</v>
      </c>
      <c r="F906" s="179">
        <f t="shared" ca="1" si="211"/>
        <v>24</v>
      </c>
      <c r="G906" s="179" t="str">
        <f t="shared" ca="1" si="212"/>
        <v/>
      </c>
      <c r="H906" s="179">
        <f t="shared" ca="1" si="213"/>
        <v>3467</v>
      </c>
      <c r="I906" s="182">
        <f t="shared" ca="1" si="214"/>
        <v>21</v>
      </c>
      <c r="J906" s="175" t="str">
        <f t="shared" ca="1" si="215"/>
        <v/>
      </c>
      <c r="K906" s="127" t="str">
        <f t="shared" ca="1" si="216"/>
        <v/>
      </c>
      <c r="L906" s="182" t="str">
        <f t="shared" ca="1" si="217"/>
        <v/>
      </c>
      <c r="M906" s="127" t="str">
        <f t="shared" ca="1" si="218"/>
        <v/>
      </c>
      <c r="N906" s="127" t="str">
        <f t="shared" ca="1" si="219"/>
        <v/>
      </c>
      <c r="O906" s="179" t="str">
        <f t="shared" ca="1" si="220"/>
        <v/>
      </c>
      <c r="P906" s="182" t="str">
        <f t="shared" ca="1" si="221"/>
        <v/>
      </c>
      <c r="Q906" s="120" t="str">
        <f t="shared" ca="1" si="223"/>
        <v/>
      </c>
      <c r="R906" s="77">
        <f ca="1">IFERROR(SUM($I$15:I906)/$N$5,"")</f>
        <v>0.34772841160539841</v>
      </c>
    </row>
    <row r="907" spans="1:18" x14ac:dyDescent="0.25">
      <c r="A907" s="168">
        <v>18</v>
      </c>
      <c r="B907" s="173">
        <f t="shared" si="222"/>
        <v>43596.458333331168</v>
      </c>
      <c r="C907" s="127" t="str">
        <f t="shared" ca="1" si="208"/>
        <v/>
      </c>
      <c r="D907" s="179">
        <f t="shared" ca="1" si="209"/>
        <v>794</v>
      </c>
      <c r="E907" s="179">
        <f t="shared" ca="1" si="210"/>
        <v>42</v>
      </c>
      <c r="F907" s="179">
        <f t="shared" ca="1" si="211"/>
        <v>26</v>
      </c>
      <c r="G907" s="179" t="str">
        <f t="shared" ca="1" si="212"/>
        <v/>
      </c>
      <c r="H907" s="179">
        <f t="shared" ca="1" si="213"/>
        <v>3710</v>
      </c>
      <c r="I907" s="182">
        <f t="shared" ca="1" si="214"/>
        <v>20</v>
      </c>
      <c r="J907" s="175" t="str">
        <f t="shared" ca="1" si="215"/>
        <v/>
      </c>
      <c r="K907" s="127" t="str">
        <f t="shared" ca="1" si="216"/>
        <v/>
      </c>
      <c r="L907" s="182" t="str">
        <f t="shared" ca="1" si="217"/>
        <v/>
      </c>
      <c r="M907" s="127" t="str">
        <f t="shared" ca="1" si="218"/>
        <v/>
      </c>
      <c r="N907" s="127" t="str">
        <f t="shared" ca="1" si="219"/>
        <v/>
      </c>
      <c r="O907" s="179" t="str">
        <f t="shared" ca="1" si="220"/>
        <v/>
      </c>
      <c r="P907" s="182" t="str">
        <f t="shared" ca="1" si="221"/>
        <v/>
      </c>
      <c r="Q907" s="120" t="str">
        <f t="shared" ca="1" si="223"/>
        <v/>
      </c>
      <c r="R907" s="77">
        <f ca="1">IFERROR(SUM($I$15:I907)/$N$5,"")</f>
        <v>0.34784101977962578</v>
      </c>
    </row>
    <row r="908" spans="1:18" x14ac:dyDescent="0.25">
      <c r="A908" s="168">
        <v>19</v>
      </c>
      <c r="B908" s="173">
        <f t="shared" si="222"/>
        <v>43596.499999997832</v>
      </c>
      <c r="C908" s="127" t="str">
        <f t="shared" ca="1" si="208"/>
        <v/>
      </c>
      <c r="D908" s="179">
        <f t="shared" ca="1" si="209"/>
        <v>801</v>
      </c>
      <c r="E908" s="179">
        <f t="shared" ca="1" si="210"/>
        <v>42</v>
      </c>
      <c r="F908" s="179">
        <f t="shared" ca="1" si="211"/>
        <v>24</v>
      </c>
      <c r="G908" s="179" t="str">
        <f t="shared" ca="1" si="212"/>
        <v/>
      </c>
      <c r="H908" s="179">
        <f t="shared" ca="1" si="213"/>
        <v>3604</v>
      </c>
      <c r="I908" s="182">
        <f t="shared" ca="1" si="214"/>
        <v>21</v>
      </c>
      <c r="J908" s="175" t="str">
        <f t="shared" ca="1" si="215"/>
        <v/>
      </c>
      <c r="K908" s="127" t="str">
        <f t="shared" ca="1" si="216"/>
        <v/>
      </c>
      <c r="L908" s="182" t="str">
        <f t="shared" ca="1" si="217"/>
        <v/>
      </c>
      <c r="M908" s="127" t="str">
        <f t="shared" ca="1" si="218"/>
        <v/>
      </c>
      <c r="N908" s="127" t="str">
        <f t="shared" ca="1" si="219"/>
        <v/>
      </c>
      <c r="O908" s="179" t="str">
        <f t="shared" ca="1" si="220"/>
        <v/>
      </c>
      <c r="P908" s="182" t="str">
        <f t="shared" ca="1" si="221"/>
        <v/>
      </c>
      <c r="Q908" s="120" t="str">
        <f t="shared" ca="1" si="223"/>
        <v/>
      </c>
      <c r="R908" s="77">
        <f ca="1">IFERROR(SUM($I$15:I908)/$N$5,"")</f>
        <v>0.34795925836256453</v>
      </c>
    </row>
    <row r="909" spans="1:18" x14ac:dyDescent="0.25">
      <c r="A909" s="168">
        <v>20</v>
      </c>
      <c r="B909" s="173">
        <f t="shared" si="222"/>
        <v>43596.541666664496</v>
      </c>
      <c r="C909" s="127" t="str">
        <f t="shared" ca="1" si="208"/>
        <v/>
      </c>
      <c r="D909" s="179">
        <f t="shared" ca="1" si="209"/>
        <v>802</v>
      </c>
      <c r="E909" s="179">
        <f t="shared" ca="1" si="210"/>
        <v>42</v>
      </c>
      <c r="F909" s="179">
        <f t="shared" ca="1" si="211"/>
        <v>24</v>
      </c>
      <c r="G909" s="179" t="str">
        <f t="shared" ca="1" si="212"/>
        <v/>
      </c>
      <c r="H909" s="179">
        <f t="shared" ca="1" si="213"/>
        <v>5269</v>
      </c>
      <c r="I909" s="182">
        <f t="shared" ca="1" si="214"/>
        <v>21</v>
      </c>
      <c r="J909" s="175" t="str">
        <f t="shared" ca="1" si="215"/>
        <v/>
      </c>
      <c r="K909" s="127" t="str">
        <f t="shared" ca="1" si="216"/>
        <v/>
      </c>
      <c r="L909" s="182" t="str">
        <f t="shared" ca="1" si="217"/>
        <v/>
      </c>
      <c r="M909" s="127" t="str">
        <f t="shared" ca="1" si="218"/>
        <v/>
      </c>
      <c r="N909" s="127" t="str">
        <f t="shared" ca="1" si="219"/>
        <v/>
      </c>
      <c r="O909" s="179" t="str">
        <f t="shared" ca="1" si="220"/>
        <v/>
      </c>
      <c r="P909" s="182" t="str">
        <f t="shared" ca="1" si="221"/>
        <v/>
      </c>
      <c r="Q909" s="120" t="str">
        <f t="shared" ca="1" si="223"/>
        <v/>
      </c>
      <c r="R909" s="77">
        <f ca="1">IFERROR(SUM($I$15:I909)/$N$5,"")</f>
        <v>0.34807749694550327</v>
      </c>
    </row>
    <row r="910" spans="1:18" x14ac:dyDescent="0.25">
      <c r="A910" s="168">
        <v>21</v>
      </c>
      <c r="B910" s="173">
        <f t="shared" si="222"/>
        <v>43596.58333333116</v>
      </c>
      <c r="C910" s="127" t="str">
        <f t="shared" ca="1" si="208"/>
        <v/>
      </c>
      <c r="D910" s="179">
        <f t="shared" ca="1" si="209"/>
        <v>797</v>
      </c>
      <c r="E910" s="179">
        <f t="shared" ca="1" si="210"/>
        <v>42</v>
      </c>
      <c r="F910" s="179">
        <f t="shared" ca="1" si="211"/>
        <v>25</v>
      </c>
      <c r="G910" s="179" t="str">
        <f t="shared" ca="1" si="212"/>
        <v/>
      </c>
      <c r="H910" s="179">
        <f t="shared" ca="1" si="213"/>
        <v>3388</v>
      </c>
      <c r="I910" s="182">
        <f t="shared" ca="1" si="214"/>
        <v>21</v>
      </c>
      <c r="J910" s="175" t="str">
        <f t="shared" ca="1" si="215"/>
        <v/>
      </c>
      <c r="K910" s="127" t="str">
        <f t="shared" ca="1" si="216"/>
        <v/>
      </c>
      <c r="L910" s="182" t="str">
        <f t="shared" ca="1" si="217"/>
        <v/>
      </c>
      <c r="M910" s="127" t="str">
        <f t="shared" ca="1" si="218"/>
        <v/>
      </c>
      <c r="N910" s="127" t="str">
        <f t="shared" ca="1" si="219"/>
        <v/>
      </c>
      <c r="O910" s="179" t="str">
        <f t="shared" ca="1" si="220"/>
        <v/>
      </c>
      <c r="P910" s="182" t="str">
        <f t="shared" ca="1" si="221"/>
        <v/>
      </c>
      <c r="Q910" s="120" t="str">
        <f t="shared" ca="1" si="223"/>
        <v/>
      </c>
      <c r="R910" s="77">
        <f ca="1">IFERROR(SUM($I$15:I910)/$N$5,"")</f>
        <v>0.34819573552844202</v>
      </c>
    </row>
    <row r="911" spans="1:18" x14ac:dyDescent="0.25">
      <c r="A911" s="168">
        <v>22</v>
      </c>
      <c r="B911" s="173">
        <f t="shared" si="222"/>
        <v>43596.624999997824</v>
      </c>
      <c r="C911" s="127" t="str">
        <f t="shared" ref="C911:C974" ca="1" si="224">IF($B911&gt;$B$10,"",IFERROR(AVERAGE(INDIRECT("'"&amp;TEXT($B911-TIME(6,1,0),"MM-DD-YY")&amp;"'!C"&amp;$A911)),""))</f>
        <v/>
      </c>
      <c r="D911" s="179">
        <f t="shared" ref="D911:D974" ca="1" si="225">IF($B911&gt;$B$10,"",IFERROR(AVERAGE(INDIRECT("'"&amp;TEXT($B911-TIME(6,1,0),"MM-DD-YY")&amp;"'!D"&amp;$A911)),""))</f>
        <v>798</v>
      </c>
      <c r="E911" s="179">
        <f t="shared" ref="E911:E974" ca="1" si="226">IF($B911&gt;$B$10,"",IFERROR(AVERAGE(INDIRECT("'"&amp;TEXT($B911-TIME(6,1,0),"MM-DD-YY")&amp;"'!E"&amp;$A911)),""))</f>
        <v>42</v>
      </c>
      <c r="F911" s="179">
        <f t="shared" ref="F911:F974" ca="1" si="227">IF($B911&gt;$B$10,"",IFERROR(AVERAGE(INDIRECT("'"&amp;TEXT($B911-TIME(6,1,0),"MM-DD-YY")&amp;"'!P"&amp;$A911)),""))</f>
        <v>25</v>
      </c>
      <c r="G911" s="179" t="str">
        <f t="shared" ref="G911:G974" ca="1" si="228">IF($B911&gt;$B$10,"",IFERROR(AVERAGE(INDIRECT("'"&amp;TEXT($B911-TIME(6,1,0),"MM-DD-YY")&amp;"'!AC"&amp;$A911)),""))</f>
        <v/>
      </c>
      <c r="H911" s="179">
        <f t="shared" ref="H911:H974" ca="1" si="229">IF($B911&gt;$B$10,"",IFERROR(AVERAGE(INDIRECT("'"&amp;TEXT($B911-TIME(6,1,0),"MM-DD-YY")&amp;"'!O"&amp;$A911)),""))</f>
        <v>3621</v>
      </c>
      <c r="I911" s="182">
        <f t="shared" ref="I911:I974" ca="1" si="230">IF($B911&gt;$B$10,"",IFERROR(AVERAGE(INDIRECT("'"&amp;TEXT($B911-TIME(6,1,0),"MM-DD-YY")&amp;"'!Q"&amp;$A911)),""))</f>
        <v>22</v>
      </c>
      <c r="J911" s="175" t="str">
        <f t="shared" ref="J911:J974" ca="1" si="231">IF($B911&gt;$B$10,"",IFERROR(AVERAGE(INDIRECT("'"&amp;TEXT($B911-TIME(6,1,0),"MM-DD-YY")&amp;"'!T"&amp;$A911)),""))</f>
        <v/>
      </c>
      <c r="K911" s="127" t="str">
        <f t="shared" ref="K911:K974" ca="1" si="232">IF($B911&gt;$B$10,"",IFERROR(AVERAGE(INDIRECT("'"&amp;TEXT($B911-TIME(6,1,0),"MM-DD-YY")&amp;"'!I"&amp;$A911)),""))</f>
        <v/>
      </c>
      <c r="L911" s="182" t="str">
        <f t="shared" ref="L911:L974" ca="1" si="233">IF($B911&gt;$B$10,"",IFERROR(AVERAGE(INDIRECT("'"&amp;TEXT($B911-TIME(6,1,0),"MM-DD-YY")&amp;"'!J"&amp;$A911)),""))</f>
        <v/>
      </c>
      <c r="M911" s="127" t="str">
        <f t="shared" ref="M911:M974" ca="1" si="234">IF($B911&gt;$B$10,"",IFERROR(AVERAGE(INDIRECT("'"&amp;TEXT($B911-TIME(6,1,0),"MM-DD-YY")&amp;"'!K"&amp;$A911)),""))</f>
        <v/>
      </c>
      <c r="N911" s="127" t="str">
        <f t="shared" ref="N911:N974" ca="1" si="235">IF($B911&gt;$B$10,"",IFERROR(AVERAGE(INDIRECT("'"&amp;TEXT($B911-TIME(6,1,0),"MM-DD-YY")&amp;"'!L"&amp;$A911)),""))</f>
        <v/>
      </c>
      <c r="O911" s="179" t="str">
        <f t="shared" ref="O911:O974" ca="1" si="236">IF($B911&gt;$B$10,"",IFERROR(AVERAGE(INDIRECT("'"&amp;TEXT($B911-TIME(6,1,0),"MM-DD-YY")&amp;"'!M"&amp;$A911)),""))</f>
        <v/>
      </c>
      <c r="P911" s="182" t="str">
        <f t="shared" ref="P911:P974" ca="1" si="237">IF($B911&gt;$B$10,"",IFERROR(AVERAGE(INDIRECT("'"&amp;TEXT($B911-TIME(6,1,0),"MM-DD-YY")&amp;"'!N"&amp;$A911)),""))</f>
        <v/>
      </c>
      <c r="Q911" s="120" t="str">
        <f t="shared" ca="1" si="223"/>
        <v/>
      </c>
      <c r="R911" s="77">
        <f ca="1">IFERROR(SUM($I$15:I911)/$N$5,"")</f>
        <v>0.34831960452009214</v>
      </c>
    </row>
    <row r="912" spans="1:18" x14ac:dyDescent="0.25">
      <c r="A912" s="168">
        <v>23</v>
      </c>
      <c r="B912" s="173">
        <f t="shared" ref="B912:B975" si="238">B911+TIME(1,0,0)</f>
        <v>43596.666666664489</v>
      </c>
      <c r="C912" s="127" t="str">
        <f t="shared" ca="1" si="224"/>
        <v/>
      </c>
      <c r="D912" s="179">
        <f t="shared" ca="1" si="225"/>
        <v>800</v>
      </c>
      <c r="E912" s="179">
        <f t="shared" ca="1" si="226"/>
        <v>42</v>
      </c>
      <c r="F912" s="179">
        <f t="shared" ca="1" si="227"/>
        <v>24</v>
      </c>
      <c r="G912" s="179" t="str">
        <f t="shared" ca="1" si="228"/>
        <v/>
      </c>
      <c r="H912" s="179">
        <f t="shared" ca="1" si="229"/>
        <v>6033</v>
      </c>
      <c r="I912" s="182">
        <f t="shared" ca="1" si="230"/>
        <v>21</v>
      </c>
      <c r="J912" s="175" t="str">
        <f t="shared" ca="1" si="231"/>
        <v/>
      </c>
      <c r="K912" s="127" t="str">
        <f t="shared" ca="1" si="232"/>
        <v/>
      </c>
      <c r="L912" s="182" t="str">
        <f t="shared" ca="1" si="233"/>
        <v/>
      </c>
      <c r="M912" s="127" t="str">
        <f t="shared" ca="1" si="234"/>
        <v/>
      </c>
      <c r="N912" s="127" t="str">
        <f t="shared" ca="1" si="235"/>
        <v/>
      </c>
      <c r="O912" s="179" t="str">
        <f t="shared" ca="1" si="236"/>
        <v/>
      </c>
      <c r="P912" s="182" t="str">
        <f t="shared" ca="1" si="237"/>
        <v/>
      </c>
      <c r="Q912" s="120" t="str">
        <f t="shared" ref="Q912:Q975" ca="1" si="239">IFERROR(Q911-I912,"")</f>
        <v/>
      </c>
      <c r="R912" s="77">
        <f ca="1">IFERROR(SUM($I$15:I912)/$N$5,"")</f>
        <v>0.34843784310303083</v>
      </c>
    </row>
    <row r="913" spans="1:18" x14ac:dyDescent="0.25">
      <c r="A913" s="168">
        <v>24</v>
      </c>
      <c r="B913" s="173">
        <f t="shared" si="238"/>
        <v>43596.708333331153</v>
      </c>
      <c r="C913" s="127" t="str">
        <f t="shared" ca="1" si="224"/>
        <v/>
      </c>
      <c r="D913" s="179">
        <f t="shared" ca="1" si="225"/>
        <v>799</v>
      </c>
      <c r="E913" s="179">
        <f t="shared" ca="1" si="226"/>
        <v>42</v>
      </c>
      <c r="F913" s="179">
        <f t="shared" ca="1" si="227"/>
        <v>26</v>
      </c>
      <c r="G913" s="179">
        <f t="shared" ca="1" si="228"/>
        <v>238.29</v>
      </c>
      <c r="H913" s="179">
        <f t="shared" ca="1" si="229"/>
        <v>3644</v>
      </c>
      <c r="I913" s="182">
        <f t="shared" ca="1" si="230"/>
        <v>20</v>
      </c>
      <c r="J913" s="175" t="str">
        <f t="shared" ca="1" si="231"/>
        <v/>
      </c>
      <c r="K913" s="127" t="str">
        <f t="shared" ca="1" si="232"/>
        <v/>
      </c>
      <c r="L913" s="182" t="str">
        <f t="shared" ca="1" si="233"/>
        <v/>
      </c>
      <c r="M913" s="127" t="str">
        <f t="shared" ca="1" si="234"/>
        <v/>
      </c>
      <c r="N913" s="127" t="str">
        <f t="shared" ca="1" si="235"/>
        <v/>
      </c>
      <c r="O913" s="179" t="str">
        <f t="shared" ca="1" si="236"/>
        <v/>
      </c>
      <c r="P913" s="182" t="str">
        <f t="shared" ca="1" si="237"/>
        <v/>
      </c>
      <c r="Q913" s="120" t="str">
        <f t="shared" ca="1" si="239"/>
        <v/>
      </c>
      <c r="R913" s="77">
        <f ca="1">IFERROR(SUM($I$15:I913)/$N$5,"")</f>
        <v>0.3485504512772582</v>
      </c>
    </row>
    <row r="914" spans="1:18" x14ac:dyDescent="0.25">
      <c r="A914" s="168">
        <v>25</v>
      </c>
      <c r="B914" s="173">
        <f t="shared" si="238"/>
        <v>43596.749999997817</v>
      </c>
      <c r="C914" s="127" t="str">
        <f t="shared" ca="1" si="224"/>
        <v/>
      </c>
      <c r="D914" s="179">
        <f t="shared" ca="1" si="225"/>
        <v>801</v>
      </c>
      <c r="E914" s="179">
        <f t="shared" ca="1" si="226"/>
        <v>42</v>
      </c>
      <c r="F914" s="179">
        <f t="shared" ca="1" si="227"/>
        <v>25</v>
      </c>
      <c r="G914" s="179" t="str">
        <f t="shared" ca="1" si="228"/>
        <v/>
      </c>
      <c r="H914" s="179">
        <f t="shared" ca="1" si="229"/>
        <v>5927</v>
      </c>
      <c r="I914" s="182">
        <f t="shared" ca="1" si="230"/>
        <v>21</v>
      </c>
      <c r="J914" s="175" t="str">
        <f t="shared" ca="1" si="231"/>
        <v/>
      </c>
      <c r="K914" s="127" t="str">
        <f t="shared" ca="1" si="232"/>
        <v/>
      </c>
      <c r="L914" s="182" t="str">
        <f t="shared" ca="1" si="233"/>
        <v/>
      </c>
      <c r="M914" s="127" t="str">
        <f t="shared" ca="1" si="234"/>
        <v/>
      </c>
      <c r="N914" s="127" t="str">
        <f t="shared" ca="1" si="235"/>
        <v/>
      </c>
      <c r="O914" s="179" t="str">
        <f t="shared" ca="1" si="236"/>
        <v/>
      </c>
      <c r="P914" s="182" t="str">
        <f t="shared" ca="1" si="237"/>
        <v/>
      </c>
      <c r="Q914" s="120" t="str">
        <f t="shared" ca="1" si="239"/>
        <v/>
      </c>
      <c r="R914" s="77">
        <f ca="1">IFERROR(SUM($I$15:I914)/$N$5,"")</f>
        <v>0.34866868986019695</v>
      </c>
    </row>
    <row r="915" spans="1:18" x14ac:dyDescent="0.25">
      <c r="A915" s="168">
        <v>26</v>
      </c>
      <c r="B915" s="173">
        <f t="shared" si="238"/>
        <v>43596.791666664481</v>
      </c>
      <c r="C915" s="127" t="str">
        <f t="shared" ca="1" si="224"/>
        <v/>
      </c>
      <c r="D915" s="179">
        <f t="shared" ca="1" si="225"/>
        <v>799</v>
      </c>
      <c r="E915" s="179">
        <f t="shared" ca="1" si="226"/>
        <v>42</v>
      </c>
      <c r="F915" s="179">
        <f t="shared" ca="1" si="227"/>
        <v>25</v>
      </c>
      <c r="G915" s="179" t="str">
        <f t="shared" ca="1" si="228"/>
        <v/>
      </c>
      <c r="H915" s="179">
        <f t="shared" ca="1" si="229"/>
        <v>3636</v>
      </c>
      <c r="I915" s="182">
        <f t="shared" ca="1" si="230"/>
        <v>21</v>
      </c>
      <c r="J915" s="175" t="str">
        <f t="shared" ca="1" si="231"/>
        <v/>
      </c>
      <c r="K915" s="127" t="str">
        <f t="shared" ca="1" si="232"/>
        <v/>
      </c>
      <c r="L915" s="182" t="str">
        <f t="shared" ca="1" si="233"/>
        <v/>
      </c>
      <c r="M915" s="127" t="str">
        <f t="shared" ca="1" si="234"/>
        <v/>
      </c>
      <c r="N915" s="127" t="str">
        <f t="shared" ca="1" si="235"/>
        <v/>
      </c>
      <c r="O915" s="179" t="str">
        <f t="shared" ca="1" si="236"/>
        <v/>
      </c>
      <c r="P915" s="182" t="str">
        <f t="shared" ca="1" si="237"/>
        <v/>
      </c>
      <c r="Q915" s="120" t="str">
        <f t="shared" ca="1" si="239"/>
        <v/>
      </c>
      <c r="R915" s="77">
        <f ca="1">IFERROR(SUM($I$15:I915)/$N$5,"")</f>
        <v>0.34878692844313569</v>
      </c>
    </row>
    <row r="916" spans="1:18" x14ac:dyDescent="0.25">
      <c r="A916" s="168">
        <v>27</v>
      </c>
      <c r="B916" s="173">
        <f t="shared" si="238"/>
        <v>43596.833333331146</v>
      </c>
      <c r="C916" s="127" t="str">
        <f t="shared" ca="1" si="224"/>
        <v/>
      </c>
      <c r="D916" s="179">
        <f t="shared" ca="1" si="225"/>
        <v>795</v>
      </c>
      <c r="E916" s="179">
        <f t="shared" ca="1" si="226"/>
        <v>42</v>
      </c>
      <c r="F916" s="179">
        <f t="shared" ca="1" si="227"/>
        <v>25</v>
      </c>
      <c r="G916" s="179" t="str">
        <f t="shared" ca="1" si="228"/>
        <v/>
      </c>
      <c r="H916" s="179">
        <f t="shared" ca="1" si="229"/>
        <v>3749</v>
      </c>
      <c r="I916" s="182">
        <f t="shared" ca="1" si="230"/>
        <v>21</v>
      </c>
      <c r="J916" s="175" t="str">
        <f t="shared" ca="1" si="231"/>
        <v/>
      </c>
      <c r="K916" s="127" t="str">
        <f t="shared" ca="1" si="232"/>
        <v/>
      </c>
      <c r="L916" s="182" t="str">
        <f t="shared" ca="1" si="233"/>
        <v/>
      </c>
      <c r="M916" s="127" t="str">
        <f t="shared" ca="1" si="234"/>
        <v/>
      </c>
      <c r="N916" s="127" t="str">
        <f t="shared" ca="1" si="235"/>
        <v/>
      </c>
      <c r="O916" s="179" t="str">
        <f t="shared" ca="1" si="236"/>
        <v/>
      </c>
      <c r="P916" s="182" t="str">
        <f t="shared" ca="1" si="237"/>
        <v/>
      </c>
      <c r="Q916" s="120" t="str">
        <f t="shared" ca="1" si="239"/>
        <v/>
      </c>
      <c r="R916" s="77">
        <f ca="1">IFERROR(SUM($I$15:I916)/$N$5,"")</f>
        <v>0.34890516702607444</v>
      </c>
    </row>
    <row r="917" spans="1:18" x14ac:dyDescent="0.25">
      <c r="A917" s="168">
        <v>28</v>
      </c>
      <c r="B917" s="173">
        <f t="shared" si="238"/>
        <v>43596.87499999781</v>
      </c>
      <c r="C917" s="127" t="str">
        <f t="shared" ca="1" si="224"/>
        <v/>
      </c>
      <c r="D917" s="179">
        <f t="shared" ca="1" si="225"/>
        <v>797</v>
      </c>
      <c r="E917" s="179">
        <f t="shared" ca="1" si="226"/>
        <v>42</v>
      </c>
      <c r="F917" s="179">
        <f t="shared" ca="1" si="227"/>
        <v>24</v>
      </c>
      <c r="G917" s="179" t="str">
        <f t="shared" ca="1" si="228"/>
        <v/>
      </c>
      <c r="H917" s="179">
        <f t="shared" ca="1" si="229"/>
        <v>3615</v>
      </c>
      <c r="I917" s="182">
        <f t="shared" ca="1" si="230"/>
        <v>21</v>
      </c>
      <c r="J917" s="175" t="str">
        <f t="shared" ca="1" si="231"/>
        <v/>
      </c>
      <c r="K917" s="127" t="str">
        <f t="shared" ca="1" si="232"/>
        <v/>
      </c>
      <c r="L917" s="182" t="str">
        <f t="shared" ca="1" si="233"/>
        <v/>
      </c>
      <c r="M917" s="127" t="str">
        <f t="shared" ca="1" si="234"/>
        <v/>
      </c>
      <c r="N917" s="127" t="str">
        <f t="shared" ca="1" si="235"/>
        <v/>
      </c>
      <c r="O917" s="179" t="str">
        <f t="shared" ca="1" si="236"/>
        <v/>
      </c>
      <c r="P917" s="182" t="str">
        <f t="shared" ca="1" si="237"/>
        <v/>
      </c>
      <c r="Q917" s="120" t="str">
        <f t="shared" ca="1" si="239"/>
        <v/>
      </c>
      <c r="R917" s="77">
        <f ca="1">IFERROR(SUM($I$15:I917)/$N$5,"")</f>
        <v>0.34902340560901318</v>
      </c>
    </row>
    <row r="918" spans="1:18" x14ac:dyDescent="0.25">
      <c r="A918" s="168">
        <v>29</v>
      </c>
      <c r="B918" s="173">
        <f t="shared" si="238"/>
        <v>43596.916666664474</v>
      </c>
      <c r="C918" s="127" t="str">
        <f t="shared" ca="1" si="224"/>
        <v/>
      </c>
      <c r="D918" s="179">
        <f t="shared" ca="1" si="225"/>
        <v>795</v>
      </c>
      <c r="E918" s="179">
        <f t="shared" ca="1" si="226"/>
        <v>42</v>
      </c>
      <c r="F918" s="179">
        <f t="shared" ca="1" si="227"/>
        <v>24</v>
      </c>
      <c r="G918" s="179" t="str">
        <f t="shared" ca="1" si="228"/>
        <v/>
      </c>
      <c r="H918" s="179">
        <f t="shared" ca="1" si="229"/>
        <v>3569</v>
      </c>
      <c r="I918" s="182">
        <f t="shared" ca="1" si="230"/>
        <v>20</v>
      </c>
      <c r="J918" s="175" t="str">
        <f t="shared" ca="1" si="231"/>
        <v/>
      </c>
      <c r="K918" s="127" t="str">
        <f t="shared" ca="1" si="232"/>
        <v/>
      </c>
      <c r="L918" s="182" t="str">
        <f t="shared" ca="1" si="233"/>
        <v/>
      </c>
      <c r="M918" s="127" t="str">
        <f t="shared" ca="1" si="234"/>
        <v/>
      </c>
      <c r="N918" s="127" t="str">
        <f t="shared" ca="1" si="235"/>
        <v/>
      </c>
      <c r="O918" s="179" t="str">
        <f t="shared" ca="1" si="236"/>
        <v/>
      </c>
      <c r="P918" s="182" t="str">
        <f t="shared" ca="1" si="237"/>
        <v/>
      </c>
      <c r="Q918" s="120" t="str">
        <f t="shared" ca="1" si="239"/>
        <v/>
      </c>
      <c r="R918" s="77">
        <f ca="1">IFERROR(SUM($I$15:I918)/$N$5,"")</f>
        <v>0.34913601378324055</v>
      </c>
    </row>
    <row r="919" spans="1:18" x14ac:dyDescent="0.25">
      <c r="A919" s="168">
        <v>30</v>
      </c>
      <c r="B919" s="173">
        <f t="shared" si="238"/>
        <v>43596.958333331138</v>
      </c>
      <c r="C919" s="127" t="str">
        <f t="shared" ca="1" si="224"/>
        <v/>
      </c>
      <c r="D919" s="179">
        <f t="shared" ca="1" si="225"/>
        <v>797</v>
      </c>
      <c r="E919" s="179">
        <f t="shared" ca="1" si="226"/>
        <v>42</v>
      </c>
      <c r="F919" s="179">
        <f t="shared" ca="1" si="227"/>
        <v>23</v>
      </c>
      <c r="G919" s="179" t="str">
        <f t="shared" ca="1" si="228"/>
        <v/>
      </c>
      <c r="H919" s="179">
        <f t="shared" ca="1" si="229"/>
        <v>3695</v>
      </c>
      <c r="I919" s="182">
        <f t="shared" ca="1" si="230"/>
        <v>21</v>
      </c>
      <c r="J919" s="175" t="str">
        <f t="shared" ca="1" si="231"/>
        <v/>
      </c>
      <c r="K919" s="127" t="str">
        <f t="shared" ca="1" si="232"/>
        <v/>
      </c>
      <c r="L919" s="182" t="str">
        <f t="shared" ca="1" si="233"/>
        <v/>
      </c>
      <c r="M919" s="127" t="str">
        <f t="shared" ca="1" si="234"/>
        <v/>
      </c>
      <c r="N919" s="127" t="str">
        <f t="shared" ca="1" si="235"/>
        <v/>
      </c>
      <c r="O919" s="179" t="str">
        <f t="shared" ca="1" si="236"/>
        <v/>
      </c>
      <c r="P919" s="182" t="str">
        <f t="shared" ca="1" si="237"/>
        <v/>
      </c>
      <c r="Q919" s="120" t="str">
        <f t="shared" ca="1" si="239"/>
        <v/>
      </c>
      <c r="R919" s="77">
        <f ca="1">IFERROR(SUM($I$15:I919)/$N$5,"")</f>
        <v>0.34925425236617924</v>
      </c>
    </row>
    <row r="920" spans="1:18" x14ac:dyDescent="0.25">
      <c r="A920" s="168">
        <v>31</v>
      </c>
      <c r="B920" s="173">
        <f t="shared" si="238"/>
        <v>43596.999999997803</v>
      </c>
      <c r="C920" s="127" t="str">
        <f t="shared" ca="1" si="224"/>
        <v/>
      </c>
      <c r="D920" s="179">
        <f t="shared" ca="1" si="225"/>
        <v>800</v>
      </c>
      <c r="E920" s="179">
        <f t="shared" ca="1" si="226"/>
        <v>42</v>
      </c>
      <c r="F920" s="179">
        <f t="shared" ca="1" si="227"/>
        <v>24</v>
      </c>
      <c r="G920" s="179" t="str">
        <f t="shared" ca="1" si="228"/>
        <v/>
      </c>
      <c r="H920" s="179">
        <f t="shared" ca="1" si="229"/>
        <v>3789</v>
      </c>
      <c r="I920" s="182">
        <f t="shared" ca="1" si="230"/>
        <v>20</v>
      </c>
      <c r="J920" s="175" t="str">
        <f t="shared" ca="1" si="231"/>
        <v/>
      </c>
      <c r="K920" s="127" t="str">
        <f t="shared" ca="1" si="232"/>
        <v/>
      </c>
      <c r="L920" s="182" t="str">
        <f t="shared" ca="1" si="233"/>
        <v/>
      </c>
      <c r="M920" s="127" t="str">
        <f t="shared" ca="1" si="234"/>
        <v/>
      </c>
      <c r="N920" s="127" t="str">
        <f t="shared" ca="1" si="235"/>
        <v/>
      </c>
      <c r="O920" s="179" t="str">
        <f t="shared" ca="1" si="236"/>
        <v/>
      </c>
      <c r="P920" s="182" t="str">
        <f t="shared" ca="1" si="237"/>
        <v/>
      </c>
      <c r="Q920" s="120" t="str">
        <f t="shared" ca="1" si="239"/>
        <v/>
      </c>
      <c r="R920" s="77">
        <f ca="1">IFERROR(SUM($I$15:I920)/$N$5,"")</f>
        <v>0.34936686054040661</v>
      </c>
    </row>
    <row r="921" spans="1:18" x14ac:dyDescent="0.25">
      <c r="A921" s="168">
        <v>32</v>
      </c>
      <c r="B921" s="173">
        <f t="shared" si="238"/>
        <v>43597.041666664467</v>
      </c>
      <c r="C921" s="127" t="str">
        <f t="shared" ca="1" si="224"/>
        <v/>
      </c>
      <c r="D921" s="179">
        <f t="shared" ca="1" si="225"/>
        <v>798</v>
      </c>
      <c r="E921" s="179">
        <f t="shared" ca="1" si="226"/>
        <v>42</v>
      </c>
      <c r="F921" s="179">
        <f t="shared" ca="1" si="227"/>
        <v>24</v>
      </c>
      <c r="G921" s="179" t="str">
        <f t="shared" ca="1" si="228"/>
        <v/>
      </c>
      <c r="H921" s="179">
        <f t="shared" ca="1" si="229"/>
        <v>3655</v>
      </c>
      <c r="I921" s="182">
        <f t="shared" ca="1" si="230"/>
        <v>21</v>
      </c>
      <c r="J921" s="175" t="str">
        <f t="shared" ca="1" si="231"/>
        <v/>
      </c>
      <c r="K921" s="127" t="str">
        <f t="shared" ca="1" si="232"/>
        <v/>
      </c>
      <c r="L921" s="182" t="str">
        <f t="shared" ca="1" si="233"/>
        <v/>
      </c>
      <c r="M921" s="127" t="str">
        <f t="shared" ca="1" si="234"/>
        <v/>
      </c>
      <c r="N921" s="127" t="str">
        <f t="shared" ca="1" si="235"/>
        <v/>
      </c>
      <c r="O921" s="179" t="str">
        <f t="shared" ca="1" si="236"/>
        <v/>
      </c>
      <c r="P921" s="182" t="str">
        <f t="shared" ca="1" si="237"/>
        <v/>
      </c>
      <c r="Q921" s="120" t="str">
        <f t="shared" ca="1" si="239"/>
        <v/>
      </c>
      <c r="R921" s="77">
        <f ca="1">IFERROR(SUM($I$15:I921)/$N$5,"")</f>
        <v>0.34948509912334536</v>
      </c>
    </row>
    <row r="922" spans="1:18" x14ac:dyDescent="0.25">
      <c r="A922" s="168">
        <v>33</v>
      </c>
      <c r="B922" s="173">
        <f t="shared" si="238"/>
        <v>43597.083333331131</v>
      </c>
      <c r="C922" s="127" t="str">
        <f t="shared" ca="1" si="224"/>
        <v/>
      </c>
      <c r="D922" s="179">
        <f t="shared" ca="1" si="225"/>
        <v>792</v>
      </c>
      <c r="E922" s="179">
        <f t="shared" ca="1" si="226"/>
        <v>42</v>
      </c>
      <c r="F922" s="179">
        <f t="shared" ca="1" si="227"/>
        <v>23</v>
      </c>
      <c r="G922" s="179" t="str">
        <f t="shared" ca="1" si="228"/>
        <v/>
      </c>
      <c r="H922" s="179">
        <f t="shared" ca="1" si="229"/>
        <v>3458</v>
      </c>
      <c r="I922" s="182">
        <f t="shared" ca="1" si="230"/>
        <v>21</v>
      </c>
      <c r="J922" s="175" t="str">
        <f t="shared" ca="1" si="231"/>
        <v/>
      </c>
      <c r="K922" s="127" t="str">
        <f t="shared" ca="1" si="232"/>
        <v/>
      </c>
      <c r="L922" s="182" t="str">
        <f t="shared" ca="1" si="233"/>
        <v/>
      </c>
      <c r="M922" s="127" t="str">
        <f t="shared" ca="1" si="234"/>
        <v/>
      </c>
      <c r="N922" s="127" t="str">
        <f t="shared" ca="1" si="235"/>
        <v/>
      </c>
      <c r="O922" s="179" t="str">
        <f t="shared" ca="1" si="236"/>
        <v/>
      </c>
      <c r="P922" s="182" t="str">
        <f t="shared" ca="1" si="237"/>
        <v/>
      </c>
      <c r="Q922" s="120" t="str">
        <f t="shared" ca="1" si="239"/>
        <v/>
      </c>
      <c r="R922" s="77">
        <f ca="1">IFERROR(SUM($I$15:I922)/$N$5,"")</f>
        <v>0.3496033377062841</v>
      </c>
    </row>
    <row r="923" spans="1:18" x14ac:dyDescent="0.25">
      <c r="A923" s="168">
        <v>34</v>
      </c>
      <c r="B923" s="173">
        <f t="shared" si="238"/>
        <v>43597.124999997795</v>
      </c>
      <c r="C923" s="127" t="str">
        <f t="shared" ca="1" si="224"/>
        <v/>
      </c>
      <c r="D923" s="179">
        <f t="shared" ca="1" si="225"/>
        <v>799</v>
      </c>
      <c r="E923" s="179">
        <f t="shared" ca="1" si="226"/>
        <v>42</v>
      </c>
      <c r="F923" s="179">
        <f t="shared" ca="1" si="227"/>
        <v>24</v>
      </c>
      <c r="G923" s="179" t="str">
        <f t="shared" ca="1" si="228"/>
        <v/>
      </c>
      <c r="H923" s="179">
        <f t="shared" ca="1" si="229"/>
        <v>4259</v>
      </c>
      <c r="I923" s="182">
        <f t="shared" ca="1" si="230"/>
        <v>20</v>
      </c>
      <c r="J923" s="175" t="str">
        <f t="shared" ca="1" si="231"/>
        <v/>
      </c>
      <c r="K923" s="127" t="str">
        <f t="shared" ca="1" si="232"/>
        <v/>
      </c>
      <c r="L923" s="182" t="str">
        <f t="shared" ca="1" si="233"/>
        <v/>
      </c>
      <c r="M923" s="127" t="str">
        <f t="shared" ca="1" si="234"/>
        <v/>
      </c>
      <c r="N923" s="127" t="str">
        <f t="shared" ca="1" si="235"/>
        <v/>
      </c>
      <c r="O923" s="179" t="str">
        <f t="shared" ca="1" si="236"/>
        <v/>
      </c>
      <c r="P923" s="182" t="str">
        <f t="shared" ca="1" si="237"/>
        <v/>
      </c>
      <c r="Q923" s="120" t="str">
        <f t="shared" ca="1" si="239"/>
        <v/>
      </c>
      <c r="R923" s="77">
        <f ca="1">IFERROR(SUM($I$15:I923)/$N$5,"")</f>
        <v>0.34971594588051147</v>
      </c>
    </row>
    <row r="924" spans="1:18" x14ac:dyDescent="0.25">
      <c r="A924" s="168">
        <v>35</v>
      </c>
      <c r="B924" s="173">
        <f t="shared" si="238"/>
        <v>43597.16666666446</v>
      </c>
      <c r="C924" s="127" t="str">
        <f t="shared" ca="1" si="224"/>
        <v/>
      </c>
      <c r="D924" s="179">
        <f t="shared" ca="1" si="225"/>
        <v>799</v>
      </c>
      <c r="E924" s="179">
        <f t="shared" ca="1" si="226"/>
        <v>42</v>
      </c>
      <c r="F924" s="179">
        <f t="shared" ca="1" si="227"/>
        <v>24</v>
      </c>
      <c r="G924" s="179" t="str">
        <f t="shared" ca="1" si="228"/>
        <v/>
      </c>
      <c r="H924" s="179">
        <f t="shared" ca="1" si="229"/>
        <v>4930</v>
      </c>
      <c r="I924" s="182">
        <f t="shared" ca="1" si="230"/>
        <v>21</v>
      </c>
      <c r="J924" s="175" t="str">
        <f t="shared" ca="1" si="231"/>
        <v/>
      </c>
      <c r="K924" s="127" t="str">
        <f t="shared" ca="1" si="232"/>
        <v/>
      </c>
      <c r="L924" s="182" t="str">
        <f t="shared" ca="1" si="233"/>
        <v/>
      </c>
      <c r="M924" s="127" t="str">
        <f t="shared" ca="1" si="234"/>
        <v/>
      </c>
      <c r="N924" s="127" t="str">
        <f t="shared" ca="1" si="235"/>
        <v/>
      </c>
      <c r="O924" s="179" t="str">
        <f t="shared" ca="1" si="236"/>
        <v/>
      </c>
      <c r="P924" s="182" t="str">
        <f t="shared" ca="1" si="237"/>
        <v/>
      </c>
      <c r="Q924" s="120" t="str">
        <f t="shared" ca="1" si="239"/>
        <v/>
      </c>
      <c r="R924" s="77">
        <f ca="1">IFERROR(SUM($I$15:I924)/$N$5,"")</f>
        <v>0.34983418446345022</v>
      </c>
    </row>
    <row r="925" spans="1:18" x14ac:dyDescent="0.25">
      <c r="A925" s="168">
        <v>36</v>
      </c>
      <c r="B925" s="173">
        <f t="shared" si="238"/>
        <v>43597.208333331124</v>
      </c>
      <c r="C925" s="127" t="str">
        <f t="shared" ca="1" si="224"/>
        <v/>
      </c>
      <c r="D925" s="179">
        <f t="shared" ca="1" si="225"/>
        <v>789</v>
      </c>
      <c r="E925" s="179">
        <f t="shared" ca="1" si="226"/>
        <v>42</v>
      </c>
      <c r="F925" s="179">
        <f t="shared" ca="1" si="227"/>
        <v>24</v>
      </c>
      <c r="G925" s="179" t="str">
        <f t="shared" ca="1" si="228"/>
        <v/>
      </c>
      <c r="H925" s="179">
        <f t="shared" ca="1" si="229"/>
        <v>2998</v>
      </c>
      <c r="I925" s="182">
        <f t="shared" ca="1" si="230"/>
        <v>21</v>
      </c>
      <c r="J925" s="175" t="str">
        <f t="shared" ca="1" si="231"/>
        <v/>
      </c>
      <c r="K925" s="127" t="str">
        <f t="shared" ca="1" si="232"/>
        <v/>
      </c>
      <c r="L925" s="182" t="str">
        <f t="shared" ca="1" si="233"/>
        <v/>
      </c>
      <c r="M925" s="127" t="str">
        <f t="shared" ca="1" si="234"/>
        <v/>
      </c>
      <c r="N925" s="127" t="str">
        <f t="shared" ca="1" si="235"/>
        <v/>
      </c>
      <c r="O925" s="179" t="str">
        <f t="shared" ca="1" si="236"/>
        <v/>
      </c>
      <c r="P925" s="182" t="str">
        <f t="shared" ca="1" si="237"/>
        <v/>
      </c>
      <c r="Q925" s="120" t="str">
        <f t="shared" ca="1" si="239"/>
        <v/>
      </c>
      <c r="R925" s="77">
        <f ca="1">IFERROR(SUM($I$15:I925)/$N$5,"")</f>
        <v>0.34995242304638896</v>
      </c>
    </row>
    <row r="926" spans="1:18" x14ac:dyDescent="0.25">
      <c r="A926" s="168">
        <v>37</v>
      </c>
      <c r="B926" s="173">
        <f t="shared" si="238"/>
        <v>43597.249999997788</v>
      </c>
      <c r="C926" s="127" t="str">
        <f t="shared" ca="1" si="224"/>
        <v/>
      </c>
      <c r="D926" s="179">
        <f t="shared" ca="1" si="225"/>
        <v>792</v>
      </c>
      <c r="E926" s="179">
        <f t="shared" ca="1" si="226"/>
        <v>42</v>
      </c>
      <c r="F926" s="179">
        <f t="shared" ca="1" si="227"/>
        <v>25</v>
      </c>
      <c r="G926" s="179" t="str">
        <f t="shared" ca="1" si="228"/>
        <v/>
      </c>
      <c r="H926" s="179">
        <f t="shared" ca="1" si="229"/>
        <v>3818</v>
      </c>
      <c r="I926" s="182">
        <f t="shared" ca="1" si="230"/>
        <v>20</v>
      </c>
      <c r="J926" s="175" t="str">
        <f t="shared" ca="1" si="231"/>
        <v/>
      </c>
      <c r="K926" s="127" t="str">
        <f t="shared" ca="1" si="232"/>
        <v/>
      </c>
      <c r="L926" s="182" t="str">
        <f t="shared" ca="1" si="233"/>
        <v/>
      </c>
      <c r="M926" s="127" t="str">
        <f t="shared" ca="1" si="234"/>
        <v/>
      </c>
      <c r="N926" s="127" t="str">
        <f t="shared" ca="1" si="235"/>
        <v/>
      </c>
      <c r="O926" s="179" t="str">
        <f t="shared" ca="1" si="236"/>
        <v/>
      </c>
      <c r="P926" s="182" t="str">
        <f t="shared" ca="1" si="237"/>
        <v/>
      </c>
      <c r="Q926" s="120" t="str">
        <f t="shared" ca="1" si="239"/>
        <v/>
      </c>
      <c r="R926" s="77">
        <f ca="1">IFERROR(SUM($I$15:I926)/$N$5,"")</f>
        <v>0.35006503122061633</v>
      </c>
    </row>
    <row r="927" spans="1:18" x14ac:dyDescent="0.25">
      <c r="A927" s="168">
        <v>14</v>
      </c>
      <c r="B927" s="173">
        <f t="shared" si="238"/>
        <v>43597.291666664452</v>
      </c>
      <c r="C927" s="127" t="str">
        <f t="shared" ca="1" si="224"/>
        <v/>
      </c>
      <c r="D927" s="179">
        <f t="shared" ca="1" si="225"/>
        <v>792</v>
      </c>
      <c r="E927" s="179">
        <f t="shared" ca="1" si="226"/>
        <v>44</v>
      </c>
      <c r="F927" s="179">
        <f t="shared" ca="1" si="227"/>
        <v>24</v>
      </c>
      <c r="G927" s="179">
        <f t="shared" ca="1" si="228"/>
        <v>198.81</v>
      </c>
      <c r="H927" s="179">
        <f t="shared" ca="1" si="229"/>
        <v>3789</v>
      </c>
      <c r="I927" s="182">
        <f t="shared" ca="1" si="230"/>
        <v>24</v>
      </c>
      <c r="J927" s="175" t="str">
        <f t="shared" ca="1" si="231"/>
        <v/>
      </c>
      <c r="K927" s="127" t="str">
        <f t="shared" ca="1" si="232"/>
        <v/>
      </c>
      <c r="L927" s="182" t="str">
        <f t="shared" ca="1" si="233"/>
        <v/>
      </c>
      <c r="M927" s="127" t="str">
        <f t="shared" ca="1" si="234"/>
        <v/>
      </c>
      <c r="N927" s="127" t="str">
        <f t="shared" ca="1" si="235"/>
        <v/>
      </c>
      <c r="O927" s="179" t="str">
        <f t="shared" ca="1" si="236"/>
        <v/>
      </c>
      <c r="P927" s="182" t="str">
        <f t="shared" ca="1" si="237"/>
        <v/>
      </c>
      <c r="Q927" s="120" t="str">
        <f t="shared" ca="1" si="239"/>
        <v/>
      </c>
      <c r="R927" s="77">
        <f ca="1">IFERROR(SUM($I$15:I927)/$N$5,"")</f>
        <v>0.35020016102968915</v>
      </c>
    </row>
    <row r="928" spans="1:18" x14ac:dyDescent="0.25">
      <c r="A928" s="168">
        <v>15</v>
      </c>
      <c r="B928" s="173">
        <f t="shared" si="238"/>
        <v>43597.333333331117</v>
      </c>
      <c r="C928" s="127" t="str">
        <f t="shared" ca="1" si="224"/>
        <v/>
      </c>
      <c r="D928" s="179">
        <f t="shared" ca="1" si="225"/>
        <v>799</v>
      </c>
      <c r="E928" s="179">
        <f t="shared" ca="1" si="226"/>
        <v>44</v>
      </c>
      <c r="F928" s="179">
        <f t="shared" ca="1" si="227"/>
        <v>26</v>
      </c>
      <c r="G928" s="179" t="str">
        <f t="shared" ca="1" si="228"/>
        <v/>
      </c>
      <c r="H928" s="179">
        <f t="shared" ca="1" si="229"/>
        <v>3655</v>
      </c>
      <c r="I928" s="182">
        <f t="shared" ca="1" si="230"/>
        <v>24</v>
      </c>
      <c r="J928" s="175" t="str">
        <f t="shared" ca="1" si="231"/>
        <v/>
      </c>
      <c r="K928" s="127" t="str">
        <f t="shared" ca="1" si="232"/>
        <v/>
      </c>
      <c r="L928" s="182" t="str">
        <f t="shared" ca="1" si="233"/>
        <v/>
      </c>
      <c r="M928" s="127" t="str">
        <f t="shared" ca="1" si="234"/>
        <v/>
      </c>
      <c r="N928" s="127" t="str">
        <f t="shared" ca="1" si="235"/>
        <v/>
      </c>
      <c r="O928" s="179" t="str">
        <f t="shared" ca="1" si="236"/>
        <v/>
      </c>
      <c r="P928" s="182" t="str">
        <f t="shared" ca="1" si="237"/>
        <v/>
      </c>
      <c r="Q928" s="120" t="str">
        <f t="shared" ca="1" si="239"/>
        <v/>
      </c>
      <c r="R928" s="77">
        <f ca="1">IFERROR(SUM($I$15:I928)/$N$5,"")</f>
        <v>0.35033529083876197</v>
      </c>
    </row>
    <row r="929" spans="1:18" x14ac:dyDescent="0.25">
      <c r="A929" s="168">
        <v>16</v>
      </c>
      <c r="B929" s="173">
        <f t="shared" si="238"/>
        <v>43597.374999997781</v>
      </c>
      <c r="C929" s="127" t="str">
        <f t="shared" ca="1" si="224"/>
        <v/>
      </c>
      <c r="D929" s="179">
        <f t="shared" ca="1" si="225"/>
        <v>789</v>
      </c>
      <c r="E929" s="179">
        <f t="shared" ca="1" si="226"/>
        <v>44</v>
      </c>
      <c r="F929" s="179">
        <f t="shared" ca="1" si="227"/>
        <v>25</v>
      </c>
      <c r="G929" s="179">
        <f t="shared" ca="1" si="228"/>
        <v>196.73</v>
      </c>
      <c r="H929" s="179">
        <f t="shared" ca="1" si="229"/>
        <v>3458</v>
      </c>
      <c r="I929" s="182">
        <f t="shared" ca="1" si="230"/>
        <v>24</v>
      </c>
      <c r="J929" s="175" t="str">
        <f t="shared" ca="1" si="231"/>
        <v/>
      </c>
      <c r="K929" s="127" t="str">
        <f t="shared" ca="1" si="232"/>
        <v/>
      </c>
      <c r="L929" s="182" t="str">
        <f t="shared" ca="1" si="233"/>
        <v/>
      </c>
      <c r="M929" s="127" t="str">
        <f t="shared" ca="1" si="234"/>
        <v/>
      </c>
      <c r="N929" s="127" t="str">
        <f t="shared" ca="1" si="235"/>
        <v/>
      </c>
      <c r="O929" s="179" t="str">
        <f t="shared" ca="1" si="236"/>
        <v/>
      </c>
      <c r="P929" s="182" t="str">
        <f t="shared" ca="1" si="237"/>
        <v/>
      </c>
      <c r="Q929" s="120" t="str">
        <f t="shared" ca="1" si="239"/>
        <v/>
      </c>
      <c r="R929" s="77">
        <f ca="1">IFERROR(SUM($I$15:I929)/$N$5,"")</f>
        <v>0.35047042064783485</v>
      </c>
    </row>
    <row r="930" spans="1:18" x14ac:dyDescent="0.25">
      <c r="A930" s="168">
        <v>17</v>
      </c>
      <c r="B930" s="173">
        <f t="shared" si="238"/>
        <v>43597.416666664445</v>
      </c>
      <c r="C930" s="127" t="str">
        <f t="shared" ca="1" si="224"/>
        <v/>
      </c>
      <c r="D930" s="179">
        <f t="shared" ca="1" si="225"/>
        <v>792</v>
      </c>
      <c r="E930" s="179">
        <f t="shared" ca="1" si="226"/>
        <v>44</v>
      </c>
      <c r="F930" s="179">
        <f t="shared" ca="1" si="227"/>
        <v>27</v>
      </c>
      <c r="G930" s="179" t="str">
        <f t="shared" ca="1" si="228"/>
        <v/>
      </c>
      <c r="H930" s="179">
        <f t="shared" ca="1" si="229"/>
        <v>4259</v>
      </c>
      <c r="I930" s="182">
        <f t="shared" ca="1" si="230"/>
        <v>25</v>
      </c>
      <c r="J930" s="175" t="str">
        <f t="shared" ca="1" si="231"/>
        <v/>
      </c>
      <c r="K930" s="127" t="str">
        <f t="shared" ca="1" si="232"/>
        <v/>
      </c>
      <c r="L930" s="182" t="str">
        <f t="shared" ca="1" si="233"/>
        <v/>
      </c>
      <c r="M930" s="127" t="str">
        <f t="shared" ca="1" si="234"/>
        <v/>
      </c>
      <c r="N930" s="127" t="str">
        <f t="shared" ca="1" si="235"/>
        <v/>
      </c>
      <c r="O930" s="179" t="str">
        <f t="shared" ca="1" si="236"/>
        <v/>
      </c>
      <c r="P930" s="182" t="str">
        <f t="shared" ca="1" si="237"/>
        <v/>
      </c>
      <c r="Q930" s="120" t="str">
        <f t="shared" ca="1" si="239"/>
        <v/>
      </c>
      <c r="R930" s="77">
        <f ca="1">IFERROR(SUM($I$15:I930)/$N$5,"")</f>
        <v>0.35061118086561904</v>
      </c>
    </row>
    <row r="931" spans="1:18" x14ac:dyDescent="0.25">
      <c r="A931" s="168">
        <v>18</v>
      </c>
      <c r="B931" s="173">
        <f t="shared" si="238"/>
        <v>43597.458333331109</v>
      </c>
      <c r="C931" s="127" t="str">
        <f t="shared" ca="1" si="224"/>
        <v/>
      </c>
      <c r="D931" s="179">
        <f t="shared" ca="1" si="225"/>
        <v>796</v>
      </c>
      <c r="E931" s="179">
        <f t="shared" ca="1" si="226"/>
        <v>44</v>
      </c>
      <c r="F931" s="179">
        <f t="shared" ca="1" si="227"/>
        <v>26</v>
      </c>
      <c r="G931" s="179" t="str">
        <f t="shared" ca="1" si="228"/>
        <v/>
      </c>
      <c r="H931" s="179">
        <f t="shared" ca="1" si="229"/>
        <v>4273</v>
      </c>
      <c r="I931" s="182">
        <f t="shared" ca="1" si="230"/>
        <v>24</v>
      </c>
      <c r="J931" s="175" t="str">
        <f t="shared" ca="1" si="231"/>
        <v/>
      </c>
      <c r="K931" s="127" t="str">
        <f t="shared" ca="1" si="232"/>
        <v/>
      </c>
      <c r="L931" s="182" t="str">
        <f t="shared" ca="1" si="233"/>
        <v/>
      </c>
      <c r="M931" s="127" t="str">
        <f t="shared" ca="1" si="234"/>
        <v/>
      </c>
      <c r="N931" s="127" t="str">
        <f t="shared" ca="1" si="235"/>
        <v/>
      </c>
      <c r="O931" s="179" t="str">
        <f t="shared" ca="1" si="236"/>
        <v/>
      </c>
      <c r="P931" s="182" t="str">
        <f t="shared" ca="1" si="237"/>
        <v/>
      </c>
      <c r="Q931" s="120" t="str">
        <f t="shared" ca="1" si="239"/>
        <v/>
      </c>
      <c r="R931" s="77">
        <f ca="1">IFERROR(SUM($I$15:I931)/$N$5,"")</f>
        <v>0.35074631067469186</v>
      </c>
    </row>
    <row r="932" spans="1:18" x14ac:dyDescent="0.25">
      <c r="A932" s="168">
        <v>19</v>
      </c>
      <c r="B932" s="173">
        <f t="shared" si="238"/>
        <v>43597.499999997774</v>
      </c>
      <c r="C932" s="127" t="str">
        <f t="shared" ca="1" si="224"/>
        <v/>
      </c>
      <c r="D932" s="179">
        <f t="shared" ca="1" si="225"/>
        <v>792</v>
      </c>
      <c r="E932" s="179">
        <f t="shared" ca="1" si="226"/>
        <v>44</v>
      </c>
      <c r="F932" s="179">
        <f t="shared" ca="1" si="227"/>
        <v>27</v>
      </c>
      <c r="G932" s="179" t="str">
        <f t="shared" ca="1" si="228"/>
        <v/>
      </c>
      <c r="H932" s="179">
        <f t="shared" ca="1" si="229"/>
        <v>3032</v>
      </c>
      <c r="I932" s="182">
        <f t="shared" ca="1" si="230"/>
        <v>24</v>
      </c>
      <c r="J932" s="175" t="str">
        <f t="shared" ca="1" si="231"/>
        <v/>
      </c>
      <c r="K932" s="127" t="str">
        <f t="shared" ca="1" si="232"/>
        <v/>
      </c>
      <c r="L932" s="182" t="str">
        <f t="shared" ca="1" si="233"/>
        <v/>
      </c>
      <c r="M932" s="127" t="str">
        <f t="shared" ca="1" si="234"/>
        <v/>
      </c>
      <c r="N932" s="127" t="str">
        <f t="shared" ca="1" si="235"/>
        <v/>
      </c>
      <c r="O932" s="179" t="str">
        <f t="shared" ca="1" si="236"/>
        <v/>
      </c>
      <c r="P932" s="182" t="str">
        <f t="shared" ca="1" si="237"/>
        <v/>
      </c>
      <c r="Q932" s="120" t="str">
        <f t="shared" ca="1" si="239"/>
        <v/>
      </c>
      <c r="R932" s="77">
        <f ca="1">IFERROR(SUM($I$15:I932)/$N$5,"")</f>
        <v>0.35088144048376474</v>
      </c>
    </row>
    <row r="933" spans="1:18" x14ac:dyDescent="0.25">
      <c r="A933" s="168">
        <v>20</v>
      </c>
      <c r="B933" s="173">
        <f t="shared" si="238"/>
        <v>43597.541666664438</v>
      </c>
      <c r="C933" s="127" t="str">
        <f t="shared" ca="1" si="224"/>
        <v/>
      </c>
      <c r="D933" s="179">
        <f t="shared" ca="1" si="225"/>
        <v>792</v>
      </c>
      <c r="E933" s="179">
        <f t="shared" ca="1" si="226"/>
        <v>44</v>
      </c>
      <c r="F933" s="179">
        <f t="shared" ca="1" si="227"/>
        <v>23</v>
      </c>
      <c r="G933" s="179" t="str">
        <f t="shared" ca="1" si="228"/>
        <v/>
      </c>
      <c r="H933" s="179">
        <f t="shared" ca="1" si="229"/>
        <v>3652</v>
      </c>
      <c r="I933" s="182">
        <f t="shared" ca="1" si="230"/>
        <v>25</v>
      </c>
      <c r="J933" s="175" t="str">
        <f t="shared" ca="1" si="231"/>
        <v/>
      </c>
      <c r="K933" s="127" t="str">
        <f t="shared" ca="1" si="232"/>
        <v/>
      </c>
      <c r="L933" s="182" t="str">
        <f t="shared" ca="1" si="233"/>
        <v/>
      </c>
      <c r="M933" s="127" t="str">
        <f t="shared" ca="1" si="234"/>
        <v/>
      </c>
      <c r="N933" s="127" t="str">
        <f t="shared" ca="1" si="235"/>
        <v/>
      </c>
      <c r="O933" s="179" t="str">
        <f t="shared" ca="1" si="236"/>
        <v/>
      </c>
      <c r="P933" s="182" t="str">
        <f t="shared" ca="1" si="237"/>
        <v/>
      </c>
      <c r="Q933" s="120" t="str">
        <f t="shared" ca="1" si="239"/>
        <v/>
      </c>
      <c r="R933" s="77">
        <f ca="1">IFERROR(SUM($I$15:I933)/$N$5,"")</f>
        <v>0.35102220070154894</v>
      </c>
    </row>
    <row r="934" spans="1:18" x14ac:dyDescent="0.25">
      <c r="A934" s="168">
        <v>21</v>
      </c>
      <c r="B934" s="173">
        <f t="shared" si="238"/>
        <v>43597.583333331102</v>
      </c>
      <c r="C934" s="127" t="str">
        <f t="shared" ca="1" si="224"/>
        <v/>
      </c>
      <c r="D934" s="179">
        <f t="shared" ca="1" si="225"/>
        <v>792</v>
      </c>
      <c r="E934" s="179">
        <f t="shared" ca="1" si="226"/>
        <v>44</v>
      </c>
      <c r="F934" s="179">
        <f t="shared" ca="1" si="227"/>
        <v>25</v>
      </c>
      <c r="G934" s="179" t="str">
        <f t="shared" ca="1" si="228"/>
        <v/>
      </c>
      <c r="H934" s="179">
        <f t="shared" ca="1" si="229"/>
        <v>3788</v>
      </c>
      <c r="I934" s="182">
        <f t="shared" ca="1" si="230"/>
        <v>25</v>
      </c>
      <c r="J934" s="175" t="str">
        <f t="shared" ca="1" si="231"/>
        <v/>
      </c>
      <c r="K934" s="127" t="str">
        <f t="shared" ca="1" si="232"/>
        <v/>
      </c>
      <c r="L934" s="182" t="str">
        <f t="shared" ca="1" si="233"/>
        <v/>
      </c>
      <c r="M934" s="127" t="str">
        <f t="shared" ca="1" si="234"/>
        <v/>
      </c>
      <c r="N934" s="127" t="str">
        <f t="shared" ca="1" si="235"/>
        <v/>
      </c>
      <c r="O934" s="179" t="str">
        <f t="shared" ca="1" si="236"/>
        <v/>
      </c>
      <c r="P934" s="182" t="str">
        <f t="shared" ca="1" si="237"/>
        <v/>
      </c>
      <c r="Q934" s="120" t="str">
        <f t="shared" ca="1" si="239"/>
        <v/>
      </c>
      <c r="R934" s="77">
        <f ca="1">IFERROR(SUM($I$15:I934)/$N$5,"")</f>
        <v>0.35116296091933313</v>
      </c>
    </row>
    <row r="935" spans="1:18" x14ac:dyDescent="0.25">
      <c r="A935" s="168">
        <v>22</v>
      </c>
      <c r="B935" s="173">
        <f t="shared" si="238"/>
        <v>43597.624999997766</v>
      </c>
      <c r="C935" s="127" t="str">
        <f t="shared" ca="1" si="224"/>
        <v/>
      </c>
      <c r="D935" s="179">
        <f t="shared" ca="1" si="225"/>
        <v>789</v>
      </c>
      <c r="E935" s="179">
        <f t="shared" ca="1" si="226"/>
        <v>44</v>
      </c>
      <c r="F935" s="179">
        <f t="shared" ca="1" si="227"/>
        <v>24</v>
      </c>
      <c r="G935" s="179" t="str">
        <f t="shared" ca="1" si="228"/>
        <v/>
      </c>
      <c r="H935" s="179">
        <f t="shared" ca="1" si="229"/>
        <v>3476</v>
      </c>
      <c r="I935" s="182">
        <f t="shared" ca="1" si="230"/>
        <v>23</v>
      </c>
      <c r="J935" s="175" t="str">
        <f t="shared" ca="1" si="231"/>
        <v/>
      </c>
      <c r="K935" s="127" t="str">
        <f t="shared" ca="1" si="232"/>
        <v/>
      </c>
      <c r="L935" s="182" t="str">
        <f t="shared" ca="1" si="233"/>
        <v/>
      </c>
      <c r="M935" s="127" t="str">
        <f t="shared" ca="1" si="234"/>
        <v/>
      </c>
      <c r="N935" s="127" t="str">
        <f t="shared" ca="1" si="235"/>
        <v/>
      </c>
      <c r="O935" s="179" t="str">
        <f t="shared" ca="1" si="236"/>
        <v/>
      </c>
      <c r="P935" s="182" t="str">
        <f t="shared" ca="1" si="237"/>
        <v/>
      </c>
      <c r="Q935" s="120" t="str">
        <f t="shared" ca="1" si="239"/>
        <v/>
      </c>
      <c r="R935" s="77">
        <f ca="1">IFERROR(SUM($I$15:I935)/$N$5,"")</f>
        <v>0.35129246031969463</v>
      </c>
    </row>
    <row r="936" spans="1:18" x14ac:dyDescent="0.25">
      <c r="A936" s="168">
        <v>23</v>
      </c>
      <c r="B936" s="173">
        <f t="shared" si="238"/>
        <v>43597.666666664431</v>
      </c>
      <c r="C936" s="127" t="str">
        <f t="shared" ca="1" si="224"/>
        <v/>
      </c>
      <c r="D936" s="179">
        <f t="shared" ca="1" si="225"/>
        <v>798</v>
      </c>
      <c r="E936" s="179">
        <f t="shared" ca="1" si="226"/>
        <v>44</v>
      </c>
      <c r="F936" s="179">
        <f t="shared" ca="1" si="227"/>
        <v>26</v>
      </c>
      <c r="G936" s="179" t="str">
        <f t="shared" ca="1" si="228"/>
        <v/>
      </c>
      <c r="H936" s="179">
        <f t="shared" ca="1" si="229"/>
        <v>3330</v>
      </c>
      <c r="I936" s="182">
        <f t="shared" ca="1" si="230"/>
        <v>24</v>
      </c>
      <c r="J936" s="175" t="str">
        <f t="shared" ca="1" si="231"/>
        <v/>
      </c>
      <c r="K936" s="127" t="str">
        <f t="shared" ca="1" si="232"/>
        <v/>
      </c>
      <c r="L936" s="182" t="str">
        <f t="shared" ca="1" si="233"/>
        <v/>
      </c>
      <c r="M936" s="127" t="str">
        <f t="shared" ca="1" si="234"/>
        <v/>
      </c>
      <c r="N936" s="127" t="str">
        <f t="shared" ca="1" si="235"/>
        <v/>
      </c>
      <c r="O936" s="179" t="str">
        <f t="shared" ca="1" si="236"/>
        <v/>
      </c>
      <c r="P936" s="182" t="str">
        <f t="shared" ca="1" si="237"/>
        <v/>
      </c>
      <c r="Q936" s="120" t="str">
        <f t="shared" ca="1" si="239"/>
        <v/>
      </c>
      <c r="R936" s="77">
        <f ca="1">IFERROR(SUM($I$15:I936)/$N$5,"")</f>
        <v>0.35142759012876745</v>
      </c>
    </row>
    <row r="937" spans="1:18" x14ac:dyDescent="0.25">
      <c r="A937" s="168">
        <v>24</v>
      </c>
      <c r="B937" s="173">
        <f t="shared" si="238"/>
        <v>43597.708333331095</v>
      </c>
      <c r="C937" s="127" t="str">
        <f t="shared" ca="1" si="224"/>
        <v/>
      </c>
      <c r="D937" s="179">
        <f t="shared" ca="1" si="225"/>
        <v>792</v>
      </c>
      <c r="E937" s="179">
        <f t="shared" ca="1" si="226"/>
        <v>44</v>
      </c>
      <c r="F937" s="179">
        <f t="shared" ca="1" si="227"/>
        <v>25</v>
      </c>
      <c r="G937" s="179" t="str">
        <f t="shared" ca="1" si="228"/>
        <v/>
      </c>
      <c r="H937" s="179">
        <f t="shared" ca="1" si="229"/>
        <v>3766</v>
      </c>
      <c r="I937" s="182">
        <f t="shared" ca="1" si="230"/>
        <v>24</v>
      </c>
      <c r="J937" s="175" t="str">
        <f t="shared" ca="1" si="231"/>
        <v/>
      </c>
      <c r="K937" s="127" t="str">
        <f t="shared" ca="1" si="232"/>
        <v/>
      </c>
      <c r="L937" s="182" t="str">
        <f t="shared" ca="1" si="233"/>
        <v/>
      </c>
      <c r="M937" s="127" t="str">
        <f t="shared" ca="1" si="234"/>
        <v/>
      </c>
      <c r="N937" s="127" t="str">
        <f t="shared" ca="1" si="235"/>
        <v/>
      </c>
      <c r="O937" s="179" t="str">
        <f t="shared" ca="1" si="236"/>
        <v/>
      </c>
      <c r="P937" s="182" t="str">
        <f t="shared" ca="1" si="237"/>
        <v/>
      </c>
      <c r="Q937" s="120" t="str">
        <f t="shared" ca="1" si="239"/>
        <v/>
      </c>
      <c r="R937" s="77">
        <f ca="1">IFERROR(SUM($I$15:I937)/$N$5,"")</f>
        <v>0.35156271993784027</v>
      </c>
    </row>
    <row r="938" spans="1:18" x14ac:dyDescent="0.25">
      <c r="A938" s="168">
        <v>25</v>
      </c>
      <c r="B938" s="173">
        <f t="shared" si="238"/>
        <v>43597.749999997759</v>
      </c>
      <c r="C938" s="127" t="str">
        <f t="shared" ca="1" si="224"/>
        <v/>
      </c>
      <c r="D938" s="179">
        <f t="shared" ca="1" si="225"/>
        <v>793</v>
      </c>
      <c r="E938" s="179">
        <f t="shared" ca="1" si="226"/>
        <v>44</v>
      </c>
      <c r="F938" s="179">
        <f t="shared" ca="1" si="227"/>
        <v>24</v>
      </c>
      <c r="G938" s="179" t="str">
        <f t="shared" ca="1" si="228"/>
        <v/>
      </c>
      <c r="H938" s="179">
        <f t="shared" ca="1" si="229"/>
        <v>4240</v>
      </c>
      <c r="I938" s="182">
        <f t="shared" ca="1" si="230"/>
        <v>23</v>
      </c>
      <c r="J938" s="175" t="str">
        <f t="shared" ca="1" si="231"/>
        <v/>
      </c>
      <c r="K938" s="127" t="str">
        <f t="shared" ca="1" si="232"/>
        <v/>
      </c>
      <c r="L938" s="182" t="str">
        <f t="shared" ca="1" si="233"/>
        <v/>
      </c>
      <c r="M938" s="127" t="str">
        <f t="shared" ca="1" si="234"/>
        <v/>
      </c>
      <c r="N938" s="127" t="str">
        <f t="shared" ca="1" si="235"/>
        <v/>
      </c>
      <c r="O938" s="179" t="str">
        <f t="shared" ca="1" si="236"/>
        <v/>
      </c>
      <c r="P938" s="182" t="str">
        <f t="shared" ca="1" si="237"/>
        <v/>
      </c>
      <c r="Q938" s="120" t="str">
        <f t="shared" ca="1" si="239"/>
        <v/>
      </c>
      <c r="R938" s="77">
        <f ca="1">IFERROR(SUM($I$15:I938)/$N$5,"")</f>
        <v>0.35169221933820177</v>
      </c>
    </row>
    <row r="939" spans="1:18" x14ac:dyDescent="0.25">
      <c r="A939" s="168">
        <v>26</v>
      </c>
      <c r="B939" s="173">
        <f t="shared" si="238"/>
        <v>43597.791666664423</v>
      </c>
      <c r="C939" s="127" t="str">
        <f t="shared" ca="1" si="224"/>
        <v/>
      </c>
      <c r="D939" s="179">
        <f t="shared" ca="1" si="225"/>
        <v>791</v>
      </c>
      <c r="E939" s="179">
        <f t="shared" ca="1" si="226"/>
        <v>44</v>
      </c>
      <c r="F939" s="179">
        <f t="shared" ca="1" si="227"/>
        <v>26</v>
      </c>
      <c r="G939" s="179">
        <f t="shared" ca="1" si="228"/>
        <v>211.97</v>
      </c>
      <c r="H939" s="179">
        <f t="shared" ca="1" si="229"/>
        <v>3789</v>
      </c>
      <c r="I939" s="182">
        <f t="shared" ca="1" si="230"/>
        <v>24</v>
      </c>
      <c r="J939" s="175" t="str">
        <f t="shared" ca="1" si="231"/>
        <v/>
      </c>
      <c r="K939" s="127" t="str">
        <f t="shared" ca="1" si="232"/>
        <v/>
      </c>
      <c r="L939" s="182" t="str">
        <f t="shared" ca="1" si="233"/>
        <v/>
      </c>
      <c r="M939" s="127" t="str">
        <f t="shared" ca="1" si="234"/>
        <v/>
      </c>
      <c r="N939" s="127" t="str">
        <f t="shared" ca="1" si="235"/>
        <v/>
      </c>
      <c r="O939" s="179" t="str">
        <f t="shared" ca="1" si="236"/>
        <v/>
      </c>
      <c r="P939" s="182" t="str">
        <f t="shared" ca="1" si="237"/>
        <v/>
      </c>
      <c r="Q939" s="120" t="str">
        <f t="shared" ca="1" si="239"/>
        <v/>
      </c>
      <c r="R939" s="77">
        <f ca="1">IFERROR(SUM($I$15:I939)/$N$5,"")</f>
        <v>0.35182734914727459</v>
      </c>
    </row>
    <row r="940" spans="1:18" x14ac:dyDescent="0.25">
      <c r="A940" s="168">
        <v>27</v>
      </c>
      <c r="B940" s="173">
        <f t="shared" si="238"/>
        <v>43597.833333331087</v>
      </c>
      <c r="C940" s="127" t="str">
        <f t="shared" ca="1" si="224"/>
        <v/>
      </c>
      <c r="D940" s="179">
        <f t="shared" ca="1" si="225"/>
        <v>794</v>
      </c>
      <c r="E940" s="179">
        <f t="shared" ca="1" si="226"/>
        <v>44</v>
      </c>
      <c r="F940" s="179">
        <f t="shared" ca="1" si="227"/>
        <v>25</v>
      </c>
      <c r="G940" s="179" t="str">
        <f t="shared" ca="1" si="228"/>
        <v/>
      </c>
      <c r="H940" s="179">
        <f t="shared" ca="1" si="229"/>
        <v>3696</v>
      </c>
      <c r="I940" s="182">
        <f t="shared" ca="1" si="230"/>
        <v>24</v>
      </c>
      <c r="J940" s="175" t="str">
        <f t="shared" ca="1" si="231"/>
        <v/>
      </c>
      <c r="K940" s="127" t="str">
        <f t="shared" ca="1" si="232"/>
        <v/>
      </c>
      <c r="L940" s="182" t="str">
        <f t="shared" ca="1" si="233"/>
        <v/>
      </c>
      <c r="M940" s="127" t="str">
        <f t="shared" ca="1" si="234"/>
        <v/>
      </c>
      <c r="N940" s="127" t="str">
        <f t="shared" ca="1" si="235"/>
        <v/>
      </c>
      <c r="O940" s="179" t="str">
        <f t="shared" ca="1" si="236"/>
        <v/>
      </c>
      <c r="P940" s="182" t="str">
        <f t="shared" ca="1" si="237"/>
        <v/>
      </c>
      <c r="Q940" s="120" t="str">
        <f t="shared" ca="1" si="239"/>
        <v/>
      </c>
      <c r="R940" s="77">
        <f ca="1">IFERROR(SUM($I$15:I940)/$N$5,"")</f>
        <v>0.35196247895634747</v>
      </c>
    </row>
    <row r="941" spans="1:18" x14ac:dyDescent="0.25">
      <c r="A941" s="168">
        <v>28</v>
      </c>
      <c r="B941" s="173">
        <f t="shared" si="238"/>
        <v>43597.874999997752</v>
      </c>
      <c r="C941" s="127" t="str">
        <f t="shared" ca="1" si="224"/>
        <v/>
      </c>
      <c r="D941" s="179">
        <f t="shared" ca="1" si="225"/>
        <v>793</v>
      </c>
      <c r="E941" s="179">
        <f t="shared" ca="1" si="226"/>
        <v>44</v>
      </c>
      <c r="F941" s="179">
        <f t="shared" ca="1" si="227"/>
        <v>27</v>
      </c>
      <c r="G941" s="179" t="str">
        <f t="shared" ca="1" si="228"/>
        <v/>
      </c>
      <c r="H941" s="179">
        <f t="shared" ca="1" si="229"/>
        <v>3632</v>
      </c>
      <c r="I941" s="182">
        <f t="shared" ca="1" si="230"/>
        <v>25</v>
      </c>
      <c r="J941" s="175" t="str">
        <f t="shared" ca="1" si="231"/>
        <v/>
      </c>
      <c r="K941" s="127" t="str">
        <f t="shared" ca="1" si="232"/>
        <v/>
      </c>
      <c r="L941" s="182" t="str">
        <f t="shared" ca="1" si="233"/>
        <v/>
      </c>
      <c r="M941" s="127" t="str">
        <f t="shared" ca="1" si="234"/>
        <v/>
      </c>
      <c r="N941" s="127" t="str">
        <f t="shared" ca="1" si="235"/>
        <v/>
      </c>
      <c r="O941" s="179" t="str">
        <f t="shared" ca="1" si="236"/>
        <v/>
      </c>
      <c r="P941" s="182" t="str">
        <f t="shared" ca="1" si="237"/>
        <v/>
      </c>
      <c r="Q941" s="120" t="str">
        <f t="shared" ca="1" si="239"/>
        <v/>
      </c>
      <c r="R941" s="77">
        <f ca="1">IFERROR(SUM($I$15:I941)/$N$5,"")</f>
        <v>0.35210323917413167</v>
      </c>
    </row>
    <row r="942" spans="1:18" x14ac:dyDescent="0.25">
      <c r="A942" s="168">
        <v>29</v>
      </c>
      <c r="B942" s="173">
        <f t="shared" si="238"/>
        <v>43597.916666664416</v>
      </c>
      <c r="C942" s="127" t="str">
        <f t="shared" ca="1" si="224"/>
        <v/>
      </c>
      <c r="D942" s="179">
        <f t="shared" ca="1" si="225"/>
        <v>784</v>
      </c>
      <c r="E942" s="179">
        <f t="shared" ca="1" si="226"/>
        <v>44</v>
      </c>
      <c r="F942" s="179">
        <f t="shared" ca="1" si="227"/>
        <v>26</v>
      </c>
      <c r="G942" s="179" t="str">
        <f t="shared" ca="1" si="228"/>
        <v/>
      </c>
      <c r="H942" s="179">
        <f t="shared" ca="1" si="229"/>
        <v>3673</v>
      </c>
      <c r="I942" s="182">
        <f t="shared" ca="1" si="230"/>
        <v>25</v>
      </c>
      <c r="J942" s="175" t="str">
        <f t="shared" ca="1" si="231"/>
        <v/>
      </c>
      <c r="K942" s="127" t="str">
        <f t="shared" ca="1" si="232"/>
        <v/>
      </c>
      <c r="L942" s="182" t="str">
        <f t="shared" ca="1" si="233"/>
        <v/>
      </c>
      <c r="M942" s="127" t="str">
        <f t="shared" ca="1" si="234"/>
        <v/>
      </c>
      <c r="N942" s="127" t="str">
        <f t="shared" ca="1" si="235"/>
        <v/>
      </c>
      <c r="O942" s="179" t="str">
        <f t="shared" ca="1" si="236"/>
        <v/>
      </c>
      <c r="P942" s="182" t="str">
        <f t="shared" ca="1" si="237"/>
        <v/>
      </c>
      <c r="Q942" s="120" t="str">
        <f t="shared" ca="1" si="239"/>
        <v/>
      </c>
      <c r="R942" s="77">
        <f ca="1">IFERROR(SUM($I$15:I942)/$N$5,"")</f>
        <v>0.35224399939191586</v>
      </c>
    </row>
    <row r="943" spans="1:18" x14ac:dyDescent="0.25">
      <c r="A943" s="168">
        <v>30</v>
      </c>
      <c r="B943" s="173">
        <f t="shared" si="238"/>
        <v>43597.95833333108</v>
      </c>
      <c r="C943" s="127" t="str">
        <f t="shared" ca="1" si="224"/>
        <v/>
      </c>
      <c r="D943" s="179">
        <f t="shared" ca="1" si="225"/>
        <v>782</v>
      </c>
      <c r="E943" s="179">
        <f t="shared" ca="1" si="226"/>
        <v>44</v>
      </c>
      <c r="F943" s="179">
        <f t="shared" ca="1" si="227"/>
        <v>25</v>
      </c>
      <c r="G943" s="179" t="str">
        <f t="shared" ca="1" si="228"/>
        <v/>
      </c>
      <c r="H943" s="179">
        <f t="shared" ca="1" si="229"/>
        <v>3435</v>
      </c>
      <c r="I943" s="182">
        <f t="shared" ca="1" si="230"/>
        <v>26</v>
      </c>
      <c r="J943" s="175" t="str">
        <f t="shared" ca="1" si="231"/>
        <v/>
      </c>
      <c r="K943" s="127" t="str">
        <f t="shared" ca="1" si="232"/>
        <v/>
      </c>
      <c r="L943" s="182" t="str">
        <f t="shared" ca="1" si="233"/>
        <v/>
      </c>
      <c r="M943" s="127" t="str">
        <f t="shared" ca="1" si="234"/>
        <v/>
      </c>
      <c r="N943" s="127" t="str">
        <f t="shared" ca="1" si="235"/>
        <v/>
      </c>
      <c r="O943" s="179" t="str">
        <f t="shared" ca="1" si="236"/>
        <v/>
      </c>
      <c r="P943" s="182" t="str">
        <f t="shared" ca="1" si="237"/>
        <v/>
      </c>
      <c r="Q943" s="120" t="str">
        <f t="shared" ca="1" si="239"/>
        <v/>
      </c>
      <c r="R943" s="77">
        <f ca="1">IFERROR(SUM($I$15:I943)/$N$5,"")</f>
        <v>0.35239039001841144</v>
      </c>
    </row>
    <row r="944" spans="1:18" x14ac:dyDescent="0.25">
      <c r="A944" s="168">
        <v>31</v>
      </c>
      <c r="B944" s="173">
        <f t="shared" si="238"/>
        <v>43597.999999997744</v>
      </c>
      <c r="C944" s="127" t="str">
        <f t="shared" ca="1" si="224"/>
        <v/>
      </c>
      <c r="D944" s="179">
        <f t="shared" ca="1" si="225"/>
        <v>790</v>
      </c>
      <c r="E944" s="179">
        <f t="shared" ca="1" si="226"/>
        <v>44</v>
      </c>
      <c r="F944" s="179">
        <f t="shared" ca="1" si="227"/>
        <v>23</v>
      </c>
      <c r="G944" s="179" t="str">
        <f t="shared" ca="1" si="228"/>
        <v/>
      </c>
      <c r="H944" s="179">
        <f t="shared" ca="1" si="229"/>
        <v>3568</v>
      </c>
      <c r="I944" s="182">
        <f t="shared" ca="1" si="230"/>
        <v>25</v>
      </c>
      <c r="J944" s="175" t="str">
        <f t="shared" ca="1" si="231"/>
        <v/>
      </c>
      <c r="K944" s="127" t="str">
        <f t="shared" ca="1" si="232"/>
        <v/>
      </c>
      <c r="L944" s="182" t="str">
        <f t="shared" ca="1" si="233"/>
        <v/>
      </c>
      <c r="M944" s="127" t="str">
        <f t="shared" ca="1" si="234"/>
        <v/>
      </c>
      <c r="N944" s="127" t="str">
        <f t="shared" ca="1" si="235"/>
        <v/>
      </c>
      <c r="O944" s="179" t="str">
        <f t="shared" ca="1" si="236"/>
        <v/>
      </c>
      <c r="P944" s="182" t="str">
        <f t="shared" ca="1" si="237"/>
        <v/>
      </c>
      <c r="Q944" s="120" t="str">
        <f t="shared" ca="1" si="239"/>
        <v/>
      </c>
      <c r="R944" s="77">
        <f ca="1">IFERROR(SUM($I$15:I944)/$N$5,"")</f>
        <v>0.35253115023619563</v>
      </c>
    </row>
    <row r="945" spans="1:18" x14ac:dyDescent="0.25">
      <c r="A945" s="168">
        <v>32</v>
      </c>
      <c r="B945" s="173">
        <f t="shared" si="238"/>
        <v>43598.041666664409</v>
      </c>
      <c r="C945" s="127" t="str">
        <f t="shared" ca="1" si="224"/>
        <v/>
      </c>
      <c r="D945" s="179">
        <f t="shared" ca="1" si="225"/>
        <v>792</v>
      </c>
      <c r="E945" s="179">
        <f t="shared" ca="1" si="226"/>
        <v>44</v>
      </c>
      <c r="F945" s="179">
        <f t="shared" ca="1" si="227"/>
        <v>22</v>
      </c>
      <c r="G945" s="179" t="str">
        <f t="shared" ca="1" si="228"/>
        <v/>
      </c>
      <c r="H945" s="179">
        <f t="shared" ca="1" si="229"/>
        <v>3600</v>
      </c>
      <c r="I945" s="182">
        <f t="shared" ca="1" si="230"/>
        <v>25</v>
      </c>
      <c r="J945" s="175" t="str">
        <f t="shared" ca="1" si="231"/>
        <v/>
      </c>
      <c r="K945" s="127" t="str">
        <f t="shared" ca="1" si="232"/>
        <v/>
      </c>
      <c r="L945" s="182" t="str">
        <f t="shared" ca="1" si="233"/>
        <v/>
      </c>
      <c r="M945" s="127" t="str">
        <f t="shared" ca="1" si="234"/>
        <v/>
      </c>
      <c r="N945" s="127" t="str">
        <f t="shared" ca="1" si="235"/>
        <v/>
      </c>
      <c r="O945" s="179" t="str">
        <f t="shared" ca="1" si="236"/>
        <v/>
      </c>
      <c r="P945" s="182" t="str">
        <f t="shared" ca="1" si="237"/>
        <v/>
      </c>
      <c r="Q945" s="120" t="str">
        <f t="shared" ca="1" si="239"/>
        <v/>
      </c>
      <c r="R945" s="77">
        <f ca="1">IFERROR(SUM($I$15:I945)/$N$5,"")</f>
        <v>0.35267191045397983</v>
      </c>
    </row>
    <row r="946" spans="1:18" x14ac:dyDescent="0.25">
      <c r="A946" s="168">
        <v>33</v>
      </c>
      <c r="B946" s="173">
        <f t="shared" si="238"/>
        <v>43598.083333331073</v>
      </c>
      <c r="C946" s="127" t="str">
        <f t="shared" ca="1" si="224"/>
        <v/>
      </c>
      <c r="D946" s="179">
        <f t="shared" ca="1" si="225"/>
        <v>791</v>
      </c>
      <c r="E946" s="179">
        <f t="shared" ca="1" si="226"/>
        <v>44</v>
      </c>
      <c r="F946" s="179">
        <f t="shared" ca="1" si="227"/>
        <v>21</v>
      </c>
      <c r="G946" s="179" t="str">
        <f t="shared" ca="1" si="228"/>
        <v/>
      </c>
      <c r="H946" s="179">
        <f t="shared" ca="1" si="229"/>
        <v>3676</v>
      </c>
      <c r="I946" s="182">
        <f t="shared" ca="1" si="230"/>
        <v>26</v>
      </c>
      <c r="J946" s="175" t="str">
        <f t="shared" ca="1" si="231"/>
        <v/>
      </c>
      <c r="K946" s="127" t="str">
        <f t="shared" ca="1" si="232"/>
        <v/>
      </c>
      <c r="L946" s="182" t="str">
        <f t="shared" ca="1" si="233"/>
        <v/>
      </c>
      <c r="M946" s="127" t="str">
        <f t="shared" ca="1" si="234"/>
        <v/>
      </c>
      <c r="N946" s="127" t="str">
        <f t="shared" ca="1" si="235"/>
        <v/>
      </c>
      <c r="O946" s="179" t="str">
        <f t="shared" ca="1" si="236"/>
        <v/>
      </c>
      <c r="P946" s="182" t="str">
        <f t="shared" ca="1" si="237"/>
        <v/>
      </c>
      <c r="Q946" s="120" t="str">
        <f t="shared" ca="1" si="239"/>
        <v/>
      </c>
      <c r="R946" s="77">
        <f ca="1">IFERROR(SUM($I$15:I946)/$N$5,"")</f>
        <v>0.3528183010804754</v>
      </c>
    </row>
    <row r="947" spans="1:18" x14ac:dyDescent="0.25">
      <c r="A947" s="168">
        <v>34</v>
      </c>
      <c r="B947" s="173">
        <f t="shared" si="238"/>
        <v>43598.124999997737</v>
      </c>
      <c r="C947" s="127" t="str">
        <f t="shared" ca="1" si="224"/>
        <v/>
      </c>
      <c r="D947" s="179">
        <f t="shared" ca="1" si="225"/>
        <v>791</v>
      </c>
      <c r="E947" s="179">
        <f t="shared" ca="1" si="226"/>
        <v>44</v>
      </c>
      <c r="F947" s="179">
        <f t="shared" ca="1" si="227"/>
        <v>22</v>
      </c>
      <c r="G947" s="179" t="str">
        <f t="shared" ca="1" si="228"/>
        <v/>
      </c>
      <c r="H947" s="179">
        <f t="shared" ca="1" si="229"/>
        <v>2690</v>
      </c>
      <c r="I947" s="182">
        <f t="shared" ca="1" si="230"/>
        <v>25</v>
      </c>
      <c r="J947" s="175" t="str">
        <f t="shared" ca="1" si="231"/>
        <v/>
      </c>
      <c r="K947" s="127" t="str">
        <f t="shared" ca="1" si="232"/>
        <v/>
      </c>
      <c r="L947" s="182" t="str">
        <f t="shared" ca="1" si="233"/>
        <v/>
      </c>
      <c r="M947" s="127" t="str">
        <f t="shared" ca="1" si="234"/>
        <v/>
      </c>
      <c r="N947" s="127" t="str">
        <f t="shared" ca="1" si="235"/>
        <v/>
      </c>
      <c r="O947" s="179" t="str">
        <f t="shared" ca="1" si="236"/>
        <v/>
      </c>
      <c r="P947" s="182" t="str">
        <f t="shared" ca="1" si="237"/>
        <v/>
      </c>
      <c r="Q947" s="120" t="str">
        <f t="shared" ca="1" si="239"/>
        <v/>
      </c>
      <c r="R947" s="77">
        <f ca="1">IFERROR(SUM($I$15:I947)/$N$5,"")</f>
        <v>0.35295906129825966</v>
      </c>
    </row>
    <row r="948" spans="1:18" x14ac:dyDescent="0.25">
      <c r="A948" s="168">
        <v>35</v>
      </c>
      <c r="B948" s="173">
        <f t="shared" si="238"/>
        <v>43598.166666664401</v>
      </c>
      <c r="C948" s="127" t="str">
        <f t="shared" ca="1" si="224"/>
        <v/>
      </c>
      <c r="D948" s="179">
        <f t="shared" ca="1" si="225"/>
        <v>780</v>
      </c>
      <c r="E948" s="179">
        <f t="shared" ca="1" si="226"/>
        <v>44</v>
      </c>
      <c r="F948" s="179">
        <f t="shared" ca="1" si="227"/>
        <v>23</v>
      </c>
      <c r="G948" s="179" t="str">
        <f t="shared" ca="1" si="228"/>
        <v/>
      </c>
      <c r="H948" s="179">
        <f t="shared" ca="1" si="229"/>
        <v>3977</v>
      </c>
      <c r="I948" s="182">
        <f t="shared" ca="1" si="230"/>
        <v>25</v>
      </c>
      <c r="J948" s="175" t="str">
        <f t="shared" ca="1" si="231"/>
        <v/>
      </c>
      <c r="K948" s="127" t="str">
        <f t="shared" ca="1" si="232"/>
        <v/>
      </c>
      <c r="L948" s="182" t="str">
        <f t="shared" ca="1" si="233"/>
        <v/>
      </c>
      <c r="M948" s="127" t="str">
        <f t="shared" ca="1" si="234"/>
        <v/>
      </c>
      <c r="N948" s="127" t="str">
        <f t="shared" ca="1" si="235"/>
        <v/>
      </c>
      <c r="O948" s="179" t="str">
        <f t="shared" ca="1" si="236"/>
        <v/>
      </c>
      <c r="P948" s="182" t="str">
        <f t="shared" ca="1" si="237"/>
        <v/>
      </c>
      <c r="Q948" s="120" t="str">
        <f t="shared" ca="1" si="239"/>
        <v/>
      </c>
      <c r="R948" s="77">
        <f ca="1">IFERROR(SUM($I$15:I948)/$N$5,"")</f>
        <v>0.35309982151604385</v>
      </c>
    </row>
    <row r="949" spans="1:18" x14ac:dyDescent="0.25">
      <c r="A949" s="168">
        <v>36</v>
      </c>
      <c r="B949" s="173">
        <f t="shared" si="238"/>
        <v>43598.208333331066</v>
      </c>
      <c r="C949" s="127" t="str">
        <f t="shared" ca="1" si="224"/>
        <v/>
      </c>
      <c r="D949" s="179">
        <f t="shared" ca="1" si="225"/>
        <v>780</v>
      </c>
      <c r="E949" s="179">
        <f t="shared" ca="1" si="226"/>
        <v>44</v>
      </c>
      <c r="F949" s="179">
        <f t="shared" ca="1" si="227"/>
        <v>22</v>
      </c>
      <c r="G949" s="179" t="str">
        <f t="shared" ca="1" si="228"/>
        <v/>
      </c>
      <c r="H949" s="179">
        <f t="shared" ca="1" si="229"/>
        <v>3854</v>
      </c>
      <c r="I949" s="182">
        <f t="shared" ca="1" si="230"/>
        <v>26</v>
      </c>
      <c r="J949" s="175" t="str">
        <f t="shared" ca="1" si="231"/>
        <v/>
      </c>
      <c r="K949" s="127" t="str">
        <f t="shared" ca="1" si="232"/>
        <v/>
      </c>
      <c r="L949" s="182" t="str">
        <f t="shared" ca="1" si="233"/>
        <v/>
      </c>
      <c r="M949" s="127" t="str">
        <f t="shared" ca="1" si="234"/>
        <v/>
      </c>
      <c r="N949" s="127" t="str">
        <f t="shared" ca="1" si="235"/>
        <v/>
      </c>
      <c r="O949" s="179" t="str">
        <f t="shared" ca="1" si="236"/>
        <v/>
      </c>
      <c r="P949" s="182" t="str">
        <f t="shared" ca="1" si="237"/>
        <v/>
      </c>
      <c r="Q949" s="120" t="str">
        <f t="shared" ca="1" si="239"/>
        <v/>
      </c>
      <c r="R949" s="77">
        <f ca="1">IFERROR(SUM($I$15:I949)/$N$5,"")</f>
        <v>0.35324621214253943</v>
      </c>
    </row>
    <row r="950" spans="1:18" x14ac:dyDescent="0.25">
      <c r="A950" s="168">
        <v>37</v>
      </c>
      <c r="B950" s="173">
        <f t="shared" si="238"/>
        <v>43598.24999999773</v>
      </c>
      <c r="C950" s="127" t="str">
        <f t="shared" ca="1" si="224"/>
        <v/>
      </c>
      <c r="D950" s="179">
        <f t="shared" ca="1" si="225"/>
        <v>781</v>
      </c>
      <c r="E950" s="179">
        <f t="shared" ca="1" si="226"/>
        <v>44</v>
      </c>
      <c r="F950" s="179">
        <f t="shared" ca="1" si="227"/>
        <v>24</v>
      </c>
      <c r="G950" s="179" t="str">
        <f t="shared" ca="1" si="228"/>
        <v/>
      </c>
      <c r="H950" s="179">
        <f t="shared" ca="1" si="229"/>
        <v>3912</v>
      </c>
      <c r="I950" s="182">
        <f t="shared" ca="1" si="230"/>
        <v>25</v>
      </c>
      <c r="J950" s="175" t="str">
        <f t="shared" ca="1" si="231"/>
        <v/>
      </c>
      <c r="K950" s="127" t="str">
        <f t="shared" ca="1" si="232"/>
        <v/>
      </c>
      <c r="L950" s="182" t="str">
        <f t="shared" ca="1" si="233"/>
        <v/>
      </c>
      <c r="M950" s="127" t="str">
        <f t="shared" ca="1" si="234"/>
        <v/>
      </c>
      <c r="N950" s="127" t="str">
        <f t="shared" ca="1" si="235"/>
        <v/>
      </c>
      <c r="O950" s="179" t="str">
        <f t="shared" ca="1" si="236"/>
        <v/>
      </c>
      <c r="P950" s="182" t="str">
        <f t="shared" ca="1" si="237"/>
        <v/>
      </c>
      <c r="Q950" s="120" t="str">
        <f t="shared" ca="1" si="239"/>
        <v/>
      </c>
      <c r="R950" s="77">
        <f ca="1">IFERROR(SUM($I$15:I950)/$N$5,"")</f>
        <v>0.35338697236032363</v>
      </c>
    </row>
    <row r="951" spans="1:18" x14ac:dyDescent="0.25">
      <c r="A951" s="168">
        <v>14</v>
      </c>
      <c r="B951" s="173">
        <f t="shared" si="238"/>
        <v>43598.291666664394</v>
      </c>
      <c r="C951" s="127" t="str">
        <f t="shared" ca="1" si="224"/>
        <v/>
      </c>
      <c r="D951" s="179">
        <f t="shared" ca="1" si="225"/>
        <v>791</v>
      </c>
      <c r="E951" s="179">
        <f t="shared" ca="1" si="226"/>
        <v>44</v>
      </c>
      <c r="F951" s="179">
        <f t="shared" ca="1" si="227"/>
        <v>24</v>
      </c>
      <c r="G951" s="179">
        <f t="shared" ca="1" si="228"/>
        <v>185.65</v>
      </c>
      <c r="H951" s="179">
        <f t="shared" ca="1" si="229"/>
        <v>3789</v>
      </c>
      <c r="I951" s="182">
        <f t="shared" ca="1" si="230"/>
        <v>25</v>
      </c>
      <c r="J951" s="175" t="str">
        <f t="shared" ca="1" si="231"/>
        <v/>
      </c>
      <c r="K951" s="127" t="str">
        <f t="shared" ca="1" si="232"/>
        <v/>
      </c>
      <c r="L951" s="182" t="str">
        <f t="shared" ca="1" si="233"/>
        <v/>
      </c>
      <c r="M951" s="127" t="str">
        <f t="shared" ca="1" si="234"/>
        <v/>
      </c>
      <c r="N951" s="127" t="str">
        <f t="shared" ca="1" si="235"/>
        <v/>
      </c>
      <c r="O951" s="179" t="str">
        <f t="shared" ca="1" si="236"/>
        <v/>
      </c>
      <c r="P951" s="182" t="str">
        <f t="shared" ca="1" si="237"/>
        <v/>
      </c>
      <c r="Q951" s="120" t="str">
        <f t="shared" ca="1" si="239"/>
        <v/>
      </c>
      <c r="R951" s="77">
        <f ca="1">IFERROR(SUM($I$15:I951)/$N$5,"")</f>
        <v>0.35352773257810782</v>
      </c>
    </row>
    <row r="952" spans="1:18" x14ac:dyDescent="0.25">
      <c r="A952" s="168">
        <v>15</v>
      </c>
      <c r="B952" s="173">
        <f t="shared" si="238"/>
        <v>43598.333333331058</v>
      </c>
      <c r="C952" s="127" t="str">
        <f t="shared" ca="1" si="224"/>
        <v/>
      </c>
      <c r="D952" s="179">
        <f t="shared" ca="1" si="225"/>
        <v>780</v>
      </c>
      <c r="E952" s="179">
        <f t="shared" ca="1" si="226"/>
        <v>44</v>
      </c>
      <c r="F952" s="179">
        <f t="shared" ca="1" si="227"/>
        <v>25</v>
      </c>
      <c r="G952" s="179" t="str">
        <f t="shared" ca="1" si="228"/>
        <v/>
      </c>
      <c r="H952" s="179">
        <f t="shared" ca="1" si="229"/>
        <v>3655</v>
      </c>
      <c r="I952" s="182">
        <f t="shared" ca="1" si="230"/>
        <v>25</v>
      </c>
      <c r="J952" s="175" t="str">
        <f t="shared" ca="1" si="231"/>
        <v/>
      </c>
      <c r="K952" s="127" t="str">
        <f t="shared" ca="1" si="232"/>
        <v/>
      </c>
      <c r="L952" s="182" t="str">
        <f t="shared" ca="1" si="233"/>
        <v/>
      </c>
      <c r="M952" s="127" t="str">
        <f t="shared" ca="1" si="234"/>
        <v/>
      </c>
      <c r="N952" s="127" t="str">
        <f t="shared" ca="1" si="235"/>
        <v/>
      </c>
      <c r="O952" s="179" t="str">
        <f t="shared" ca="1" si="236"/>
        <v/>
      </c>
      <c r="P952" s="182" t="str">
        <f t="shared" ca="1" si="237"/>
        <v/>
      </c>
      <c r="Q952" s="120" t="str">
        <f t="shared" ca="1" si="239"/>
        <v/>
      </c>
      <c r="R952" s="77">
        <f ca="1">IFERROR(SUM($I$15:I952)/$N$5,"")</f>
        <v>0.35366849279589208</v>
      </c>
    </row>
    <row r="953" spans="1:18" x14ac:dyDescent="0.25">
      <c r="A953" s="168">
        <v>16</v>
      </c>
      <c r="B953" s="173">
        <f t="shared" si="238"/>
        <v>43598.374999997723</v>
      </c>
      <c r="C953" s="127" t="str">
        <f t="shared" ca="1" si="224"/>
        <v/>
      </c>
      <c r="D953" s="179">
        <f t="shared" ca="1" si="225"/>
        <v>780</v>
      </c>
      <c r="E953" s="179">
        <f t="shared" ca="1" si="226"/>
        <v>44</v>
      </c>
      <c r="F953" s="179">
        <f t="shared" ca="1" si="227"/>
        <v>25</v>
      </c>
      <c r="G953" s="179" t="str">
        <f t="shared" ca="1" si="228"/>
        <v/>
      </c>
      <c r="H953" s="179">
        <f t="shared" ca="1" si="229"/>
        <v>3458</v>
      </c>
      <c r="I953" s="182">
        <f t="shared" ca="1" si="230"/>
        <v>24</v>
      </c>
      <c r="J953" s="175" t="str">
        <f t="shared" ca="1" si="231"/>
        <v/>
      </c>
      <c r="K953" s="127" t="str">
        <f t="shared" ca="1" si="232"/>
        <v/>
      </c>
      <c r="L953" s="182" t="str">
        <f t="shared" ca="1" si="233"/>
        <v/>
      </c>
      <c r="M953" s="127" t="str">
        <f t="shared" ca="1" si="234"/>
        <v/>
      </c>
      <c r="N953" s="127" t="str">
        <f t="shared" ca="1" si="235"/>
        <v/>
      </c>
      <c r="O953" s="179" t="str">
        <f t="shared" ca="1" si="236"/>
        <v/>
      </c>
      <c r="P953" s="182" t="str">
        <f t="shared" ca="1" si="237"/>
        <v/>
      </c>
      <c r="Q953" s="120" t="str">
        <f t="shared" ca="1" si="239"/>
        <v/>
      </c>
      <c r="R953" s="77">
        <f ca="1">IFERROR(SUM($I$15:I953)/$N$5,"")</f>
        <v>0.3538036226049649</v>
      </c>
    </row>
    <row r="954" spans="1:18" x14ac:dyDescent="0.25">
      <c r="A954" s="168">
        <v>17</v>
      </c>
      <c r="B954" s="173">
        <f t="shared" si="238"/>
        <v>43598.416666664387</v>
      </c>
      <c r="C954" s="127" t="str">
        <f t="shared" ca="1" si="224"/>
        <v/>
      </c>
      <c r="D954" s="179">
        <f t="shared" ca="1" si="225"/>
        <v>781</v>
      </c>
      <c r="E954" s="179">
        <f t="shared" ca="1" si="226"/>
        <v>44</v>
      </c>
      <c r="F954" s="179">
        <f t="shared" ca="1" si="227"/>
        <v>25</v>
      </c>
      <c r="G954" s="179" t="str">
        <f t="shared" ca="1" si="228"/>
        <v/>
      </c>
      <c r="H954" s="179">
        <f t="shared" ca="1" si="229"/>
        <v>4259</v>
      </c>
      <c r="I954" s="182">
        <f t="shared" ca="1" si="230"/>
        <v>25</v>
      </c>
      <c r="J954" s="175" t="str">
        <f t="shared" ca="1" si="231"/>
        <v/>
      </c>
      <c r="K954" s="127" t="str">
        <f t="shared" ca="1" si="232"/>
        <v/>
      </c>
      <c r="L954" s="182" t="str">
        <f t="shared" ca="1" si="233"/>
        <v/>
      </c>
      <c r="M954" s="127" t="str">
        <f t="shared" ca="1" si="234"/>
        <v/>
      </c>
      <c r="N954" s="127" t="str">
        <f t="shared" ca="1" si="235"/>
        <v/>
      </c>
      <c r="O954" s="179" t="str">
        <f t="shared" ca="1" si="236"/>
        <v/>
      </c>
      <c r="P954" s="182" t="str">
        <f t="shared" ca="1" si="237"/>
        <v/>
      </c>
      <c r="Q954" s="120" t="str">
        <f t="shared" ca="1" si="239"/>
        <v/>
      </c>
      <c r="R954" s="77">
        <f ca="1">IFERROR(SUM($I$15:I954)/$N$5,"")</f>
        <v>0.35394438282274909</v>
      </c>
    </row>
    <row r="955" spans="1:18" x14ac:dyDescent="0.25">
      <c r="A955" s="168">
        <v>18</v>
      </c>
      <c r="B955" s="173">
        <f t="shared" si="238"/>
        <v>43598.458333331051</v>
      </c>
      <c r="C955" s="127" t="str">
        <f t="shared" ca="1" si="224"/>
        <v/>
      </c>
      <c r="D955" s="179">
        <f t="shared" ca="1" si="225"/>
        <v>779</v>
      </c>
      <c r="E955" s="179">
        <f t="shared" ca="1" si="226"/>
        <v>44</v>
      </c>
      <c r="F955" s="179">
        <f t="shared" ca="1" si="227"/>
        <v>25</v>
      </c>
      <c r="G955" s="179" t="str">
        <f t="shared" ca="1" si="228"/>
        <v/>
      </c>
      <c r="H955" s="179">
        <f t="shared" ca="1" si="229"/>
        <v>3912</v>
      </c>
      <c r="I955" s="182">
        <f t="shared" ca="1" si="230"/>
        <v>25</v>
      </c>
      <c r="J955" s="175" t="str">
        <f t="shared" ca="1" si="231"/>
        <v/>
      </c>
      <c r="K955" s="127" t="str">
        <f t="shared" ca="1" si="232"/>
        <v/>
      </c>
      <c r="L955" s="182" t="str">
        <f t="shared" ca="1" si="233"/>
        <v/>
      </c>
      <c r="M955" s="127" t="str">
        <f t="shared" ca="1" si="234"/>
        <v/>
      </c>
      <c r="N955" s="127" t="str">
        <f t="shared" ca="1" si="235"/>
        <v/>
      </c>
      <c r="O955" s="179" t="str">
        <f t="shared" ca="1" si="236"/>
        <v/>
      </c>
      <c r="P955" s="182" t="str">
        <f t="shared" ca="1" si="237"/>
        <v/>
      </c>
      <c r="Q955" s="120" t="str">
        <f t="shared" ca="1" si="239"/>
        <v/>
      </c>
      <c r="R955" s="77">
        <f ca="1">IFERROR(SUM($I$15:I955)/$N$5,"")</f>
        <v>0.35408514304053329</v>
      </c>
    </row>
    <row r="956" spans="1:18" x14ac:dyDescent="0.25">
      <c r="A956" s="168">
        <v>19</v>
      </c>
      <c r="B956" s="173">
        <f t="shared" si="238"/>
        <v>43598.499999997715</v>
      </c>
      <c r="C956" s="127" t="str">
        <f t="shared" ca="1" si="224"/>
        <v/>
      </c>
      <c r="D956" s="179">
        <f t="shared" ca="1" si="225"/>
        <v>779</v>
      </c>
      <c r="E956" s="179">
        <f t="shared" ca="1" si="226"/>
        <v>44</v>
      </c>
      <c r="F956" s="179">
        <f t="shared" ca="1" si="227"/>
        <v>25</v>
      </c>
      <c r="G956" s="179" t="str">
        <f t="shared" ca="1" si="228"/>
        <v/>
      </c>
      <c r="H956" s="179">
        <f t="shared" ca="1" si="229"/>
        <v>5880</v>
      </c>
      <c r="I956" s="182">
        <f t="shared" ca="1" si="230"/>
        <v>25</v>
      </c>
      <c r="J956" s="175" t="str">
        <f t="shared" ca="1" si="231"/>
        <v/>
      </c>
      <c r="K956" s="127" t="str">
        <f t="shared" ca="1" si="232"/>
        <v/>
      </c>
      <c r="L956" s="182" t="str">
        <f t="shared" ca="1" si="233"/>
        <v/>
      </c>
      <c r="M956" s="127" t="str">
        <f t="shared" ca="1" si="234"/>
        <v/>
      </c>
      <c r="N956" s="127" t="str">
        <f t="shared" ca="1" si="235"/>
        <v/>
      </c>
      <c r="O956" s="179" t="str">
        <f t="shared" ca="1" si="236"/>
        <v/>
      </c>
      <c r="P956" s="182" t="str">
        <f t="shared" ca="1" si="237"/>
        <v/>
      </c>
      <c r="Q956" s="120" t="str">
        <f t="shared" ca="1" si="239"/>
        <v/>
      </c>
      <c r="R956" s="77">
        <f ca="1">IFERROR(SUM($I$15:I956)/$N$5,"")</f>
        <v>0.35422590325831754</v>
      </c>
    </row>
    <row r="957" spans="1:18" x14ac:dyDescent="0.25">
      <c r="A957" s="168">
        <v>20</v>
      </c>
      <c r="B957" s="173">
        <f t="shared" si="238"/>
        <v>43598.54166666438</v>
      </c>
      <c r="C957" s="127" t="str">
        <f t="shared" ca="1" si="224"/>
        <v/>
      </c>
      <c r="D957" s="179">
        <f t="shared" ca="1" si="225"/>
        <v>781</v>
      </c>
      <c r="E957" s="179">
        <f t="shared" ca="1" si="226"/>
        <v>44</v>
      </c>
      <c r="F957" s="179">
        <f t="shared" ca="1" si="227"/>
        <v>24</v>
      </c>
      <c r="G957" s="179">
        <f t="shared" ca="1" si="228"/>
        <v>195.34</v>
      </c>
      <c r="H957" s="179">
        <f t="shared" ca="1" si="229"/>
        <v>3845</v>
      </c>
      <c r="I957" s="182">
        <f t="shared" ca="1" si="230"/>
        <v>24</v>
      </c>
      <c r="J957" s="175" t="str">
        <f t="shared" ca="1" si="231"/>
        <v/>
      </c>
      <c r="K957" s="127" t="str">
        <f t="shared" ca="1" si="232"/>
        <v/>
      </c>
      <c r="L957" s="182" t="str">
        <f t="shared" ca="1" si="233"/>
        <v/>
      </c>
      <c r="M957" s="127" t="str">
        <f t="shared" ca="1" si="234"/>
        <v/>
      </c>
      <c r="N957" s="127" t="str">
        <f t="shared" ca="1" si="235"/>
        <v/>
      </c>
      <c r="O957" s="179" t="str">
        <f t="shared" ca="1" si="236"/>
        <v/>
      </c>
      <c r="P957" s="182" t="str">
        <f t="shared" ca="1" si="237"/>
        <v/>
      </c>
      <c r="Q957" s="120" t="str">
        <f t="shared" ca="1" si="239"/>
        <v/>
      </c>
      <c r="R957" s="77">
        <f ca="1">IFERROR(SUM($I$15:I957)/$N$5,"")</f>
        <v>0.35436103306739036</v>
      </c>
    </row>
    <row r="958" spans="1:18" x14ac:dyDescent="0.25">
      <c r="A958" s="168">
        <v>21</v>
      </c>
      <c r="B958" s="173">
        <f t="shared" si="238"/>
        <v>43598.583333331044</v>
      </c>
      <c r="C958" s="127" t="str">
        <f t="shared" ca="1" si="224"/>
        <v/>
      </c>
      <c r="D958" s="179">
        <f t="shared" ca="1" si="225"/>
        <v>780</v>
      </c>
      <c r="E958" s="179">
        <f t="shared" ca="1" si="226"/>
        <v>44</v>
      </c>
      <c r="F958" s="179">
        <f t="shared" ca="1" si="227"/>
        <v>25</v>
      </c>
      <c r="G958" s="179" t="str">
        <f t="shared" ca="1" si="228"/>
        <v/>
      </c>
      <c r="H958" s="179">
        <f t="shared" ca="1" si="229"/>
        <v>3888</v>
      </c>
      <c r="I958" s="182">
        <f t="shared" ca="1" si="230"/>
        <v>22</v>
      </c>
      <c r="J958" s="175" t="str">
        <f t="shared" ca="1" si="231"/>
        <v/>
      </c>
      <c r="K958" s="127" t="str">
        <f t="shared" ca="1" si="232"/>
        <v/>
      </c>
      <c r="L958" s="182" t="str">
        <f t="shared" ca="1" si="233"/>
        <v/>
      </c>
      <c r="M958" s="127" t="str">
        <f t="shared" ca="1" si="234"/>
        <v/>
      </c>
      <c r="N958" s="127" t="str">
        <f t="shared" ca="1" si="235"/>
        <v/>
      </c>
      <c r="O958" s="179" t="str">
        <f t="shared" ca="1" si="236"/>
        <v/>
      </c>
      <c r="P958" s="182" t="str">
        <f t="shared" ca="1" si="237"/>
        <v/>
      </c>
      <c r="Q958" s="120" t="str">
        <f t="shared" ca="1" si="239"/>
        <v/>
      </c>
      <c r="R958" s="77">
        <f ca="1">IFERROR(SUM($I$15:I958)/$N$5,"")</f>
        <v>0.35448490205904049</v>
      </c>
    </row>
    <row r="959" spans="1:18" x14ac:dyDescent="0.25">
      <c r="A959" s="168">
        <v>22</v>
      </c>
      <c r="B959" s="173">
        <f t="shared" si="238"/>
        <v>43598.624999997708</v>
      </c>
      <c r="C959" s="127" t="str">
        <f t="shared" ca="1" si="224"/>
        <v/>
      </c>
      <c r="D959" s="179">
        <f t="shared" ca="1" si="225"/>
        <v>781</v>
      </c>
      <c r="E959" s="179">
        <f t="shared" ca="1" si="226"/>
        <v>44</v>
      </c>
      <c r="F959" s="179">
        <f t="shared" ca="1" si="227"/>
        <v>25</v>
      </c>
      <c r="G959" s="179" t="str">
        <f t="shared" ca="1" si="228"/>
        <v/>
      </c>
      <c r="H959" s="179">
        <f t="shared" ca="1" si="229"/>
        <v>3762</v>
      </c>
      <c r="I959" s="182">
        <f t="shared" ca="1" si="230"/>
        <v>23</v>
      </c>
      <c r="J959" s="175" t="str">
        <f t="shared" ca="1" si="231"/>
        <v/>
      </c>
      <c r="K959" s="127" t="str">
        <f t="shared" ca="1" si="232"/>
        <v/>
      </c>
      <c r="L959" s="182" t="str">
        <f t="shared" ca="1" si="233"/>
        <v/>
      </c>
      <c r="M959" s="127" t="str">
        <f t="shared" ca="1" si="234"/>
        <v/>
      </c>
      <c r="N959" s="127" t="str">
        <f t="shared" ca="1" si="235"/>
        <v/>
      </c>
      <c r="O959" s="179" t="str">
        <f t="shared" ca="1" si="236"/>
        <v/>
      </c>
      <c r="P959" s="182" t="str">
        <f t="shared" ca="1" si="237"/>
        <v/>
      </c>
      <c r="Q959" s="120" t="str">
        <f t="shared" ca="1" si="239"/>
        <v/>
      </c>
      <c r="R959" s="77">
        <f ca="1">IFERROR(SUM($I$15:I959)/$N$5,"")</f>
        <v>0.35461440145940193</v>
      </c>
    </row>
    <row r="960" spans="1:18" x14ac:dyDescent="0.25">
      <c r="A960" s="168">
        <v>23</v>
      </c>
      <c r="B960" s="173">
        <f t="shared" si="238"/>
        <v>43598.666666664372</v>
      </c>
      <c r="C960" s="127" t="str">
        <f t="shared" ca="1" si="224"/>
        <v/>
      </c>
      <c r="D960" s="179">
        <f t="shared" ca="1" si="225"/>
        <v>781</v>
      </c>
      <c r="E960" s="179">
        <f t="shared" ca="1" si="226"/>
        <v>44</v>
      </c>
      <c r="F960" s="179">
        <f t="shared" ca="1" si="227"/>
        <v>24</v>
      </c>
      <c r="G960" s="179" t="str">
        <f t="shared" ca="1" si="228"/>
        <v/>
      </c>
      <c r="H960" s="179">
        <f t="shared" ca="1" si="229"/>
        <v>4126</v>
      </c>
      <c r="I960" s="182">
        <f t="shared" ca="1" si="230"/>
        <v>24</v>
      </c>
      <c r="J960" s="175" t="str">
        <f t="shared" ca="1" si="231"/>
        <v/>
      </c>
      <c r="K960" s="127" t="str">
        <f t="shared" ca="1" si="232"/>
        <v/>
      </c>
      <c r="L960" s="182" t="str">
        <f t="shared" ca="1" si="233"/>
        <v/>
      </c>
      <c r="M960" s="127" t="str">
        <f t="shared" ca="1" si="234"/>
        <v/>
      </c>
      <c r="N960" s="127" t="str">
        <f t="shared" ca="1" si="235"/>
        <v/>
      </c>
      <c r="O960" s="179" t="str">
        <f t="shared" ca="1" si="236"/>
        <v/>
      </c>
      <c r="P960" s="182" t="str">
        <f t="shared" ca="1" si="237"/>
        <v/>
      </c>
      <c r="Q960" s="120" t="str">
        <f t="shared" ca="1" si="239"/>
        <v/>
      </c>
      <c r="R960" s="77">
        <f ca="1">IFERROR(SUM($I$15:I960)/$N$5,"")</f>
        <v>0.3547495312684748</v>
      </c>
    </row>
    <row r="961" spans="1:18" x14ac:dyDescent="0.25">
      <c r="A961" s="168">
        <v>24</v>
      </c>
      <c r="B961" s="173">
        <f t="shared" si="238"/>
        <v>43598.708333331037</v>
      </c>
      <c r="C961" s="127" t="str">
        <f t="shared" ca="1" si="224"/>
        <v/>
      </c>
      <c r="D961" s="179">
        <f t="shared" ca="1" si="225"/>
        <v>780</v>
      </c>
      <c r="E961" s="179">
        <f t="shared" ca="1" si="226"/>
        <v>44</v>
      </c>
      <c r="F961" s="179">
        <f t="shared" ca="1" si="227"/>
        <v>25</v>
      </c>
      <c r="G961" s="179" t="str">
        <f t="shared" ca="1" si="228"/>
        <v/>
      </c>
      <c r="H961" s="179">
        <f t="shared" ca="1" si="229"/>
        <v>3952</v>
      </c>
      <c r="I961" s="182">
        <f t="shared" ca="1" si="230"/>
        <v>24</v>
      </c>
      <c r="J961" s="175" t="str">
        <f t="shared" ca="1" si="231"/>
        <v/>
      </c>
      <c r="K961" s="127" t="str">
        <f t="shared" ca="1" si="232"/>
        <v/>
      </c>
      <c r="L961" s="182" t="str">
        <f t="shared" ca="1" si="233"/>
        <v/>
      </c>
      <c r="M961" s="127" t="str">
        <f t="shared" ca="1" si="234"/>
        <v/>
      </c>
      <c r="N961" s="127" t="str">
        <f t="shared" ca="1" si="235"/>
        <v/>
      </c>
      <c r="O961" s="179" t="str">
        <f t="shared" ca="1" si="236"/>
        <v/>
      </c>
      <c r="P961" s="182" t="str">
        <f t="shared" ca="1" si="237"/>
        <v/>
      </c>
      <c r="Q961" s="120" t="str">
        <f t="shared" ca="1" si="239"/>
        <v/>
      </c>
      <c r="R961" s="77">
        <f ca="1">IFERROR(SUM($I$15:I961)/$N$5,"")</f>
        <v>0.35488466107754763</v>
      </c>
    </row>
    <row r="962" spans="1:18" x14ac:dyDescent="0.25">
      <c r="A962" s="168">
        <v>25</v>
      </c>
      <c r="B962" s="173">
        <f t="shared" si="238"/>
        <v>43598.749999997701</v>
      </c>
      <c r="C962" s="127" t="str">
        <f t="shared" ca="1" si="224"/>
        <v/>
      </c>
      <c r="D962" s="179">
        <f t="shared" ca="1" si="225"/>
        <v>782</v>
      </c>
      <c r="E962" s="179">
        <f t="shared" ca="1" si="226"/>
        <v>44</v>
      </c>
      <c r="F962" s="179">
        <f t="shared" ca="1" si="227"/>
        <v>24</v>
      </c>
      <c r="G962" s="179" t="str">
        <f t="shared" ca="1" si="228"/>
        <v/>
      </c>
      <c r="H962" s="179">
        <f t="shared" ca="1" si="229"/>
        <v>3988</v>
      </c>
      <c r="I962" s="182">
        <f t="shared" ca="1" si="230"/>
        <v>25</v>
      </c>
      <c r="J962" s="175" t="str">
        <f t="shared" ca="1" si="231"/>
        <v/>
      </c>
      <c r="K962" s="127" t="str">
        <f t="shared" ca="1" si="232"/>
        <v/>
      </c>
      <c r="L962" s="182" t="str">
        <f t="shared" ca="1" si="233"/>
        <v/>
      </c>
      <c r="M962" s="127" t="str">
        <f t="shared" ca="1" si="234"/>
        <v/>
      </c>
      <c r="N962" s="127" t="str">
        <f t="shared" ca="1" si="235"/>
        <v/>
      </c>
      <c r="O962" s="179" t="str">
        <f t="shared" ca="1" si="236"/>
        <v/>
      </c>
      <c r="P962" s="182" t="str">
        <f t="shared" ca="1" si="237"/>
        <v/>
      </c>
      <c r="Q962" s="120" t="str">
        <f t="shared" ca="1" si="239"/>
        <v/>
      </c>
      <c r="R962" s="77">
        <f ca="1">IFERROR(SUM($I$15:I962)/$N$5,"")</f>
        <v>0.35502542129533182</v>
      </c>
    </row>
    <row r="963" spans="1:18" x14ac:dyDescent="0.25">
      <c r="A963" s="168">
        <v>26</v>
      </c>
      <c r="B963" s="173">
        <f t="shared" si="238"/>
        <v>43598.791666664365</v>
      </c>
      <c r="C963" s="127" t="str">
        <f t="shared" ca="1" si="224"/>
        <v/>
      </c>
      <c r="D963" s="179">
        <f t="shared" ca="1" si="225"/>
        <v>779</v>
      </c>
      <c r="E963" s="179">
        <f t="shared" ca="1" si="226"/>
        <v>44</v>
      </c>
      <c r="F963" s="179">
        <f t="shared" ca="1" si="227"/>
        <v>25</v>
      </c>
      <c r="G963" s="179" t="str">
        <f t="shared" ca="1" si="228"/>
        <v/>
      </c>
      <c r="H963" s="179">
        <f t="shared" ca="1" si="229"/>
        <v>3404</v>
      </c>
      <c r="I963" s="182">
        <f t="shared" ca="1" si="230"/>
        <v>25</v>
      </c>
      <c r="J963" s="175" t="str">
        <f t="shared" ca="1" si="231"/>
        <v/>
      </c>
      <c r="K963" s="127" t="str">
        <f t="shared" ca="1" si="232"/>
        <v/>
      </c>
      <c r="L963" s="182" t="str">
        <f t="shared" ca="1" si="233"/>
        <v/>
      </c>
      <c r="M963" s="127" t="str">
        <f t="shared" ca="1" si="234"/>
        <v/>
      </c>
      <c r="N963" s="127" t="str">
        <f t="shared" ca="1" si="235"/>
        <v/>
      </c>
      <c r="O963" s="179" t="str">
        <f t="shared" ca="1" si="236"/>
        <v/>
      </c>
      <c r="P963" s="182" t="str">
        <f t="shared" ca="1" si="237"/>
        <v/>
      </c>
      <c r="Q963" s="120" t="str">
        <f t="shared" ca="1" si="239"/>
        <v/>
      </c>
      <c r="R963" s="77">
        <f ca="1">IFERROR(SUM($I$15:I963)/$N$5,"")</f>
        <v>0.35516618151311602</v>
      </c>
    </row>
    <row r="964" spans="1:18" x14ac:dyDescent="0.25">
      <c r="A964" s="168">
        <v>27</v>
      </c>
      <c r="B964" s="173">
        <f t="shared" si="238"/>
        <v>43598.833333331029</v>
      </c>
      <c r="C964" s="127" t="str">
        <f t="shared" ca="1" si="224"/>
        <v/>
      </c>
      <c r="D964" s="179">
        <f t="shared" ca="1" si="225"/>
        <v>779</v>
      </c>
      <c r="E964" s="179">
        <f t="shared" ca="1" si="226"/>
        <v>44</v>
      </c>
      <c r="F964" s="179">
        <f t="shared" ca="1" si="227"/>
        <v>25</v>
      </c>
      <c r="G964" s="179">
        <f t="shared" ca="1" si="228"/>
        <v>233.44</v>
      </c>
      <c r="H964" s="179">
        <f t="shared" ca="1" si="229"/>
        <v>3039</v>
      </c>
      <c r="I964" s="182">
        <f t="shared" ca="1" si="230"/>
        <v>24</v>
      </c>
      <c r="J964" s="175" t="str">
        <f t="shared" ca="1" si="231"/>
        <v/>
      </c>
      <c r="K964" s="127" t="str">
        <f t="shared" ca="1" si="232"/>
        <v/>
      </c>
      <c r="L964" s="182" t="str">
        <f t="shared" ca="1" si="233"/>
        <v/>
      </c>
      <c r="M964" s="127" t="str">
        <f t="shared" ca="1" si="234"/>
        <v/>
      </c>
      <c r="N964" s="127" t="str">
        <f t="shared" ca="1" si="235"/>
        <v/>
      </c>
      <c r="O964" s="179" t="str">
        <f t="shared" ca="1" si="236"/>
        <v/>
      </c>
      <c r="P964" s="182" t="str">
        <f t="shared" ca="1" si="237"/>
        <v/>
      </c>
      <c r="Q964" s="120" t="str">
        <f t="shared" ca="1" si="239"/>
        <v/>
      </c>
      <c r="R964" s="77">
        <f ca="1">IFERROR(SUM($I$15:I964)/$N$5,"")</f>
        <v>0.3553013113221889</v>
      </c>
    </row>
    <row r="965" spans="1:18" x14ac:dyDescent="0.25">
      <c r="A965" s="168">
        <v>28</v>
      </c>
      <c r="B965" s="173">
        <f t="shared" si="238"/>
        <v>43598.874999997694</v>
      </c>
      <c r="C965" s="127" t="str">
        <f t="shared" ca="1" si="224"/>
        <v/>
      </c>
      <c r="D965" s="179">
        <f t="shared" ca="1" si="225"/>
        <v>778</v>
      </c>
      <c r="E965" s="179">
        <f t="shared" ca="1" si="226"/>
        <v>44</v>
      </c>
      <c r="F965" s="179">
        <f t="shared" ca="1" si="227"/>
        <v>25</v>
      </c>
      <c r="G965" s="179" t="str">
        <f t="shared" ca="1" si="228"/>
        <v/>
      </c>
      <c r="H965" s="179">
        <f t="shared" ca="1" si="229"/>
        <v>3849</v>
      </c>
      <c r="I965" s="182">
        <f t="shared" ca="1" si="230"/>
        <v>25</v>
      </c>
      <c r="J965" s="175" t="str">
        <f t="shared" ca="1" si="231"/>
        <v/>
      </c>
      <c r="K965" s="127" t="str">
        <f t="shared" ca="1" si="232"/>
        <v/>
      </c>
      <c r="L965" s="182" t="str">
        <f t="shared" ca="1" si="233"/>
        <v/>
      </c>
      <c r="M965" s="127" t="str">
        <f t="shared" ca="1" si="234"/>
        <v/>
      </c>
      <c r="N965" s="127" t="str">
        <f t="shared" ca="1" si="235"/>
        <v/>
      </c>
      <c r="O965" s="179" t="str">
        <f t="shared" ca="1" si="236"/>
        <v/>
      </c>
      <c r="P965" s="182" t="str">
        <f t="shared" ca="1" si="237"/>
        <v/>
      </c>
      <c r="Q965" s="120" t="str">
        <f t="shared" ca="1" si="239"/>
        <v/>
      </c>
      <c r="R965" s="77">
        <f ca="1">IFERROR(SUM($I$15:I965)/$N$5,"")</f>
        <v>0.35544207153997309</v>
      </c>
    </row>
    <row r="966" spans="1:18" x14ac:dyDescent="0.25">
      <c r="A966" s="168">
        <v>29</v>
      </c>
      <c r="B966" s="173">
        <f t="shared" si="238"/>
        <v>43598.916666664358</v>
      </c>
      <c r="C966" s="127" t="str">
        <f t="shared" ca="1" si="224"/>
        <v/>
      </c>
      <c r="D966" s="179">
        <f t="shared" ca="1" si="225"/>
        <v>779</v>
      </c>
      <c r="E966" s="179">
        <f t="shared" ca="1" si="226"/>
        <v>44</v>
      </c>
      <c r="F966" s="179">
        <f t="shared" ca="1" si="227"/>
        <v>23</v>
      </c>
      <c r="G966" s="179" t="str">
        <f t="shared" ca="1" si="228"/>
        <v/>
      </c>
      <c r="H966" s="179">
        <f t="shared" ca="1" si="229"/>
        <v>2817</v>
      </c>
      <c r="I966" s="182">
        <f t="shared" ca="1" si="230"/>
        <v>25</v>
      </c>
      <c r="J966" s="175" t="str">
        <f t="shared" ca="1" si="231"/>
        <v/>
      </c>
      <c r="K966" s="127" t="str">
        <f t="shared" ca="1" si="232"/>
        <v/>
      </c>
      <c r="L966" s="182" t="str">
        <f t="shared" ca="1" si="233"/>
        <v/>
      </c>
      <c r="M966" s="127" t="str">
        <f t="shared" ca="1" si="234"/>
        <v/>
      </c>
      <c r="N966" s="127" t="str">
        <f t="shared" ca="1" si="235"/>
        <v/>
      </c>
      <c r="O966" s="179" t="str">
        <f t="shared" ca="1" si="236"/>
        <v/>
      </c>
      <c r="P966" s="182" t="str">
        <f t="shared" ca="1" si="237"/>
        <v/>
      </c>
      <c r="Q966" s="120" t="str">
        <f t="shared" ca="1" si="239"/>
        <v/>
      </c>
      <c r="R966" s="77">
        <f ca="1">IFERROR(SUM($I$15:I966)/$N$5,"")</f>
        <v>0.35558283175775729</v>
      </c>
    </row>
    <row r="967" spans="1:18" x14ac:dyDescent="0.25">
      <c r="A967" s="168">
        <v>30</v>
      </c>
      <c r="B967" s="173">
        <f t="shared" si="238"/>
        <v>43598.958333331022</v>
      </c>
      <c r="C967" s="127" t="str">
        <f t="shared" ca="1" si="224"/>
        <v/>
      </c>
      <c r="D967" s="179">
        <f t="shared" ca="1" si="225"/>
        <v>778</v>
      </c>
      <c r="E967" s="179">
        <f t="shared" ca="1" si="226"/>
        <v>44</v>
      </c>
      <c r="F967" s="179">
        <f t="shared" ca="1" si="227"/>
        <v>25</v>
      </c>
      <c r="G967" s="179" t="str">
        <f t="shared" ca="1" si="228"/>
        <v/>
      </c>
      <c r="H967" s="179">
        <f t="shared" ca="1" si="229"/>
        <v>3922</v>
      </c>
      <c r="I967" s="182">
        <f t="shared" ca="1" si="230"/>
        <v>25</v>
      </c>
      <c r="J967" s="175" t="str">
        <f t="shared" ca="1" si="231"/>
        <v/>
      </c>
      <c r="K967" s="127" t="str">
        <f t="shared" ca="1" si="232"/>
        <v/>
      </c>
      <c r="L967" s="182" t="str">
        <f t="shared" ca="1" si="233"/>
        <v/>
      </c>
      <c r="M967" s="127" t="str">
        <f t="shared" ca="1" si="234"/>
        <v/>
      </c>
      <c r="N967" s="127" t="str">
        <f t="shared" ca="1" si="235"/>
        <v/>
      </c>
      <c r="O967" s="179" t="str">
        <f t="shared" ca="1" si="236"/>
        <v/>
      </c>
      <c r="P967" s="182" t="str">
        <f t="shared" ca="1" si="237"/>
        <v/>
      </c>
      <c r="Q967" s="120" t="str">
        <f t="shared" ca="1" si="239"/>
        <v/>
      </c>
      <c r="R967" s="77">
        <f ca="1">IFERROR(SUM($I$15:I967)/$N$5,"")</f>
        <v>0.35572359197554149</v>
      </c>
    </row>
    <row r="968" spans="1:18" x14ac:dyDescent="0.25">
      <c r="A968" s="168">
        <v>31</v>
      </c>
      <c r="B968" s="173">
        <f t="shared" si="238"/>
        <v>43598.999999997686</v>
      </c>
      <c r="C968" s="127" t="str">
        <f t="shared" ca="1" si="224"/>
        <v/>
      </c>
      <c r="D968" s="179">
        <f t="shared" ca="1" si="225"/>
        <v>778</v>
      </c>
      <c r="E968" s="179">
        <f t="shared" ca="1" si="226"/>
        <v>44</v>
      </c>
      <c r="F968" s="179">
        <f t="shared" ca="1" si="227"/>
        <v>24</v>
      </c>
      <c r="G968" s="179" t="str">
        <f t="shared" ca="1" si="228"/>
        <v/>
      </c>
      <c r="H968" s="179">
        <f t="shared" ca="1" si="229"/>
        <v>3966</v>
      </c>
      <c r="I968" s="182">
        <f t="shared" ca="1" si="230"/>
        <v>24</v>
      </c>
      <c r="J968" s="175" t="str">
        <f t="shared" ca="1" si="231"/>
        <v/>
      </c>
      <c r="K968" s="127" t="str">
        <f t="shared" ca="1" si="232"/>
        <v/>
      </c>
      <c r="L968" s="182" t="str">
        <f t="shared" ca="1" si="233"/>
        <v/>
      </c>
      <c r="M968" s="127" t="str">
        <f t="shared" ca="1" si="234"/>
        <v/>
      </c>
      <c r="N968" s="127" t="str">
        <f t="shared" ca="1" si="235"/>
        <v/>
      </c>
      <c r="O968" s="179" t="str">
        <f t="shared" ca="1" si="236"/>
        <v/>
      </c>
      <c r="P968" s="182" t="str">
        <f t="shared" ca="1" si="237"/>
        <v/>
      </c>
      <c r="Q968" s="120" t="str">
        <f t="shared" ca="1" si="239"/>
        <v/>
      </c>
      <c r="R968" s="77">
        <f ca="1">IFERROR(SUM($I$15:I968)/$N$5,"")</f>
        <v>0.35585872178461436</v>
      </c>
    </row>
    <row r="969" spans="1:18" x14ac:dyDescent="0.25">
      <c r="A969" s="168">
        <v>32</v>
      </c>
      <c r="B969" s="173">
        <f t="shared" si="238"/>
        <v>43599.04166666435</v>
      </c>
      <c r="C969" s="127" t="str">
        <f t="shared" ca="1" si="224"/>
        <v/>
      </c>
      <c r="D969" s="179">
        <f t="shared" ca="1" si="225"/>
        <v>778</v>
      </c>
      <c r="E969" s="179">
        <f t="shared" ca="1" si="226"/>
        <v>44</v>
      </c>
      <c r="F969" s="179">
        <f t="shared" ca="1" si="227"/>
        <v>25</v>
      </c>
      <c r="G969" s="179" t="str">
        <f t="shared" ca="1" si="228"/>
        <v/>
      </c>
      <c r="H969" s="179">
        <f t="shared" ca="1" si="229"/>
        <v>3928</v>
      </c>
      <c r="I969" s="182">
        <f t="shared" ca="1" si="230"/>
        <v>22</v>
      </c>
      <c r="J969" s="175" t="str">
        <f t="shared" ca="1" si="231"/>
        <v/>
      </c>
      <c r="K969" s="127" t="str">
        <f t="shared" ca="1" si="232"/>
        <v/>
      </c>
      <c r="L969" s="182" t="str">
        <f t="shared" ca="1" si="233"/>
        <v/>
      </c>
      <c r="M969" s="127" t="str">
        <f t="shared" ca="1" si="234"/>
        <v/>
      </c>
      <c r="N969" s="127" t="str">
        <f t="shared" ca="1" si="235"/>
        <v/>
      </c>
      <c r="O969" s="179" t="str">
        <f t="shared" ca="1" si="236"/>
        <v/>
      </c>
      <c r="P969" s="182" t="str">
        <f t="shared" ca="1" si="237"/>
        <v/>
      </c>
      <c r="Q969" s="120" t="str">
        <f t="shared" ca="1" si="239"/>
        <v/>
      </c>
      <c r="R969" s="77">
        <f ca="1">IFERROR(SUM($I$15:I969)/$N$5,"")</f>
        <v>0.35598259077626443</v>
      </c>
    </row>
    <row r="970" spans="1:18" x14ac:dyDescent="0.25">
      <c r="A970" s="168">
        <v>33</v>
      </c>
      <c r="B970" s="173">
        <f t="shared" si="238"/>
        <v>43599.083333331015</v>
      </c>
      <c r="C970" s="127" t="str">
        <f t="shared" ca="1" si="224"/>
        <v/>
      </c>
      <c r="D970" s="179">
        <f t="shared" ca="1" si="225"/>
        <v>777</v>
      </c>
      <c r="E970" s="179">
        <f t="shared" ca="1" si="226"/>
        <v>44</v>
      </c>
      <c r="F970" s="179">
        <f t="shared" ca="1" si="227"/>
        <v>23</v>
      </c>
      <c r="G970" s="179" t="str">
        <f t="shared" ca="1" si="228"/>
        <v/>
      </c>
      <c r="H970" s="179">
        <f t="shared" ca="1" si="229"/>
        <v>4490</v>
      </c>
      <c r="I970" s="182">
        <f t="shared" ca="1" si="230"/>
        <v>23</v>
      </c>
      <c r="J970" s="175" t="str">
        <f t="shared" ca="1" si="231"/>
        <v/>
      </c>
      <c r="K970" s="127" t="str">
        <f t="shared" ca="1" si="232"/>
        <v/>
      </c>
      <c r="L970" s="182" t="str">
        <f t="shared" ca="1" si="233"/>
        <v/>
      </c>
      <c r="M970" s="127" t="str">
        <f t="shared" ca="1" si="234"/>
        <v/>
      </c>
      <c r="N970" s="127" t="str">
        <f t="shared" ca="1" si="235"/>
        <v/>
      </c>
      <c r="O970" s="179" t="str">
        <f t="shared" ca="1" si="236"/>
        <v/>
      </c>
      <c r="P970" s="182" t="str">
        <f t="shared" ca="1" si="237"/>
        <v/>
      </c>
      <c r="Q970" s="120" t="str">
        <f t="shared" ca="1" si="239"/>
        <v/>
      </c>
      <c r="R970" s="77">
        <f ca="1">IFERROR(SUM($I$15:I970)/$N$5,"")</f>
        <v>0.35611209017662593</v>
      </c>
    </row>
    <row r="971" spans="1:18" x14ac:dyDescent="0.25">
      <c r="A971" s="168">
        <v>34</v>
      </c>
      <c r="B971" s="173">
        <f t="shared" si="238"/>
        <v>43599.124999997679</v>
      </c>
      <c r="C971" s="127" t="str">
        <f t="shared" ca="1" si="224"/>
        <v/>
      </c>
      <c r="D971" s="179">
        <f t="shared" ca="1" si="225"/>
        <v>776</v>
      </c>
      <c r="E971" s="179">
        <f t="shared" ca="1" si="226"/>
        <v>44</v>
      </c>
      <c r="F971" s="179">
        <f t="shared" ca="1" si="227"/>
        <v>24</v>
      </c>
      <c r="G971" s="179" t="str">
        <f t="shared" ca="1" si="228"/>
        <v/>
      </c>
      <c r="H971" s="179">
        <f t="shared" ca="1" si="229"/>
        <v>2750</v>
      </c>
      <c r="I971" s="182">
        <f t="shared" ca="1" si="230"/>
        <v>24</v>
      </c>
      <c r="J971" s="175" t="str">
        <f t="shared" ca="1" si="231"/>
        <v/>
      </c>
      <c r="K971" s="127" t="str">
        <f t="shared" ca="1" si="232"/>
        <v/>
      </c>
      <c r="L971" s="182" t="str">
        <f t="shared" ca="1" si="233"/>
        <v/>
      </c>
      <c r="M971" s="127" t="str">
        <f t="shared" ca="1" si="234"/>
        <v/>
      </c>
      <c r="N971" s="127" t="str">
        <f t="shared" ca="1" si="235"/>
        <v/>
      </c>
      <c r="O971" s="179" t="str">
        <f t="shared" ca="1" si="236"/>
        <v/>
      </c>
      <c r="P971" s="182" t="str">
        <f t="shared" ca="1" si="237"/>
        <v/>
      </c>
      <c r="Q971" s="120" t="str">
        <f t="shared" ca="1" si="239"/>
        <v/>
      </c>
      <c r="R971" s="77">
        <f ca="1">IFERROR(SUM($I$15:I971)/$N$5,"")</f>
        <v>0.35624721998569875</v>
      </c>
    </row>
    <row r="972" spans="1:18" x14ac:dyDescent="0.25">
      <c r="A972" s="168">
        <v>35</v>
      </c>
      <c r="B972" s="173">
        <f t="shared" si="238"/>
        <v>43599.166666664343</v>
      </c>
      <c r="C972" s="127" t="str">
        <f t="shared" ca="1" si="224"/>
        <v/>
      </c>
      <c r="D972" s="179">
        <f t="shared" ca="1" si="225"/>
        <v>769</v>
      </c>
      <c r="E972" s="179">
        <f t="shared" ca="1" si="226"/>
        <v>44</v>
      </c>
      <c r="F972" s="179">
        <f t="shared" ca="1" si="227"/>
        <v>25</v>
      </c>
      <c r="G972" s="179" t="str">
        <f t="shared" ca="1" si="228"/>
        <v/>
      </c>
      <c r="H972" s="179">
        <f t="shared" ca="1" si="229"/>
        <v>4690</v>
      </c>
      <c r="I972" s="182">
        <f t="shared" ca="1" si="230"/>
        <v>24</v>
      </c>
      <c r="J972" s="175" t="str">
        <f t="shared" ca="1" si="231"/>
        <v/>
      </c>
      <c r="K972" s="127" t="str">
        <f t="shared" ca="1" si="232"/>
        <v/>
      </c>
      <c r="L972" s="182" t="str">
        <f t="shared" ca="1" si="233"/>
        <v/>
      </c>
      <c r="M972" s="127" t="str">
        <f t="shared" ca="1" si="234"/>
        <v/>
      </c>
      <c r="N972" s="127" t="str">
        <f t="shared" ca="1" si="235"/>
        <v/>
      </c>
      <c r="O972" s="179" t="str">
        <f t="shared" ca="1" si="236"/>
        <v/>
      </c>
      <c r="P972" s="182" t="str">
        <f t="shared" ca="1" si="237"/>
        <v/>
      </c>
      <c r="Q972" s="120" t="str">
        <f t="shared" ca="1" si="239"/>
        <v/>
      </c>
      <c r="R972" s="77">
        <f ca="1">IFERROR(SUM($I$15:I972)/$N$5,"")</f>
        <v>0.35638234979477162</v>
      </c>
    </row>
    <row r="973" spans="1:18" x14ac:dyDescent="0.25">
      <c r="A973" s="168">
        <v>36</v>
      </c>
      <c r="B973" s="173">
        <f t="shared" si="238"/>
        <v>43599.208333331007</v>
      </c>
      <c r="C973" s="127" t="str">
        <f t="shared" ca="1" si="224"/>
        <v/>
      </c>
      <c r="D973" s="179">
        <f t="shared" ca="1" si="225"/>
        <v>777</v>
      </c>
      <c r="E973" s="179">
        <f t="shared" ca="1" si="226"/>
        <v>44</v>
      </c>
      <c r="F973" s="179">
        <f t="shared" ca="1" si="227"/>
        <v>24</v>
      </c>
      <c r="G973" s="179" t="str">
        <f t="shared" ca="1" si="228"/>
        <v/>
      </c>
      <c r="H973" s="179">
        <f t="shared" ca="1" si="229"/>
        <v>5269</v>
      </c>
      <c r="I973" s="182">
        <f t="shared" ca="1" si="230"/>
        <v>25</v>
      </c>
      <c r="J973" s="175" t="str">
        <f t="shared" ca="1" si="231"/>
        <v/>
      </c>
      <c r="K973" s="127" t="str">
        <f t="shared" ca="1" si="232"/>
        <v/>
      </c>
      <c r="L973" s="182" t="str">
        <f t="shared" ca="1" si="233"/>
        <v/>
      </c>
      <c r="M973" s="127" t="str">
        <f t="shared" ca="1" si="234"/>
        <v/>
      </c>
      <c r="N973" s="127" t="str">
        <f t="shared" ca="1" si="235"/>
        <v/>
      </c>
      <c r="O973" s="179" t="str">
        <f t="shared" ca="1" si="236"/>
        <v/>
      </c>
      <c r="P973" s="182" t="str">
        <f t="shared" ca="1" si="237"/>
        <v/>
      </c>
      <c r="Q973" s="120" t="str">
        <f t="shared" ca="1" si="239"/>
        <v/>
      </c>
      <c r="R973" s="77">
        <f ca="1">IFERROR(SUM($I$15:I973)/$N$5,"")</f>
        <v>0.35652311001255582</v>
      </c>
    </row>
    <row r="974" spans="1:18" x14ac:dyDescent="0.25">
      <c r="A974" s="168">
        <v>37</v>
      </c>
      <c r="B974" s="173">
        <f t="shared" si="238"/>
        <v>43599.249999997672</v>
      </c>
      <c r="C974" s="127" t="str">
        <f t="shared" ca="1" si="224"/>
        <v/>
      </c>
      <c r="D974" s="179">
        <f t="shared" ca="1" si="225"/>
        <v>776</v>
      </c>
      <c r="E974" s="179">
        <f t="shared" ca="1" si="226"/>
        <v>44</v>
      </c>
      <c r="F974" s="179">
        <f t="shared" ca="1" si="227"/>
        <v>23</v>
      </c>
      <c r="G974" s="179" t="str">
        <f t="shared" ca="1" si="228"/>
        <v/>
      </c>
      <c r="H974" s="179">
        <f t="shared" ca="1" si="229"/>
        <v>3803</v>
      </c>
      <c r="I974" s="182">
        <f t="shared" ca="1" si="230"/>
        <v>24</v>
      </c>
      <c r="J974" s="175" t="str">
        <f t="shared" ca="1" si="231"/>
        <v/>
      </c>
      <c r="K974" s="127" t="str">
        <f t="shared" ca="1" si="232"/>
        <v/>
      </c>
      <c r="L974" s="182" t="str">
        <f t="shared" ca="1" si="233"/>
        <v/>
      </c>
      <c r="M974" s="127" t="str">
        <f t="shared" ca="1" si="234"/>
        <v/>
      </c>
      <c r="N974" s="127" t="str">
        <f t="shared" ca="1" si="235"/>
        <v/>
      </c>
      <c r="O974" s="179" t="str">
        <f t="shared" ca="1" si="236"/>
        <v/>
      </c>
      <c r="P974" s="182" t="str">
        <f t="shared" ca="1" si="237"/>
        <v/>
      </c>
      <c r="Q974" s="120" t="str">
        <f t="shared" ca="1" si="239"/>
        <v/>
      </c>
      <c r="R974" s="77">
        <f ca="1">IFERROR(SUM($I$15:I974)/$N$5,"")</f>
        <v>0.35665823982162864</v>
      </c>
    </row>
    <row r="975" spans="1:18" x14ac:dyDescent="0.25">
      <c r="A975" s="168">
        <v>14</v>
      </c>
      <c r="B975" s="173">
        <f t="shared" si="238"/>
        <v>43599.291666664336</v>
      </c>
      <c r="C975" s="127" t="str">
        <f t="shared" ref="C975:C1038" ca="1" si="240">IF($B975&gt;$B$10,"",IFERROR(AVERAGE(INDIRECT("'"&amp;TEXT($B975-TIME(6,1,0),"MM-DD-YY")&amp;"'!C"&amp;$A975)),""))</f>
        <v/>
      </c>
      <c r="D975" s="179">
        <f t="shared" ref="D975:D1038" ca="1" si="241">IF($B975&gt;$B$10,"",IFERROR(AVERAGE(INDIRECT("'"&amp;TEXT($B975-TIME(6,1,0),"MM-DD-YY")&amp;"'!D"&amp;$A975)),""))</f>
        <v>776</v>
      </c>
      <c r="E975" s="179">
        <f t="shared" ref="E975:E1038" ca="1" si="242">IF($B975&gt;$B$10,"",IFERROR(AVERAGE(INDIRECT("'"&amp;TEXT($B975-TIME(6,1,0),"MM-DD-YY")&amp;"'!E"&amp;$A975)),""))</f>
        <v>44</v>
      </c>
      <c r="F975" s="179">
        <f t="shared" ref="F975:F1038" ca="1" si="243">IF($B975&gt;$B$10,"",IFERROR(AVERAGE(INDIRECT("'"&amp;TEXT($B975-TIME(6,1,0),"MM-DD-YY")&amp;"'!P"&amp;$A975)),""))</f>
        <v>24</v>
      </c>
      <c r="G975" s="179" t="str">
        <f t="shared" ref="G975:G1038" ca="1" si="244">IF($B975&gt;$B$10,"",IFERROR(AVERAGE(INDIRECT("'"&amp;TEXT($B975-TIME(6,1,0),"MM-DD-YY")&amp;"'!AC"&amp;$A975)),""))</f>
        <v/>
      </c>
      <c r="H975" s="179">
        <f t="shared" ref="H975:H1038" ca="1" si="245">IF($B975&gt;$B$10,"",IFERROR(AVERAGE(INDIRECT("'"&amp;TEXT($B975-TIME(6,1,0),"MM-DD-YY")&amp;"'!O"&amp;$A975)),""))</f>
        <v>3922</v>
      </c>
      <c r="I975" s="182">
        <f t="shared" ref="I975:I1038" ca="1" si="246">IF($B975&gt;$B$10,"",IFERROR(AVERAGE(INDIRECT("'"&amp;TEXT($B975-TIME(6,1,0),"MM-DD-YY")&amp;"'!Q"&amp;$A975)),""))</f>
        <v>23</v>
      </c>
      <c r="J975" s="175" t="str">
        <f t="shared" ref="J975:J1038" ca="1" si="247">IF($B975&gt;$B$10,"",IFERROR(AVERAGE(INDIRECT("'"&amp;TEXT($B975-TIME(6,1,0),"MM-DD-YY")&amp;"'!T"&amp;$A975)),""))</f>
        <v/>
      </c>
      <c r="K975" s="127" t="str">
        <f t="shared" ref="K975:K1038" ca="1" si="248">IF($B975&gt;$B$10,"",IFERROR(AVERAGE(INDIRECT("'"&amp;TEXT($B975-TIME(6,1,0),"MM-DD-YY")&amp;"'!I"&amp;$A975)),""))</f>
        <v/>
      </c>
      <c r="L975" s="182" t="str">
        <f t="shared" ref="L975:L1038" ca="1" si="249">IF($B975&gt;$B$10,"",IFERROR(AVERAGE(INDIRECT("'"&amp;TEXT($B975-TIME(6,1,0),"MM-DD-YY")&amp;"'!J"&amp;$A975)),""))</f>
        <v/>
      </c>
      <c r="M975" s="127" t="str">
        <f t="shared" ref="M975:M1038" ca="1" si="250">IF($B975&gt;$B$10,"",IFERROR(AVERAGE(INDIRECT("'"&amp;TEXT($B975-TIME(6,1,0),"MM-DD-YY")&amp;"'!K"&amp;$A975)),""))</f>
        <v/>
      </c>
      <c r="N975" s="127" t="str">
        <f t="shared" ref="N975:N1038" ca="1" si="251">IF($B975&gt;$B$10,"",IFERROR(AVERAGE(INDIRECT("'"&amp;TEXT($B975-TIME(6,1,0),"MM-DD-YY")&amp;"'!L"&amp;$A975)),""))</f>
        <v/>
      </c>
      <c r="O975" s="179" t="str">
        <f t="shared" ref="O975:O1038" ca="1" si="252">IF($B975&gt;$B$10,"",IFERROR(AVERAGE(INDIRECT("'"&amp;TEXT($B975-TIME(6,1,0),"MM-DD-YY")&amp;"'!M"&amp;$A975)),""))</f>
        <v/>
      </c>
      <c r="P975" s="182" t="str">
        <f t="shared" ref="P975:P1038" ca="1" si="253">IF($B975&gt;$B$10,"",IFERROR(AVERAGE(INDIRECT("'"&amp;TEXT($B975-TIME(6,1,0),"MM-DD-YY")&amp;"'!N"&amp;$A975)),""))</f>
        <v/>
      </c>
      <c r="Q975" s="120" t="str">
        <f t="shared" ca="1" si="239"/>
        <v/>
      </c>
      <c r="R975" s="77">
        <f ca="1">IFERROR(SUM($I$15:I975)/$N$5,"")</f>
        <v>0.35678773922199014</v>
      </c>
    </row>
    <row r="976" spans="1:18" x14ac:dyDescent="0.25">
      <c r="A976" s="168">
        <v>15</v>
      </c>
      <c r="B976" s="173">
        <f t="shared" ref="B976:B1039" si="254">B975+TIME(1,0,0)</f>
        <v>43599.333333331</v>
      </c>
      <c r="C976" s="127" t="str">
        <f t="shared" ca="1" si="240"/>
        <v/>
      </c>
      <c r="D976" s="179">
        <f t="shared" ca="1" si="241"/>
        <v>769</v>
      </c>
      <c r="E976" s="179">
        <f t="shared" ca="1" si="242"/>
        <v>44</v>
      </c>
      <c r="F976" s="179">
        <f t="shared" ca="1" si="243"/>
        <v>26</v>
      </c>
      <c r="G976" s="179">
        <f t="shared" ca="1" si="244"/>
        <v>196.73</v>
      </c>
      <c r="H976" s="179">
        <f t="shared" ca="1" si="245"/>
        <v>3966</v>
      </c>
      <c r="I976" s="182">
        <f t="shared" ca="1" si="246"/>
        <v>24</v>
      </c>
      <c r="J976" s="175" t="str">
        <f t="shared" ca="1" si="247"/>
        <v/>
      </c>
      <c r="K976" s="127" t="str">
        <f t="shared" ca="1" si="248"/>
        <v/>
      </c>
      <c r="L976" s="182" t="str">
        <f t="shared" ca="1" si="249"/>
        <v/>
      </c>
      <c r="M976" s="127" t="str">
        <f t="shared" ca="1" si="250"/>
        <v/>
      </c>
      <c r="N976" s="127" t="str">
        <f t="shared" ca="1" si="251"/>
        <v/>
      </c>
      <c r="O976" s="179" t="str">
        <f t="shared" ca="1" si="252"/>
        <v/>
      </c>
      <c r="P976" s="182" t="str">
        <f t="shared" ca="1" si="253"/>
        <v/>
      </c>
      <c r="Q976" s="120" t="str">
        <f t="shared" ref="Q976:Q1039" ca="1" si="255">IFERROR(Q975-I976,"")</f>
        <v/>
      </c>
      <c r="R976" s="77">
        <f ca="1">IFERROR(SUM($I$15:I976)/$N$5,"")</f>
        <v>0.35692286903106296</v>
      </c>
    </row>
    <row r="977" spans="1:18" x14ac:dyDescent="0.25">
      <c r="A977" s="168">
        <v>16</v>
      </c>
      <c r="B977" s="173">
        <f t="shared" si="254"/>
        <v>43599.374999997664</v>
      </c>
      <c r="C977" s="127" t="str">
        <f t="shared" ca="1" si="240"/>
        <v/>
      </c>
      <c r="D977" s="179">
        <f t="shared" ca="1" si="241"/>
        <v>777</v>
      </c>
      <c r="E977" s="179">
        <f t="shared" ca="1" si="242"/>
        <v>44</v>
      </c>
      <c r="F977" s="179">
        <f t="shared" ca="1" si="243"/>
        <v>24</v>
      </c>
      <c r="G977" s="179" t="str">
        <f t="shared" ca="1" si="244"/>
        <v/>
      </c>
      <c r="H977" s="179">
        <f t="shared" ca="1" si="245"/>
        <v>3928</v>
      </c>
      <c r="I977" s="182">
        <f t="shared" ca="1" si="246"/>
        <v>25</v>
      </c>
      <c r="J977" s="175" t="str">
        <f t="shared" ca="1" si="247"/>
        <v/>
      </c>
      <c r="K977" s="127" t="str">
        <f t="shared" ca="1" si="248"/>
        <v/>
      </c>
      <c r="L977" s="182" t="str">
        <f t="shared" ca="1" si="249"/>
        <v/>
      </c>
      <c r="M977" s="127" t="str">
        <f t="shared" ca="1" si="250"/>
        <v/>
      </c>
      <c r="N977" s="127" t="str">
        <f t="shared" ca="1" si="251"/>
        <v/>
      </c>
      <c r="O977" s="179" t="str">
        <f t="shared" ca="1" si="252"/>
        <v/>
      </c>
      <c r="P977" s="182" t="str">
        <f t="shared" ca="1" si="253"/>
        <v/>
      </c>
      <c r="Q977" s="120" t="str">
        <f t="shared" ca="1" si="255"/>
        <v/>
      </c>
      <c r="R977" s="77">
        <f ca="1">IFERROR(SUM($I$15:I977)/$N$5,"")</f>
        <v>0.35706362924884716</v>
      </c>
    </row>
    <row r="978" spans="1:18" x14ac:dyDescent="0.25">
      <c r="A978" s="168">
        <v>17</v>
      </c>
      <c r="B978" s="173">
        <f t="shared" si="254"/>
        <v>43599.416666664329</v>
      </c>
      <c r="C978" s="127" t="str">
        <f t="shared" ca="1" si="240"/>
        <v/>
      </c>
      <c r="D978" s="179">
        <f t="shared" ca="1" si="241"/>
        <v>776</v>
      </c>
      <c r="E978" s="179">
        <f t="shared" ca="1" si="242"/>
        <v>44</v>
      </c>
      <c r="F978" s="179">
        <f t="shared" ca="1" si="243"/>
        <v>26</v>
      </c>
      <c r="G978" s="179" t="str">
        <f t="shared" ca="1" si="244"/>
        <v/>
      </c>
      <c r="H978" s="179">
        <f t="shared" ca="1" si="245"/>
        <v>4490</v>
      </c>
      <c r="I978" s="182">
        <f t="shared" ca="1" si="246"/>
        <v>23</v>
      </c>
      <c r="J978" s="175" t="str">
        <f t="shared" ca="1" si="247"/>
        <v/>
      </c>
      <c r="K978" s="127" t="str">
        <f t="shared" ca="1" si="248"/>
        <v/>
      </c>
      <c r="L978" s="182" t="str">
        <f t="shared" ca="1" si="249"/>
        <v/>
      </c>
      <c r="M978" s="127" t="str">
        <f t="shared" ca="1" si="250"/>
        <v/>
      </c>
      <c r="N978" s="127" t="str">
        <f t="shared" ca="1" si="251"/>
        <v/>
      </c>
      <c r="O978" s="179" t="str">
        <f t="shared" ca="1" si="252"/>
        <v/>
      </c>
      <c r="P978" s="182" t="str">
        <f t="shared" ca="1" si="253"/>
        <v/>
      </c>
      <c r="Q978" s="120" t="str">
        <f t="shared" ca="1" si="255"/>
        <v/>
      </c>
      <c r="R978" s="77">
        <f ca="1">IFERROR(SUM($I$15:I978)/$N$5,"")</f>
        <v>0.35719312864920866</v>
      </c>
    </row>
    <row r="979" spans="1:18" x14ac:dyDescent="0.25">
      <c r="A979" s="168">
        <v>18</v>
      </c>
      <c r="B979" s="173">
        <f t="shared" si="254"/>
        <v>43599.458333330993</v>
      </c>
      <c r="C979" s="127" t="str">
        <f t="shared" ca="1" si="240"/>
        <v/>
      </c>
      <c r="D979" s="179">
        <f t="shared" ca="1" si="241"/>
        <v>775</v>
      </c>
      <c r="E979" s="179">
        <f t="shared" ca="1" si="242"/>
        <v>44</v>
      </c>
      <c r="F979" s="179">
        <f t="shared" ca="1" si="243"/>
        <v>25</v>
      </c>
      <c r="G979" s="179">
        <f t="shared" ca="1" si="244"/>
        <v>185.65</v>
      </c>
      <c r="H979" s="179">
        <f t="shared" ca="1" si="245"/>
        <v>2852</v>
      </c>
      <c r="I979" s="182">
        <f t="shared" ca="1" si="246"/>
        <v>23</v>
      </c>
      <c r="J979" s="175" t="str">
        <f t="shared" ca="1" si="247"/>
        <v/>
      </c>
      <c r="K979" s="127" t="str">
        <f t="shared" ca="1" si="248"/>
        <v/>
      </c>
      <c r="L979" s="182" t="str">
        <f t="shared" ca="1" si="249"/>
        <v/>
      </c>
      <c r="M979" s="127" t="str">
        <f t="shared" ca="1" si="250"/>
        <v/>
      </c>
      <c r="N979" s="127" t="str">
        <f t="shared" ca="1" si="251"/>
        <v/>
      </c>
      <c r="O979" s="179" t="str">
        <f t="shared" ca="1" si="252"/>
        <v/>
      </c>
      <c r="P979" s="182" t="str">
        <f t="shared" ca="1" si="253"/>
        <v/>
      </c>
      <c r="Q979" s="120" t="str">
        <f t="shared" ca="1" si="255"/>
        <v/>
      </c>
      <c r="R979" s="77">
        <f ca="1">IFERROR(SUM($I$15:I979)/$N$5,"")</f>
        <v>0.3573226280495701</v>
      </c>
    </row>
    <row r="980" spans="1:18" x14ac:dyDescent="0.25">
      <c r="A980" s="168">
        <v>19</v>
      </c>
      <c r="B980" s="173">
        <f t="shared" si="254"/>
        <v>43599.499999997657</v>
      </c>
      <c r="C980" s="127" t="str">
        <f t="shared" ca="1" si="240"/>
        <v/>
      </c>
      <c r="D980" s="179">
        <f t="shared" ca="1" si="241"/>
        <v>776</v>
      </c>
      <c r="E980" s="179">
        <f t="shared" ca="1" si="242"/>
        <v>44</v>
      </c>
      <c r="F980" s="179">
        <f t="shared" ca="1" si="243"/>
        <v>26</v>
      </c>
      <c r="G980" s="179" t="str">
        <f t="shared" ca="1" si="244"/>
        <v/>
      </c>
      <c r="H980" s="179">
        <f t="shared" ca="1" si="245"/>
        <v>3947</v>
      </c>
      <c r="I980" s="182">
        <f t="shared" ca="1" si="246"/>
        <v>24</v>
      </c>
      <c r="J980" s="175" t="str">
        <f t="shared" ca="1" si="247"/>
        <v/>
      </c>
      <c r="K980" s="127" t="str">
        <f t="shared" ca="1" si="248"/>
        <v/>
      </c>
      <c r="L980" s="182" t="str">
        <f t="shared" ca="1" si="249"/>
        <v/>
      </c>
      <c r="M980" s="127" t="str">
        <f t="shared" ca="1" si="250"/>
        <v/>
      </c>
      <c r="N980" s="127" t="str">
        <f t="shared" ca="1" si="251"/>
        <v/>
      </c>
      <c r="O980" s="179" t="str">
        <f t="shared" ca="1" si="252"/>
        <v/>
      </c>
      <c r="P980" s="182" t="str">
        <f t="shared" ca="1" si="253"/>
        <v/>
      </c>
      <c r="Q980" s="120" t="str">
        <f t="shared" ca="1" si="255"/>
        <v/>
      </c>
      <c r="R980" s="77">
        <f ca="1">IFERROR(SUM($I$15:I980)/$N$5,"")</f>
        <v>0.35745775785864298</v>
      </c>
    </row>
    <row r="981" spans="1:18" x14ac:dyDescent="0.25">
      <c r="A981" s="168">
        <v>20</v>
      </c>
      <c r="B981" s="173">
        <f t="shared" si="254"/>
        <v>43599.541666664321</v>
      </c>
      <c r="C981" s="127" t="str">
        <f t="shared" ca="1" si="240"/>
        <v/>
      </c>
      <c r="D981" s="179">
        <f t="shared" ca="1" si="241"/>
        <v>776</v>
      </c>
      <c r="E981" s="179">
        <f t="shared" ca="1" si="242"/>
        <v>44</v>
      </c>
      <c r="F981" s="179">
        <f t="shared" ca="1" si="243"/>
        <v>24</v>
      </c>
      <c r="G981" s="179" t="str">
        <f t="shared" ca="1" si="244"/>
        <v/>
      </c>
      <c r="H981" s="179">
        <f t="shared" ca="1" si="245"/>
        <v>3877</v>
      </c>
      <c r="I981" s="182">
        <f t="shared" ca="1" si="246"/>
        <v>24</v>
      </c>
      <c r="J981" s="175" t="str">
        <f t="shared" ca="1" si="247"/>
        <v/>
      </c>
      <c r="K981" s="127" t="str">
        <f t="shared" ca="1" si="248"/>
        <v/>
      </c>
      <c r="L981" s="182" t="str">
        <f t="shared" ca="1" si="249"/>
        <v/>
      </c>
      <c r="M981" s="127" t="str">
        <f t="shared" ca="1" si="250"/>
        <v/>
      </c>
      <c r="N981" s="127" t="str">
        <f t="shared" ca="1" si="251"/>
        <v/>
      </c>
      <c r="O981" s="179" t="str">
        <f t="shared" ca="1" si="252"/>
        <v/>
      </c>
      <c r="P981" s="182" t="str">
        <f t="shared" ca="1" si="253"/>
        <v/>
      </c>
      <c r="Q981" s="120" t="str">
        <f t="shared" ca="1" si="255"/>
        <v/>
      </c>
      <c r="R981" s="77">
        <f ca="1">IFERROR(SUM($I$15:I981)/$N$5,"")</f>
        <v>0.3575928876677158</v>
      </c>
    </row>
    <row r="982" spans="1:18" x14ac:dyDescent="0.25">
      <c r="A982" s="168">
        <v>21</v>
      </c>
      <c r="B982" s="173">
        <f t="shared" si="254"/>
        <v>43599.583333330986</v>
      </c>
      <c r="C982" s="127" t="str">
        <f t="shared" ca="1" si="240"/>
        <v/>
      </c>
      <c r="D982" s="179">
        <f t="shared" ca="1" si="241"/>
        <v>776</v>
      </c>
      <c r="E982" s="179">
        <f t="shared" ca="1" si="242"/>
        <v>44</v>
      </c>
      <c r="F982" s="179">
        <f t="shared" ca="1" si="243"/>
        <v>26</v>
      </c>
      <c r="G982" s="179" t="str">
        <f t="shared" ca="1" si="244"/>
        <v/>
      </c>
      <c r="H982" s="179">
        <f t="shared" ca="1" si="245"/>
        <v>4001</v>
      </c>
      <c r="I982" s="182">
        <f t="shared" ca="1" si="246"/>
        <v>24</v>
      </c>
      <c r="J982" s="175" t="str">
        <f t="shared" ca="1" si="247"/>
        <v/>
      </c>
      <c r="K982" s="127" t="str">
        <f t="shared" ca="1" si="248"/>
        <v/>
      </c>
      <c r="L982" s="182" t="str">
        <f t="shared" ca="1" si="249"/>
        <v/>
      </c>
      <c r="M982" s="127" t="str">
        <f t="shared" ca="1" si="250"/>
        <v/>
      </c>
      <c r="N982" s="127" t="str">
        <f t="shared" ca="1" si="251"/>
        <v/>
      </c>
      <c r="O982" s="179" t="str">
        <f t="shared" ca="1" si="252"/>
        <v/>
      </c>
      <c r="P982" s="182" t="str">
        <f t="shared" ca="1" si="253"/>
        <v/>
      </c>
      <c r="Q982" s="120" t="str">
        <f t="shared" ca="1" si="255"/>
        <v/>
      </c>
      <c r="R982" s="77">
        <f ca="1">IFERROR(SUM($I$15:I982)/$N$5,"")</f>
        <v>0.35772801747678862</v>
      </c>
    </row>
    <row r="983" spans="1:18" x14ac:dyDescent="0.25">
      <c r="A983" s="168">
        <v>22</v>
      </c>
      <c r="B983" s="173">
        <f t="shared" si="254"/>
        <v>43599.62499999765</v>
      </c>
      <c r="C983" s="127" t="str">
        <f t="shared" ca="1" si="240"/>
        <v/>
      </c>
      <c r="D983" s="179">
        <f t="shared" ca="1" si="241"/>
        <v>774</v>
      </c>
      <c r="E983" s="179">
        <f t="shared" ca="1" si="242"/>
        <v>44</v>
      </c>
      <c r="F983" s="179">
        <f t="shared" ca="1" si="243"/>
        <v>25</v>
      </c>
      <c r="G983" s="179" t="str">
        <f t="shared" ca="1" si="244"/>
        <v/>
      </c>
      <c r="H983" s="179">
        <f t="shared" ca="1" si="245"/>
        <v>3654</v>
      </c>
      <c r="I983" s="182">
        <f t="shared" ca="1" si="246"/>
        <v>23</v>
      </c>
      <c r="J983" s="175" t="str">
        <f t="shared" ca="1" si="247"/>
        <v/>
      </c>
      <c r="K983" s="127" t="str">
        <f t="shared" ca="1" si="248"/>
        <v/>
      </c>
      <c r="L983" s="182" t="str">
        <f t="shared" ca="1" si="249"/>
        <v/>
      </c>
      <c r="M983" s="127" t="str">
        <f t="shared" ca="1" si="250"/>
        <v/>
      </c>
      <c r="N983" s="127" t="str">
        <f t="shared" ca="1" si="251"/>
        <v/>
      </c>
      <c r="O983" s="179" t="str">
        <f t="shared" ca="1" si="252"/>
        <v/>
      </c>
      <c r="P983" s="182" t="str">
        <f t="shared" ca="1" si="253"/>
        <v/>
      </c>
      <c r="Q983" s="120" t="str">
        <f t="shared" ca="1" si="255"/>
        <v/>
      </c>
      <c r="R983" s="77">
        <f ca="1">IFERROR(SUM($I$15:I983)/$N$5,"")</f>
        <v>0.35785751687715012</v>
      </c>
    </row>
    <row r="984" spans="1:18" x14ac:dyDescent="0.25">
      <c r="A984" s="168">
        <v>23</v>
      </c>
      <c r="B984" s="173">
        <f t="shared" si="254"/>
        <v>43599.666666664314</v>
      </c>
      <c r="C984" s="127" t="str">
        <f t="shared" ca="1" si="240"/>
        <v/>
      </c>
      <c r="D984" s="179">
        <f t="shared" ca="1" si="241"/>
        <v>774</v>
      </c>
      <c r="E984" s="179">
        <f t="shared" ca="1" si="242"/>
        <v>44</v>
      </c>
      <c r="F984" s="179">
        <f t="shared" ca="1" si="243"/>
        <v>24</v>
      </c>
      <c r="G984" s="179" t="str">
        <f t="shared" ca="1" si="244"/>
        <v/>
      </c>
      <c r="H984" s="179">
        <f t="shared" ca="1" si="245"/>
        <v>6198</v>
      </c>
      <c r="I984" s="182">
        <f t="shared" ca="1" si="246"/>
        <v>25</v>
      </c>
      <c r="J984" s="175" t="str">
        <f t="shared" ca="1" si="247"/>
        <v/>
      </c>
      <c r="K984" s="127" t="str">
        <f t="shared" ca="1" si="248"/>
        <v/>
      </c>
      <c r="L984" s="182" t="str">
        <f t="shared" ca="1" si="249"/>
        <v/>
      </c>
      <c r="M984" s="127" t="str">
        <f t="shared" ca="1" si="250"/>
        <v/>
      </c>
      <c r="N984" s="127" t="str">
        <f t="shared" ca="1" si="251"/>
        <v/>
      </c>
      <c r="O984" s="179" t="str">
        <f t="shared" ca="1" si="252"/>
        <v/>
      </c>
      <c r="P984" s="182" t="str">
        <f t="shared" ca="1" si="253"/>
        <v/>
      </c>
      <c r="Q984" s="120" t="str">
        <f t="shared" ca="1" si="255"/>
        <v/>
      </c>
      <c r="R984" s="77">
        <f ca="1">IFERROR(SUM($I$15:I984)/$N$5,"")</f>
        <v>0.35799827709493431</v>
      </c>
    </row>
    <row r="985" spans="1:18" x14ac:dyDescent="0.25">
      <c r="A985" s="168">
        <v>24</v>
      </c>
      <c r="B985" s="173">
        <f t="shared" si="254"/>
        <v>43599.708333330978</v>
      </c>
      <c r="C985" s="127" t="str">
        <f t="shared" ca="1" si="240"/>
        <v/>
      </c>
      <c r="D985" s="179">
        <f t="shared" ca="1" si="241"/>
        <v>773</v>
      </c>
      <c r="E985" s="179">
        <f t="shared" ca="1" si="242"/>
        <v>44</v>
      </c>
      <c r="F985" s="179">
        <f t="shared" ca="1" si="243"/>
        <v>24</v>
      </c>
      <c r="G985" s="179" t="str">
        <f t="shared" ca="1" si="244"/>
        <v/>
      </c>
      <c r="H985" s="179">
        <f t="shared" ca="1" si="245"/>
        <v>3423</v>
      </c>
      <c r="I985" s="182">
        <f t="shared" ca="1" si="246"/>
        <v>25</v>
      </c>
      <c r="J985" s="175" t="str">
        <f t="shared" ca="1" si="247"/>
        <v/>
      </c>
      <c r="K985" s="127" t="str">
        <f t="shared" ca="1" si="248"/>
        <v/>
      </c>
      <c r="L985" s="182" t="str">
        <f t="shared" ca="1" si="249"/>
        <v/>
      </c>
      <c r="M985" s="127" t="str">
        <f t="shared" ca="1" si="250"/>
        <v/>
      </c>
      <c r="N985" s="127" t="str">
        <f t="shared" ca="1" si="251"/>
        <v/>
      </c>
      <c r="O985" s="179" t="str">
        <f t="shared" ca="1" si="252"/>
        <v/>
      </c>
      <c r="P985" s="182" t="str">
        <f t="shared" ca="1" si="253"/>
        <v/>
      </c>
      <c r="Q985" s="120" t="str">
        <f t="shared" ca="1" si="255"/>
        <v/>
      </c>
      <c r="R985" s="77">
        <f ca="1">IFERROR(SUM($I$15:I985)/$N$5,"")</f>
        <v>0.35813903731271851</v>
      </c>
    </row>
    <row r="986" spans="1:18" x14ac:dyDescent="0.25">
      <c r="A986" s="168">
        <v>25</v>
      </c>
      <c r="B986" s="173">
        <f t="shared" si="254"/>
        <v>43599.749999997643</v>
      </c>
      <c r="C986" s="127" t="str">
        <f t="shared" ca="1" si="240"/>
        <v/>
      </c>
      <c r="D986" s="179">
        <f t="shared" ca="1" si="241"/>
        <v>773</v>
      </c>
      <c r="E986" s="179">
        <f t="shared" ca="1" si="242"/>
        <v>44</v>
      </c>
      <c r="F986" s="179">
        <f t="shared" ca="1" si="243"/>
        <v>24</v>
      </c>
      <c r="G986" s="179" t="str">
        <f t="shared" ca="1" si="244"/>
        <v/>
      </c>
      <c r="H986" s="179">
        <f t="shared" ca="1" si="245"/>
        <v>3755</v>
      </c>
      <c r="I986" s="182">
        <f t="shared" ca="1" si="246"/>
        <v>24</v>
      </c>
      <c r="J986" s="175" t="str">
        <f t="shared" ca="1" si="247"/>
        <v/>
      </c>
      <c r="K986" s="127" t="str">
        <f t="shared" ca="1" si="248"/>
        <v/>
      </c>
      <c r="L986" s="182" t="str">
        <f t="shared" ca="1" si="249"/>
        <v/>
      </c>
      <c r="M986" s="127" t="str">
        <f t="shared" ca="1" si="250"/>
        <v/>
      </c>
      <c r="N986" s="127" t="str">
        <f t="shared" ca="1" si="251"/>
        <v/>
      </c>
      <c r="O986" s="179" t="str">
        <f t="shared" ca="1" si="252"/>
        <v/>
      </c>
      <c r="P986" s="182" t="str">
        <f t="shared" ca="1" si="253"/>
        <v/>
      </c>
      <c r="Q986" s="120" t="str">
        <f t="shared" ca="1" si="255"/>
        <v/>
      </c>
      <c r="R986" s="77">
        <f ca="1">IFERROR(SUM($I$15:I986)/$N$5,"")</f>
        <v>0.35827416712179139</v>
      </c>
    </row>
    <row r="987" spans="1:18" x14ac:dyDescent="0.25">
      <c r="A987" s="168">
        <v>26</v>
      </c>
      <c r="B987" s="173">
        <f t="shared" si="254"/>
        <v>43599.791666664307</v>
      </c>
      <c r="C987" s="127" t="str">
        <f t="shared" ca="1" si="240"/>
        <v/>
      </c>
      <c r="D987" s="179">
        <f t="shared" ca="1" si="241"/>
        <v>772</v>
      </c>
      <c r="E987" s="179">
        <f t="shared" ca="1" si="242"/>
        <v>44</v>
      </c>
      <c r="F987" s="179">
        <f t="shared" ca="1" si="243"/>
        <v>26</v>
      </c>
      <c r="G987" s="179">
        <f t="shared" ca="1" si="244"/>
        <v>216.82</v>
      </c>
      <c r="H987" s="179">
        <f t="shared" ca="1" si="245"/>
        <v>3904</v>
      </c>
      <c r="I987" s="182">
        <f t="shared" ca="1" si="246"/>
        <v>24</v>
      </c>
      <c r="J987" s="175" t="str">
        <f t="shared" ca="1" si="247"/>
        <v/>
      </c>
      <c r="K987" s="127" t="str">
        <f t="shared" ca="1" si="248"/>
        <v/>
      </c>
      <c r="L987" s="182" t="str">
        <f t="shared" ca="1" si="249"/>
        <v/>
      </c>
      <c r="M987" s="127" t="str">
        <f t="shared" ca="1" si="250"/>
        <v/>
      </c>
      <c r="N987" s="127" t="str">
        <f t="shared" ca="1" si="251"/>
        <v/>
      </c>
      <c r="O987" s="179" t="str">
        <f t="shared" ca="1" si="252"/>
        <v/>
      </c>
      <c r="P987" s="182" t="str">
        <f t="shared" ca="1" si="253"/>
        <v/>
      </c>
      <c r="Q987" s="120" t="str">
        <f t="shared" ca="1" si="255"/>
        <v/>
      </c>
      <c r="R987" s="77">
        <f ca="1">IFERROR(SUM($I$15:I987)/$N$5,"")</f>
        <v>0.35840929693086421</v>
      </c>
    </row>
    <row r="988" spans="1:18" x14ac:dyDescent="0.25">
      <c r="A988" s="168">
        <v>27</v>
      </c>
      <c r="B988" s="173">
        <f t="shared" si="254"/>
        <v>43599.833333330971</v>
      </c>
      <c r="C988" s="127" t="str">
        <f t="shared" ca="1" si="240"/>
        <v/>
      </c>
      <c r="D988" s="179">
        <f t="shared" ca="1" si="241"/>
        <v>769</v>
      </c>
      <c r="E988" s="179">
        <f t="shared" ca="1" si="242"/>
        <v>44</v>
      </c>
      <c r="F988" s="179">
        <f t="shared" ca="1" si="243"/>
        <v>24</v>
      </c>
      <c r="G988" s="179" t="str">
        <f t="shared" ca="1" si="244"/>
        <v/>
      </c>
      <c r="H988" s="179">
        <f t="shared" ca="1" si="245"/>
        <v>3126</v>
      </c>
      <c r="I988" s="182">
        <f t="shared" ca="1" si="246"/>
        <v>25</v>
      </c>
      <c r="J988" s="175" t="str">
        <f t="shared" ca="1" si="247"/>
        <v/>
      </c>
      <c r="K988" s="127" t="str">
        <f t="shared" ca="1" si="248"/>
        <v/>
      </c>
      <c r="L988" s="182" t="str">
        <f t="shared" ca="1" si="249"/>
        <v/>
      </c>
      <c r="M988" s="127" t="str">
        <f t="shared" ca="1" si="250"/>
        <v/>
      </c>
      <c r="N988" s="127" t="str">
        <f t="shared" ca="1" si="251"/>
        <v/>
      </c>
      <c r="O988" s="179" t="str">
        <f t="shared" ca="1" si="252"/>
        <v/>
      </c>
      <c r="P988" s="182" t="str">
        <f t="shared" ca="1" si="253"/>
        <v/>
      </c>
      <c r="Q988" s="120" t="str">
        <f t="shared" ca="1" si="255"/>
        <v/>
      </c>
      <c r="R988" s="77">
        <f ca="1">IFERROR(SUM($I$15:I988)/$N$5,"")</f>
        <v>0.3585500571486484</v>
      </c>
    </row>
    <row r="989" spans="1:18" x14ac:dyDescent="0.25">
      <c r="A989" s="168">
        <v>28</v>
      </c>
      <c r="B989" s="173">
        <f t="shared" si="254"/>
        <v>43599.874999997635</v>
      </c>
      <c r="C989" s="127" t="str">
        <f t="shared" ca="1" si="240"/>
        <v/>
      </c>
      <c r="D989" s="179">
        <f t="shared" ca="1" si="241"/>
        <v>772</v>
      </c>
      <c r="E989" s="179">
        <f t="shared" ca="1" si="242"/>
        <v>44</v>
      </c>
      <c r="F989" s="179">
        <f t="shared" ca="1" si="243"/>
        <v>26</v>
      </c>
      <c r="G989" s="179" t="str">
        <f t="shared" ca="1" si="244"/>
        <v/>
      </c>
      <c r="H989" s="179">
        <f t="shared" ca="1" si="245"/>
        <v>4000</v>
      </c>
      <c r="I989" s="182">
        <f t="shared" ca="1" si="246"/>
        <v>23</v>
      </c>
      <c r="J989" s="175" t="str">
        <f t="shared" ca="1" si="247"/>
        <v/>
      </c>
      <c r="K989" s="127" t="str">
        <f t="shared" ca="1" si="248"/>
        <v/>
      </c>
      <c r="L989" s="182" t="str">
        <f t="shared" ca="1" si="249"/>
        <v/>
      </c>
      <c r="M989" s="127" t="str">
        <f t="shared" ca="1" si="250"/>
        <v/>
      </c>
      <c r="N989" s="127" t="str">
        <f t="shared" ca="1" si="251"/>
        <v/>
      </c>
      <c r="O989" s="179" t="str">
        <f t="shared" ca="1" si="252"/>
        <v/>
      </c>
      <c r="P989" s="182" t="str">
        <f t="shared" ca="1" si="253"/>
        <v/>
      </c>
      <c r="Q989" s="120" t="str">
        <f t="shared" ca="1" si="255"/>
        <v/>
      </c>
      <c r="R989" s="77">
        <f ca="1">IFERROR(SUM($I$15:I989)/$N$5,"")</f>
        <v>0.3586795565490099</v>
      </c>
    </row>
    <row r="990" spans="1:18" x14ac:dyDescent="0.25">
      <c r="A990" s="168">
        <v>29</v>
      </c>
      <c r="B990" s="173">
        <f t="shared" si="254"/>
        <v>43599.9166666643</v>
      </c>
      <c r="C990" s="127" t="str">
        <f t="shared" ca="1" si="240"/>
        <v/>
      </c>
      <c r="D990" s="179">
        <f t="shared" ca="1" si="241"/>
        <v>774</v>
      </c>
      <c r="E990" s="179">
        <f t="shared" ca="1" si="242"/>
        <v>44</v>
      </c>
      <c r="F990" s="179">
        <f t="shared" ca="1" si="243"/>
        <v>25</v>
      </c>
      <c r="G990" s="179" t="str">
        <f t="shared" ca="1" si="244"/>
        <v/>
      </c>
      <c r="H990" s="179">
        <f t="shared" ca="1" si="245"/>
        <v>3033</v>
      </c>
      <c r="I990" s="182">
        <f t="shared" ca="1" si="246"/>
        <v>23</v>
      </c>
      <c r="J990" s="175" t="str">
        <f t="shared" ca="1" si="247"/>
        <v/>
      </c>
      <c r="K990" s="127" t="str">
        <f t="shared" ca="1" si="248"/>
        <v/>
      </c>
      <c r="L990" s="182" t="str">
        <f t="shared" ca="1" si="249"/>
        <v/>
      </c>
      <c r="M990" s="127" t="str">
        <f t="shared" ca="1" si="250"/>
        <v/>
      </c>
      <c r="N990" s="127" t="str">
        <f t="shared" ca="1" si="251"/>
        <v/>
      </c>
      <c r="O990" s="179" t="str">
        <f t="shared" ca="1" si="252"/>
        <v/>
      </c>
      <c r="P990" s="182" t="str">
        <f t="shared" ca="1" si="253"/>
        <v/>
      </c>
      <c r="Q990" s="120" t="str">
        <f t="shared" ca="1" si="255"/>
        <v/>
      </c>
      <c r="R990" s="77">
        <f ca="1">IFERROR(SUM($I$15:I990)/$N$5,"")</f>
        <v>0.35880905594937135</v>
      </c>
    </row>
    <row r="991" spans="1:18" x14ac:dyDescent="0.25">
      <c r="A991" s="168">
        <v>30</v>
      </c>
      <c r="B991" s="173">
        <f t="shared" si="254"/>
        <v>43599.958333330964</v>
      </c>
      <c r="C991" s="127" t="str">
        <f t="shared" ca="1" si="240"/>
        <v/>
      </c>
      <c r="D991" s="179">
        <f t="shared" ca="1" si="241"/>
        <v>771</v>
      </c>
      <c r="E991" s="179">
        <f t="shared" ca="1" si="242"/>
        <v>44</v>
      </c>
      <c r="F991" s="179">
        <f t="shared" ca="1" si="243"/>
        <v>24</v>
      </c>
      <c r="G991" s="179" t="str">
        <f t="shared" ca="1" si="244"/>
        <v/>
      </c>
      <c r="H991" s="179">
        <f t="shared" ca="1" si="245"/>
        <v>3049</v>
      </c>
      <c r="I991" s="182">
        <f t="shared" ca="1" si="246"/>
        <v>24</v>
      </c>
      <c r="J991" s="175" t="str">
        <f t="shared" ca="1" si="247"/>
        <v/>
      </c>
      <c r="K991" s="127" t="str">
        <f t="shared" ca="1" si="248"/>
        <v/>
      </c>
      <c r="L991" s="182" t="str">
        <f t="shared" ca="1" si="249"/>
        <v/>
      </c>
      <c r="M991" s="127" t="str">
        <f t="shared" ca="1" si="250"/>
        <v/>
      </c>
      <c r="N991" s="127" t="str">
        <f t="shared" ca="1" si="251"/>
        <v/>
      </c>
      <c r="O991" s="179" t="str">
        <f t="shared" ca="1" si="252"/>
        <v/>
      </c>
      <c r="P991" s="182" t="str">
        <f t="shared" ca="1" si="253"/>
        <v/>
      </c>
      <c r="Q991" s="120" t="str">
        <f t="shared" ca="1" si="255"/>
        <v/>
      </c>
      <c r="R991" s="77">
        <f ca="1">IFERROR(SUM($I$15:I991)/$N$5,"")</f>
        <v>0.35894418575844422</v>
      </c>
    </row>
    <row r="992" spans="1:18" x14ac:dyDescent="0.25">
      <c r="A992" s="168">
        <v>31</v>
      </c>
      <c r="B992" s="173">
        <f t="shared" si="254"/>
        <v>43599.999999997628</v>
      </c>
      <c r="C992" s="127" t="str">
        <f t="shared" ca="1" si="240"/>
        <v/>
      </c>
      <c r="D992" s="179">
        <f t="shared" ca="1" si="241"/>
        <v>773</v>
      </c>
      <c r="E992" s="179">
        <f t="shared" ca="1" si="242"/>
        <v>44</v>
      </c>
      <c r="F992" s="179">
        <f t="shared" ca="1" si="243"/>
        <v>23</v>
      </c>
      <c r="G992" s="179" t="str">
        <f t="shared" ca="1" si="244"/>
        <v/>
      </c>
      <c r="H992" s="179">
        <f t="shared" ca="1" si="245"/>
        <v>3916</v>
      </c>
      <c r="I992" s="182">
        <f t="shared" ca="1" si="246"/>
        <v>24</v>
      </c>
      <c r="J992" s="175" t="str">
        <f t="shared" ca="1" si="247"/>
        <v/>
      </c>
      <c r="K992" s="127" t="str">
        <f t="shared" ca="1" si="248"/>
        <v/>
      </c>
      <c r="L992" s="182" t="str">
        <f t="shared" ca="1" si="249"/>
        <v/>
      </c>
      <c r="M992" s="127" t="str">
        <f t="shared" ca="1" si="250"/>
        <v/>
      </c>
      <c r="N992" s="127" t="str">
        <f t="shared" ca="1" si="251"/>
        <v/>
      </c>
      <c r="O992" s="179" t="str">
        <f t="shared" ca="1" si="252"/>
        <v/>
      </c>
      <c r="P992" s="182" t="str">
        <f t="shared" ca="1" si="253"/>
        <v/>
      </c>
      <c r="Q992" s="120" t="str">
        <f t="shared" ca="1" si="255"/>
        <v/>
      </c>
      <c r="R992" s="77">
        <f ca="1">IFERROR(SUM($I$15:I992)/$N$5,"")</f>
        <v>0.35907931556751704</v>
      </c>
    </row>
    <row r="993" spans="1:18" x14ac:dyDescent="0.25">
      <c r="A993" s="168">
        <v>32</v>
      </c>
      <c r="B993" s="173">
        <f t="shared" si="254"/>
        <v>43600.041666664292</v>
      </c>
      <c r="C993" s="127" t="str">
        <f t="shared" ca="1" si="240"/>
        <v/>
      </c>
      <c r="D993" s="179">
        <f t="shared" ca="1" si="241"/>
        <v>772</v>
      </c>
      <c r="E993" s="179">
        <f t="shared" ca="1" si="242"/>
        <v>44</v>
      </c>
      <c r="F993" s="179">
        <f t="shared" ca="1" si="243"/>
        <v>22</v>
      </c>
      <c r="G993" s="179" t="str">
        <f t="shared" ca="1" si="244"/>
        <v/>
      </c>
      <c r="H993" s="179">
        <f t="shared" ca="1" si="245"/>
        <v>3827</v>
      </c>
      <c r="I993" s="182">
        <f t="shared" ca="1" si="246"/>
        <v>22</v>
      </c>
      <c r="J993" s="175" t="str">
        <f t="shared" ca="1" si="247"/>
        <v/>
      </c>
      <c r="K993" s="127" t="str">
        <f t="shared" ca="1" si="248"/>
        <v/>
      </c>
      <c r="L993" s="182" t="str">
        <f t="shared" ca="1" si="249"/>
        <v/>
      </c>
      <c r="M993" s="127" t="str">
        <f t="shared" ca="1" si="250"/>
        <v/>
      </c>
      <c r="N993" s="127" t="str">
        <f t="shared" ca="1" si="251"/>
        <v/>
      </c>
      <c r="O993" s="179" t="str">
        <f t="shared" ca="1" si="252"/>
        <v/>
      </c>
      <c r="P993" s="182" t="str">
        <f t="shared" ca="1" si="253"/>
        <v/>
      </c>
      <c r="Q993" s="120" t="str">
        <f t="shared" ca="1" si="255"/>
        <v/>
      </c>
      <c r="R993" s="77">
        <f ca="1">IFERROR(SUM($I$15:I993)/$N$5,"")</f>
        <v>0.35920318455916717</v>
      </c>
    </row>
    <row r="994" spans="1:18" x14ac:dyDescent="0.25">
      <c r="A994" s="168">
        <v>33</v>
      </c>
      <c r="B994" s="173">
        <f t="shared" si="254"/>
        <v>43600.083333330957</v>
      </c>
      <c r="C994" s="127" t="str">
        <f t="shared" ca="1" si="240"/>
        <v/>
      </c>
      <c r="D994" s="179">
        <f t="shared" ca="1" si="241"/>
        <v>771</v>
      </c>
      <c r="E994" s="179">
        <f t="shared" ca="1" si="242"/>
        <v>44</v>
      </c>
      <c r="F994" s="179">
        <f t="shared" ca="1" si="243"/>
        <v>22</v>
      </c>
      <c r="G994" s="179" t="str">
        <f t="shared" ca="1" si="244"/>
        <v/>
      </c>
      <c r="H994" s="179">
        <f t="shared" ca="1" si="245"/>
        <v>3906</v>
      </c>
      <c r="I994" s="182">
        <f t="shared" ca="1" si="246"/>
        <v>21</v>
      </c>
      <c r="J994" s="175" t="str">
        <f t="shared" ca="1" si="247"/>
        <v/>
      </c>
      <c r="K994" s="127" t="str">
        <f t="shared" ca="1" si="248"/>
        <v/>
      </c>
      <c r="L994" s="182" t="str">
        <f t="shared" ca="1" si="249"/>
        <v/>
      </c>
      <c r="M994" s="127" t="str">
        <f t="shared" ca="1" si="250"/>
        <v/>
      </c>
      <c r="N994" s="127" t="str">
        <f t="shared" ca="1" si="251"/>
        <v/>
      </c>
      <c r="O994" s="179" t="str">
        <f t="shared" ca="1" si="252"/>
        <v/>
      </c>
      <c r="P994" s="182" t="str">
        <f t="shared" ca="1" si="253"/>
        <v/>
      </c>
      <c r="Q994" s="120" t="str">
        <f t="shared" ca="1" si="255"/>
        <v/>
      </c>
      <c r="R994" s="77">
        <f ca="1">IFERROR(SUM($I$15:I994)/$N$5,"")</f>
        <v>0.35932142314210591</v>
      </c>
    </row>
    <row r="995" spans="1:18" x14ac:dyDescent="0.25">
      <c r="A995" s="168">
        <v>34</v>
      </c>
      <c r="B995" s="173">
        <f t="shared" si="254"/>
        <v>43600.124999997621</v>
      </c>
      <c r="C995" s="127" t="str">
        <f t="shared" ca="1" si="240"/>
        <v/>
      </c>
      <c r="D995" s="179">
        <f t="shared" ca="1" si="241"/>
        <v>771</v>
      </c>
      <c r="E995" s="179">
        <f t="shared" ca="1" si="242"/>
        <v>44</v>
      </c>
      <c r="F995" s="179">
        <f t="shared" ca="1" si="243"/>
        <v>22</v>
      </c>
      <c r="G995" s="179" t="str">
        <f t="shared" ca="1" si="244"/>
        <v/>
      </c>
      <c r="H995" s="179">
        <f t="shared" ca="1" si="245"/>
        <v>5211</v>
      </c>
      <c r="I995" s="182">
        <f t="shared" ca="1" si="246"/>
        <v>20</v>
      </c>
      <c r="J995" s="175" t="str">
        <f t="shared" ca="1" si="247"/>
        <v/>
      </c>
      <c r="K995" s="127" t="str">
        <f t="shared" ca="1" si="248"/>
        <v/>
      </c>
      <c r="L995" s="182" t="str">
        <f t="shared" ca="1" si="249"/>
        <v/>
      </c>
      <c r="M995" s="127" t="str">
        <f t="shared" ca="1" si="250"/>
        <v/>
      </c>
      <c r="N995" s="127" t="str">
        <f t="shared" ca="1" si="251"/>
        <v/>
      </c>
      <c r="O995" s="179" t="str">
        <f t="shared" ca="1" si="252"/>
        <v/>
      </c>
      <c r="P995" s="182" t="str">
        <f t="shared" ca="1" si="253"/>
        <v/>
      </c>
      <c r="Q995" s="120" t="str">
        <f t="shared" ca="1" si="255"/>
        <v/>
      </c>
      <c r="R995" s="77">
        <f ca="1">IFERROR(SUM($I$15:I995)/$N$5,"")</f>
        <v>0.35943403131633328</v>
      </c>
    </row>
    <row r="996" spans="1:18" x14ac:dyDescent="0.25">
      <c r="A996" s="168">
        <v>35</v>
      </c>
      <c r="B996" s="173">
        <f t="shared" si="254"/>
        <v>43600.166666664285</v>
      </c>
      <c r="C996" s="127" t="str">
        <f t="shared" ca="1" si="240"/>
        <v/>
      </c>
      <c r="D996" s="179">
        <f t="shared" ca="1" si="241"/>
        <v>771</v>
      </c>
      <c r="E996" s="179">
        <f t="shared" ca="1" si="242"/>
        <v>44</v>
      </c>
      <c r="F996" s="179">
        <f t="shared" ca="1" si="243"/>
        <v>23</v>
      </c>
      <c r="G996" s="179" t="str">
        <f t="shared" ca="1" si="244"/>
        <v/>
      </c>
      <c r="H996" s="179">
        <f t="shared" ca="1" si="245"/>
        <v>3824</v>
      </c>
      <c r="I996" s="182">
        <f t="shared" ca="1" si="246"/>
        <v>21</v>
      </c>
      <c r="J996" s="175" t="str">
        <f t="shared" ca="1" si="247"/>
        <v/>
      </c>
      <c r="K996" s="127" t="str">
        <f t="shared" ca="1" si="248"/>
        <v/>
      </c>
      <c r="L996" s="182" t="str">
        <f t="shared" ca="1" si="249"/>
        <v/>
      </c>
      <c r="M996" s="127" t="str">
        <f t="shared" ca="1" si="250"/>
        <v/>
      </c>
      <c r="N996" s="127" t="str">
        <f t="shared" ca="1" si="251"/>
        <v/>
      </c>
      <c r="O996" s="179" t="str">
        <f t="shared" ca="1" si="252"/>
        <v/>
      </c>
      <c r="P996" s="182" t="str">
        <f t="shared" ca="1" si="253"/>
        <v/>
      </c>
      <c r="Q996" s="120" t="str">
        <f t="shared" ca="1" si="255"/>
        <v/>
      </c>
      <c r="R996" s="77">
        <f ca="1">IFERROR(SUM($I$15:I996)/$N$5,"")</f>
        <v>0.35955226989927197</v>
      </c>
    </row>
    <row r="997" spans="1:18" x14ac:dyDescent="0.25">
      <c r="A997" s="168">
        <v>36</v>
      </c>
      <c r="B997" s="173">
        <f t="shared" si="254"/>
        <v>43600.208333330949</v>
      </c>
      <c r="C997" s="127" t="str">
        <f t="shared" ca="1" si="240"/>
        <v/>
      </c>
      <c r="D997" s="179">
        <f t="shared" ca="1" si="241"/>
        <v>771</v>
      </c>
      <c r="E997" s="179">
        <f t="shared" ca="1" si="242"/>
        <v>44</v>
      </c>
      <c r="F997" s="179">
        <f t="shared" ca="1" si="243"/>
        <v>22</v>
      </c>
      <c r="G997" s="179" t="str">
        <f t="shared" ca="1" si="244"/>
        <v/>
      </c>
      <c r="H997" s="179">
        <f t="shared" ca="1" si="245"/>
        <v>3742</v>
      </c>
      <c r="I997" s="182">
        <f t="shared" ca="1" si="246"/>
        <v>20</v>
      </c>
      <c r="J997" s="175" t="str">
        <f t="shared" ca="1" si="247"/>
        <v/>
      </c>
      <c r="K997" s="127" t="str">
        <f t="shared" ca="1" si="248"/>
        <v/>
      </c>
      <c r="L997" s="182" t="str">
        <f t="shared" ca="1" si="249"/>
        <v/>
      </c>
      <c r="M997" s="127" t="str">
        <f t="shared" ca="1" si="250"/>
        <v/>
      </c>
      <c r="N997" s="127" t="str">
        <f t="shared" ca="1" si="251"/>
        <v/>
      </c>
      <c r="O997" s="179" t="str">
        <f t="shared" ca="1" si="252"/>
        <v/>
      </c>
      <c r="P997" s="182" t="str">
        <f t="shared" ca="1" si="253"/>
        <v/>
      </c>
      <c r="Q997" s="120" t="str">
        <f t="shared" ca="1" si="255"/>
        <v/>
      </c>
      <c r="R997" s="77">
        <f ca="1">IFERROR(SUM($I$15:I997)/$N$5,"")</f>
        <v>0.35966487807349934</v>
      </c>
    </row>
    <row r="998" spans="1:18" x14ac:dyDescent="0.25">
      <c r="A998" s="168">
        <v>37</v>
      </c>
      <c r="B998" s="173">
        <f t="shared" si="254"/>
        <v>43600.249999997613</v>
      </c>
      <c r="C998" s="127" t="str">
        <f t="shared" ca="1" si="240"/>
        <v/>
      </c>
      <c r="D998" s="179">
        <f t="shared" ca="1" si="241"/>
        <v>771</v>
      </c>
      <c r="E998" s="179">
        <f t="shared" ca="1" si="242"/>
        <v>44</v>
      </c>
      <c r="F998" s="179">
        <f t="shared" ca="1" si="243"/>
        <v>23</v>
      </c>
      <c r="G998" s="179" t="str">
        <f t="shared" ca="1" si="244"/>
        <v/>
      </c>
      <c r="H998" s="179">
        <f t="shared" ca="1" si="245"/>
        <v>3823</v>
      </c>
      <c r="I998" s="182">
        <f t="shared" ca="1" si="246"/>
        <v>21</v>
      </c>
      <c r="J998" s="175" t="str">
        <f t="shared" ca="1" si="247"/>
        <v/>
      </c>
      <c r="K998" s="127" t="str">
        <f t="shared" ca="1" si="248"/>
        <v/>
      </c>
      <c r="L998" s="182" t="str">
        <f t="shared" ca="1" si="249"/>
        <v/>
      </c>
      <c r="M998" s="127" t="str">
        <f t="shared" ca="1" si="250"/>
        <v/>
      </c>
      <c r="N998" s="127" t="str">
        <f t="shared" ca="1" si="251"/>
        <v/>
      </c>
      <c r="O998" s="179" t="str">
        <f t="shared" ca="1" si="252"/>
        <v/>
      </c>
      <c r="P998" s="182" t="str">
        <f t="shared" ca="1" si="253"/>
        <v/>
      </c>
      <c r="Q998" s="120" t="str">
        <f t="shared" ca="1" si="255"/>
        <v/>
      </c>
      <c r="R998" s="77">
        <f ca="1">IFERROR(SUM($I$15:I998)/$N$5,"")</f>
        <v>0.35978311665643808</v>
      </c>
    </row>
    <row r="999" spans="1:18" x14ac:dyDescent="0.25">
      <c r="A999" s="168">
        <v>14</v>
      </c>
      <c r="B999" s="173">
        <f t="shared" si="254"/>
        <v>43600.291666664278</v>
      </c>
      <c r="C999" s="127" t="str">
        <f t="shared" ca="1" si="240"/>
        <v/>
      </c>
      <c r="D999" s="179">
        <f t="shared" ca="1" si="241"/>
        <v>771</v>
      </c>
      <c r="E999" s="179">
        <f t="shared" ca="1" si="242"/>
        <v>44</v>
      </c>
      <c r="F999" s="179">
        <f t="shared" ca="1" si="243"/>
        <v>24</v>
      </c>
      <c r="G999" s="179" t="str">
        <f t="shared" ca="1" si="244"/>
        <v/>
      </c>
      <c r="H999" s="179">
        <f t="shared" ca="1" si="245"/>
        <v>3838</v>
      </c>
      <c r="I999" s="182">
        <f t="shared" ca="1" si="246"/>
        <v>24</v>
      </c>
      <c r="J999" s="175" t="str">
        <f t="shared" ca="1" si="247"/>
        <v/>
      </c>
      <c r="K999" s="127" t="str">
        <f t="shared" ca="1" si="248"/>
        <v/>
      </c>
      <c r="L999" s="182" t="str">
        <f t="shared" ca="1" si="249"/>
        <v/>
      </c>
      <c r="M999" s="127" t="str">
        <f t="shared" ca="1" si="250"/>
        <v/>
      </c>
      <c r="N999" s="127" t="str">
        <f t="shared" ca="1" si="251"/>
        <v/>
      </c>
      <c r="O999" s="179" t="str">
        <f t="shared" ca="1" si="252"/>
        <v/>
      </c>
      <c r="P999" s="182" t="str">
        <f t="shared" ca="1" si="253"/>
        <v/>
      </c>
      <c r="Q999" s="120" t="str">
        <f t="shared" ca="1" si="255"/>
        <v/>
      </c>
      <c r="R999" s="77">
        <f ca="1">IFERROR(SUM($I$15:I999)/$N$5,"")</f>
        <v>0.3599182464655109</v>
      </c>
    </row>
    <row r="1000" spans="1:18" x14ac:dyDescent="0.25">
      <c r="A1000" s="168">
        <v>15</v>
      </c>
      <c r="B1000" s="173">
        <f t="shared" si="254"/>
        <v>43600.333333330942</v>
      </c>
      <c r="C1000" s="127" t="str">
        <f t="shared" ca="1" si="240"/>
        <v/>
      </c>
      <c r="D1000" s="179">
        <f t="shared" ca="1" si="241"/>
        <v>771</v>
      </c>
      <c r="E1000" s="179">
        <f t="shared" ca="1" si="242"/>
        <v>44</v>
      </c>
      <c r="F1000" s="179">
        <f t="shared" ca="1" si="243"/>
        <v>23</v>
      </c>
      <c r="G1000" s="179">
        <f t="shared" ca="1" si="244"/>
        <v>185.65</v>
      </c>
      <c r="H1000" s="179">
        <f t="shared" ca="1" si="245"/>
        <v>4022</v>
      </c>
      <c r="I1000" s="182">
        <f t="shared" ca="1" si="246"/>
        <v>23</v>
      </c>
      <c r="J1000" s="175" t="str">
        <f t="shared" ca="1" si="247"/>
        <v/>
      </c>
      <c r="K1000" s="127" t="str">
        <f t="shared" ca="1" si="248"/>
        <v/>
      </c>
      <c r="L1000" s="182" t="str">
        <f t="shared" ca="1" si="249"/>
        <v/>
      </c>
      <c r="M1000" s="127" t="str">
        <f t="shared" ca="1" si="250"/>
        <v/>
      </c>
      <c r="N1000" s="127" t="str">
        <f t="shared" ca="1" si="251"/>
        <v/>
      </c>
      <c r="O1000" s="179" t="str">
        <f t="shared" ca="1" si="252"/>
        <v/>
      </c>
      <c r="P1000" s="182" t="str">
        <f t="shared" ca="1" si="253"/>
        <v/>
      </c>
      <c r="Q1000" s="120" t="str">
        <f t="shared" ca="1" si="255"/>
        <v/>
      </c>
      <c r="R1000" s="77">
        <f ca="1">IFERROR(SUM($I$15:I1000)/$N$5,"")</f>
        <v>0.3600477458658724</v>
      </c>
    </row>
    <row r="1001" spans="1:18" x14ac:dyDescent="0.25">
      <c r="A1001" s="168">
        <v>16</v>
      </c>
      <c r="B1001" s="173">
        <f t="shared" si="254"/>
        <v>43600.374999997606</v>
      </c>
      <c r="C1001" s="127" t="str">
        <f t="shared" ca="1" si="240"/>
        <v/>
      </c>
      <c r="D1001" s="179">
        <f t="shared" ca="1" si="241"/>
        <v>771</v>
      </c>
      <c r="E1001" s="179">
        <f t="shared" ca="1" si="242"/>
        <v>44</v>
      </c>
      <c r="F1001" s="179">
        <f t="shared" ca="1" si="243"/>
        <v>23</v>
      </c>
      <c r="G1001" s="179" t="str">
        <f t="shared" ca="1" si="244"/>
        <v/>
      </c>
      <c r="H1001" s="179">
        <f t="shared" ca="1" si="245"/>
        <v>3089</v>
      </c>
      <c r="I1001" s="182">
        <f t="shared" ca="1" si="246"/>
        <v>24</v>
      </c>
      <c r="J1001" s="175" t="str">
        <f t="shared" ca="1" si="247"/>
        <v/>
      </c>
      <c r="K1001" s="127" t="str">
        <f t="shared" ca="1" si="248"/>
        <v/>
      </c>
      <c r="L1001" s="182" t="str">
        <f t="shared" ca="1" si="249"/>
        <v/>
      </c>
      <c r="M1001" s="127" t="str">
        <f t="shared" ca="1" si="250"/>
        <v/>
      </c>
      <c r="N1001" s="127" t="str">
        <f t="shared" ca="1" si="251"/>
        <v/>
      </c>
      <c r="O1001" s="179" t="str">
        <f t="shared" ca="1" si="252"/>
        <v/>
      </c>
      <c r="P1001" s="182" t="str">
        <f t="shared" ca="1" si="253"/>
        <v/>
      </c>
      <c r="Q1001" s="120" t="str">
        <f t="shared" ca="1" si="255"/>
        <v/>
      </c>
      <c r="R1001" s="77">
        <f ca="1">IFERROR(SUM($I$15:I1001)/$N$5,"")</f>
        <v>0.36018287567494522</v>
      </c>
    </row>
    <row r="1002" spans="1:18" x14ac:dyDescent="0.25">
      <c r="A1002" s="168">
        <v>17</v>
      </c>
      <c r="B1002" s="173">
        <f t="shared" si="254"/>
        <v>43600.41666666427</v>
      </c>
      <c r="C1002" s="127" t="str">
        <f t="shared" ca="1" si="240"/>
        <v/>
      </c>
      <c r="D1002" s="179">
        <f t="shared" ca="1" si="241"/>
        <v>771</v>
      </c>
      <c r="E1002" s="179">
        <f t="shared" ca="1" si="242"/>
        <v>44</v>
      </c>
      <c r="F1002" s="179">
        <f t="shared" ca="1" si="243"/>
        <v>26</v>
      </c>
      <c r="G1002" s="179" t="str">
        <f t="shared" ca="1" si="244"/>
        <v/>
      </c>
      <c r="H1002" s="179">
        <f t="shared" ca="1" si="245"/>
        <v>3106</v>
      </c>
      <c r="I1002" s="182">
        <f t="shared" ca="1" si="246"/>
        <v>24</v>
      </c>
      <c r="J1002" s="175" t="str">
        <f t="shared" ca="1" si="247"/>
        <v/>
      </c>
      <c r="K1002" s="127" t="str">
        <f t="shared" ca="1" si="248"/>
        <v/>
      </c>
      <c r="L1002" s="182" t="str">
        <f t="shared" ca="1" si="249"/>
        <v/>
      </c>
      <c r="M1002" s="127" t="str">
        <f t="shared" ca="1" si="250"/>
        <v/>
      </c>
      <c r="N1002" s="127" t="str">
        <f t="shared" ca="1" si="251"/>
        <v/>
      </c>
      <c r="O1002" s="179" t="str">
        <f t="shared" ca="1" si="252"/>
        <v/>
      </c>
      <c r="P1002" s="182" t="str">
        <f t="shared" ca="1" si="253"/>
        <v/>
      </c>
      <c r="Q1002" s="120" t="str">
        <f t="shared" ca="1" si="255"/>
        <v/>
      </c>
      <c r="R1002" s="77">
        <f ca="1">IFERROR(SUM($I$15:I1002)/$N$5,"")</f>
        <v>0.3603180054840181</v>
      </c>
    </row>
    <row r="1003" spans="1:18" x14ac:dyDescent="0.25">
      <c r="A1003" s="168">
        <v>18</v>
      </c>
      <c r="B1003" s="173">
        <f t="shared" si="254"/>
        <v>43600.458333330935</v>
      </c>
      <c r="C1003" s="127" t="str">
        <f t="shared" ca="1" si="240"/>
        <v/>
      </c>
      <c r="D1003" s="179">
        <f t="shared" ca="1" si="241"/>
        <v>770</v>
      </c>
      <c r="E1003" s="179">
        <f t="shared" ca="1" si="242"/>
        <v>44</v>
      </c>
      <c r="F1003" s="179">
        <f t="shared" ca="1" si="243"/>
        <v>25</v>
      </c>
      <c r="G1003" s="179" t="str">
        <f t="shared" ca="1" si="244"/>
        <v/>
      </c>
      <c r="H1003" s="179">
        <f t="shared" ca="1" si="245"/>
        <v>3903</v>
      </c>
      <c r="I1003" s="182">
        <f t="shared" ca="1" si="246"/>
        <v>23</v>
      </c>
      <c r="J1003" s="175" t="str">
        <f t="shared" ca="1" si="247"/>
        <v/>
      </c>
      <c r="K1003" s="127" t="str">
        <f t="shared" ca="1" si="248"/>
        <v/>
      </c>
      <c r="L1003" s="182" t="str">
        <f t="shared" ca="1" si="249"/>
        <v/>
      </c>
      <c r="M1003" s="127" t="str">
        <f t="shared" ca="1" si="250"/>
        <v/>
      </c>
      <c r="N1003" s="127" t="str">
        <f t="shared" ca="1" si="251"/>
        <v/>
      </c>
      <c r="O1003" s="179" t="str">
        <f t="shared" ca="1" si="252"/>
        <v/>
      </c>
      <c r="P1003" s="182" t="str">
        <f t="shared" ca="1" si="253"/>
        <v/>
      </c>
      <c r="Q1003" s="120" t="str">
        <f t="shared" ca="1" si="255"/>
        <v/>
      </c>
      <c r="R1003" s="77">
        <f ca="1">IFERROR(SUM($I$15:I1003)/$N$5,"")</f>
        <v>0.36044750488437954</v>
      </c>
    </row>
    <row r="1004" spans="1:18" x14ac:dyDescent="0.25">
      <c r="A1004" s="168">
        <v>19</v>
      </c>
      <c r="B1004" s="173">
        <f t="shared" si="254"/>
        <v>43600.499999997599</v>
      </c>
      <c r="C1004" s="127" t="str">
        <f t="shared" ca="1" si="240"/>
        <v/>
      </c>
      <c r="D1004" s="179">
        <f t="shared" ca="1" si="241"/>
        <v>769</v>
      </c>
      <c r="E1004" s="179">
        <f t="shared" ca="1" si="242"/>
        <v>44</v>
      </c>
      <c r="F1004" s="179">
        <f t="shared" ca="1" si="243"/>
        <v>24</v>
      </c>
      <c r="G1004" s="179" t="str">
        <f t="shared" ca="1" si="244"/>
        <v/>
      </c>
      <c r="H1004" s="179">
        <f t="shared" ca="1" si="245"/>
        <v>3026</v>
      </c>
      <c r="I1004" s="182">
        <f t="shared" ca="1" si="246"/>
        <v>23</v>
      </c>
      <c r="J1004" s="175" t="str">
        <f t="shared" ca="1" si="247"/>
        <v/>
      </c>
      <c r="K1004" s="127" t="str">
        <f t="shared" ca="1" si="248"/>
        <v/>
      </c>
      <c r="L1004" s="182" t="str">
        <f t="shared" ca="1" si="249"/>
        <v/>
      </c>
      <c r="M1004" s="127" t="str">
        <f t="shared" ca="1" si="250"/>
        <v/>
      </c>
      <c r="N1004" s="127" t="str">
        <f t="shared" ca="1" si="251"/>
        <v/>
      </c>
      <c r="O1004" s="179" t="str">
        <f t="shared" ca="1" si="252"/>
        <v/>
      </c>
      <c r="P1004" s="182" t="str">
        <f t="shared" ca="1" si="253"/>
        <v/>
      </c>
      <c r="Q1004" s="120" t="str">
        <f t="shared" ca="1" si="255"/>
        <v/>
      </c>
      <c r="R1004" s="77">
        <f ca="1">IFERROR(SUM($I$15:I1004)/$N$5,"")</f>
        <v>0.36057700428474104</v>
      </c>
    </row>
    <row r="1005" spans="1:18" x14ac:dyDescent="0.25">
      <c r="A1005" s="168">
        <v>20</v>
      </c>
      <c r="B1005" s="173">
        <f t="shared" si="254"/>
        <v>43600.541666664263</v>
      </c>
      <c r="C1005" s="127" t="str">
        <f t="shared" ca="1" si="240"/>
        <v/>
      </c>
      <c r="D1005" s="179">
        <f t="shared" ca="1" si="241"/>
        <v>768</v>
      </c>
      <c r="E1005" s="179">
        <f t="shared" ca="1" si="242"/>
        <v>44</v>
      </c>
      <c r="F1005" s="179">
        <f t="shared" ca="1" si="243"/>
        <v>24</v>
      </c>
      <c r="G1005" s="179">
        <f t="shared" ca="1" si="244"/>
        <v>185.65</v>
      </c>
      <c r="H1005" s="179">
        <f t="shared" ca="1" si="245"/>
        <v>3921</v>
      </c>
      <c r="I1005" s="182">
        <f t="shared" ca="1" si="246"/>
        <v>21</v>
      </c>
      <c r="J1005" s="175" t="str">
        <f t="shared" ca="1" si="247"/>
        <v/>
      </c>
      <c r="K1005" s="127" t="str">
        <f t="shared" ca="1" si="248"/>
        <v/>
      </c>
      <c r="L1005" s="182" t="str">
        <f t="shared" ca="1" si="249"/>
        <v/>
      </c>
      <c r="M1005" s="127" t="str">
        <f t="shared" ca="1" si="250"/>
        <v/>
      </c>
      <c r="N1005" s="127" t="str">
        <f t="shared" ca="1" si="251"/>
        <v/>
      </c>
      <c r="O1005" s="179" t="str">
        <f t="shared" ca="1" si="252"/>
        <v/>
      </c>
      <c r="P1005" s="182" t="str">
        <f t="shared" ca="1" si="253"/>
        <v/>
      </c>
      <c r="Q1005" s="120" t="str">
        <f t="shared" ca="1" si="255"/>
        <v/>
      </c>
      <c r="R1005" s="77">
        <f ca="1">IFERROR(SUM($I$15:I1005)/$N$5,"")</f>
        <v>0.36069524286767979</v>
      </c>
    </row>
    <row r="1006" spans="1:18" x14ac:dyDescent="0.25">
      <c r="A1006" s="168">
        <v>21</v>
      </c>
      <c r="B1006" s="173">
        <f t="shared" si="254"/>
        <v>43600.583333330927</v>
      </c>
      <c r="C1006" s="127" t="str">
        <f t="shared" ca="1" si="240"/>
        <v/>
      </c>
      <c r="D1006" s="179">
        <f t="shared" ca="1" si="241"/>
        <v>768</v>
      </c>
      <c r="E1006" s="179">
        <f t="shared" ca="1" si="242"/>
        <v>44</v>
      </c>
      <c r="F1006" s="179">
        <f t="shared" ca="1" si="243"/>
        <v>26</v>
      </c>
      <c r="G1006" s="179" t="str">
        <f t="shared" ca="1" si="244"/>
        <v/>
      </c>
      <c r="H1006" s="179">
        <f t="shared" ca="1" si="245"/>
        <v>4525</v>
      </c>
      <c r="I1006" s="182">
        <f t="shared" ca="1" si="246"/>
        <v>22</v>
      </c>
      <c r="J1006" s="175" t="str">
        <f t="shared" ca="1" si="247"/>
        <v/>
      </c>
      <c r="K1006" s="127" t="str">
        <f t="shared" ca="1" si="248"/>
        <v/>
      </c>
      <c r="L1006" s="182" t="str">
        <f t="shared" ca="1" si="249"/>
        <v/>
      </c>
      <c r="M1006" s="127" t="str">
        <f t="shared" ca="1" si="250"/>
        <v/>
      </c>
      <c r="N1006" s="127" t="str">
        <f t="shared" ca="1" si="251"/>
        <v/>
      </c>
      <c r="O1006" s="179" t="str">
        <f t="shared" ca="1" si="252"/>
        <v/>
      </c>
      <c r="P1006" s="182" t="str">
        <f t="shared" ca="1" si="253"/>
        <v/>
      </c>
      <c r="Q1006" s="120" t="str">
        <f t="shared" ca="1" si="255"/>
        <v/>
      </c>
      <c r="R1006" s="77">
        <f ca="1">IFERROR(SUM($I$15:I1006)/$N$5,"")</f>
        <v>0.36081911185932986</v>
      </c>
    </row>
    <row r="1007" spans="1:18" x14ac:dyDescent="0.25">
      <c r="A1007" s="168">
        <v>22</v>
      </c>
      <c r="B1007" s="173">
        <f t="shared" si="254"/>
        <v>43600.624999997592</v>
      </c>
      <c r="C1007" s="127" t="str">
        <f t="shared" ca="1" si="240"/>
        <v/>
      </c>
      <c r="D1007" s="179">
        <f t="shared" ca="1" si="241"/>
        <v>769</v>
      </c>
      <c r="E1007" s="179">
        <f t="shared" ca="1" si="242"/>
        <v>44</v>
      </c>
      <c r="F1007" s="179">
        <f t="shared" ca="1" si="243"/>
        <v>25</v>
      </c>
      <c r="G1007" s="179" t="str">
        <f t="shared" ca="1" si="244"/>
        <v/>
      </c>
      <c r="H1007" s="179">
        <f t="shared" ca="1" si="245"/>
        <v>4262</v>
      </c>
      <c r="I1007" s="182">
        <f t="shared" ca="1" si="246"/>
        <v>23</v>
      </c>
      <c r="J1007" s="175" t="str">
        <f t="shared" ca="1" si="247"/>
        <v/>
      </c>
      <c r="K1007" s="127" t="str">
        <f t="shared" ca="1" si="248"/>
        <v/>
      </c>
      <c r="L1007" s="182" t="str">
        <f t="shared" ca="1" si="249"/>
        <v/>
      </c>
      <c r="M1007" s="127" t="str">
        <f t="shared" ca="1" si="250"/>
        <v/>
      </c>
      <c r="N1007" s="127" t="str">
        <f t="shared" ca="1" si="251"/>
        <v/>
      </c>
      <c r="O1007" s="179" t="str">
        <f t="shared" ca="1" si="252"/>
        <v/>
      </c>
      <c r="P1007" s="182" t="str">
        <f t="shared" ca="1" si="253"/>
        <v/>
      </c>
      <c r="Q1007" s="120" t="str">
        <f t="shared" ca="1" si="255"/>
        <v/>
      </c>
      <c r="R1007" s="77">
        <f ca="1">IFERROR(SUM($I$15:I1007)/$N$5,"")</f>
        <v>0.36094861125969135</v>
      </c>
    </row>
    <row r="1008" spans="1:18" x14ac:dyDescent="0.25">
      <c r="A1008" s="168">
        <v>23</v>
      </c>
      <c r="B1008" s="173">
        <f t="shared" si="254"/>
        <v>43600.666666664256</v>
      </c>
      <c r="C1008" s="127" t="str">
        <f t="shared" ca="1" si="240"/>
        <v/>
      </c>
      <c r="D1008" s="179">
        <f t="shared" ca="1" si="241"/>
        <v>768</v>
      </c>
      <c r="E1008" s="179">
        <f t="shared" ca="1" si="242"/>
        <v>44</v>
      </c>
      <c r="F1008" s="179">
        <f t="shared" ca="1" si="243"/>
        <v>26</v>
      </c>
      <c r="G1008" s="179" t="str">
        <f t="shared" ca="1" si="244"/>
        <v/>
      </c>
      <c r="H1008" s="179">
        <f t="shared" ca="1" si="245"/>
        <v>4889</v>
      </c>
      <c r="I1008" s="182">
        <f t="shared" ca="1" si="246"/>
        <v>22</v>
      </c>
      <c r="J1008" s="175" t="str">
        <f t="shared" ca="1" si="247"/>
        <v/>
      </c>
      <c r="K1008" s="127" t="str">
        <f t="shared" ca="1" si="248"/>
        <v/>
      </c>
      <c r="L1008" s="182" t="str">
        <f t="shared" ca="1" si="249"/>
        <v/>
      </c>
      <c r="M1008" s="127" t="str">
        <f t="shared" ca="1" si="250"/>
        <v/>
      </c>
      <c r="N1008" s="127" t="str">
        <f t="shared" ca="1" si="251"/>
        <v/>
      </c>
      <c r="O1008" s="179" t="str">
        <f t="shared" ca="1" si="252"/>
        <v/>
      </c>
      <c r="P1008" s="182" t="str">
        <f t="shared" ca="1" si="253"/>
        <v/>
      </c>
      <c r="Q1008" s="120" t="str">
        <f t="shared" ca="1" si="255"/>
        <v/>
      </c>
      <c r="R1008" s="77">
        <f ca="1">IFERROR(SUM($I$15:I1008)/$N$5,"")</f>
        <v>0.36107248025134142</v>
      </c>
    </row>
    <row r="1009" spans="1:18" x14ac:dyDescent="0.25">
      <c r="A1009" s="168">
        <v>24</v>
      </c>
      <c r="B1009" s="173">
        <f t="shared" si="254"/>
        <v>43600.70833333092</v>
      </c>
      <c r="C1009" s="127" t="str">
        <f t="shared" ca="1" si="240"/>
        <v/>
      </c>
      <c r="D1009" s="179">
        <f t="shared" ca="1" si="241"/>
        <v>768</v>
      </c>
      <c r="E1009" s="179">
        <f t="shared" ca="1" si="242"/>
        <v>44</v>
      </c>
      <c r="F1009" s="179">
        <f t="shared" ca="1" si="243"/>
        <v>26</v>
      </c>
      <c r="G1009" s="179" t="str">
        <f t="shared" ca="1" si="244"/>
        <v/>
      </c>
      <c r="H1009" s="179">
        <f t="shared" ca="1" si="245"/>
        <v>3806</v>
      </c>
      <c r="I1009" s="182">
        <f t="shared" ca="1" si="246"/>
        <v>23</v>
      </c>
      <c r="J1009" s="175" t="str">
        <f t="shared" ca="1" si="247"/>
        <v/>
      </c>
      <c r="K1009" s="127" t="str">
        <f t="shared" ca="1" si="248"/>
        <v/>
      </c>
      <c r="L1009" s="182" t="str">
        <f t="shared" ca="1" si="249"/>
        <v/>
      </c>
      <c r="M1009" s="127" t="str">
        <f t="shared" ca="1" si="250"/>
        <v/>
      </c>
      <c r="N1009" s="127" t="str">
        <f t="shared" ca="1" si="251"/>
        <v/>
      </c>
      <c r="O1009" s="179" t="str">
        <f t="shared" ca="1" si="252"/>
        <v/>
      </c>
      <c r="P1009" s="182" t="str">
        <f t="shared" ca="1" si="253"/>
        <v/>
      </c>
      <c r="Q1009" s="120" t="str">
        <f t="shared" ca="1" si="255"/>
        <v/>
      </c>
      <c r="R1009" s="77">
        <f ca="1">IFERROR(SUM($I$15:I1009)/$N$5,"")</f>
        <v>0.36120197965170292</v>
      </c>
    </row>
    <row r="1010" spans="1:18" x14ac:dyDescent="0.25">
      <c r="A1010" s="168">
        <v>25</v>
      </c>
      <c r="B1010" s="173">
        <f t="shared" si="254"/>
        <v>43600.749999997584</v>
      </c>
      <c r="C1010" s="127" t="str">
        <f t="shared" ca="1" si="240"/>
        <v/>
      </c>
      <c r="D1010" s="179">
        <f t="shared" ca="1" si="241"/>
        <v>767</v>
      </c>
      <c r="E1010" s="179">
        <f t="shared" ca="1" si="242"/>
        <v>44</v>
      </c>
      <c r="F1010" s="179">
        <f t="shared" ca="1" si="243"/>
        <v>24</v>
      </c>
      <c r="G1010" s="179" t="str">
        <f t="shared" ca="1" si="244"/>
        <v/>
      </c>
      <c r="H1010" s="179">
        <f t="shared" ca="1" si="245"/>
        <v>3549</v>
      </c>
      <c r="I1010" s="182">
        <f t="shared" ca="1" si="246"/>
        <v>22</v>
      </c>
      <c r="J1010" s="175" t="str">
        <f t="shared" ca="1" si="247"/>
        <v/>
      </c>
      <c r="K1010" s="127" t="str">
        <f t="shared" ca="1" si="248"/>
        <v/>
      </c>
      <c r="L1010" s="182" t="str">
        <f t="shared" ca="1" si="249"/>
        <v/>
      </c>
      <c r="M1010" s="127" t="str">
        <f t="shared" ca="1" si="250"/>
        <v/>
      </c>
      <c r="N1010" s="127" t="str">
        <f t="shared" ca="1" si="251"/>
        <v/>
      </c>
      <c r="O1010" s="179" t="str">
        <f t="shared" ca="1" si="252"/>
        <v/>
      </c>
      <c r="P1010" s="182" t="str">
        <f t="shared" ca="1" si="253"/>
        <v/>
      </c>
      <c r="Q1010" s="120" t="str">
        <f t="shared" ca="1" si="255"/>
        <v/>
      </c>
      <c r="R1010" s="77">
        <f ca="1">IFERROR(SUM($I$15:I1010)/$N$5,"")</f>
        <v>0.36132584864335304</v>
      </c>
    </row>
    <row r="1011" spans="1:18" x14ac:dyDescent="0.25">
      <c r="A1011" s="168">
        <v>26</v>
      </c>
      <c r="B1011" s="173">
        <f t="shared" si="254"/>
        <v>43600.791666664249</v>
      </c>
      <c r="C1011" s="127" t="str">
        <f t="shared" ca="1" si="240"/>
        <v/>
      </c>
      <c r="D1011" s="179">
        <f t="shared" ca="1" si="241"/>
        <v>768</v>
      </c>
      <c r="E1011" s="179">
        <f t="shared" ca="1" si="242"/>
        <v>44</v>
      </c>
      <c r="F1011" s="179">
        <f t="shared" ca="1" si="243"/>
        <v>23</v>
      </c>
      <c r="G1011" s="179" t="str">
        <f t="shared" ca="1" si="244"/>
        <v/>
      </c>
      <c r="H1011" s="179">
        <f t="shared" ca="1" si="245"/>
        <v>3395</v>
      </c>
      <c r="I1011" s="182">
        <f t="shared" ca="1" si="246"/>
        <v>23</v>
      </c>
      <c r="J1011" s="175" t="str">
        <f t="shared" ca="1" si="247"/>
        <v/>
      </c>
      <c r="K1011" s="127" t="str">
        <f t="shared" ca="1" si="248"/>
        <v/>
      </c>
      <c r="L1011" s="182" t="str">
        <f t="shared" ca="1" si="249"/>
        <v/>
      </c>
      <c r="M1011" s="127" t="str">
        <f t="shared" ca="1" si="250"/>
        <v/>
      </c>
      <c r="N1011" s="127" t="str">
        <f t="shared" ca="1" si="251"/>
        <v/>
      </c>
      <c r="O1011" s="179" t="str">
        <f t="shared" ca="1" si="252"/>
        <v/>
      </c>
      <c r="P1011" s="182" t="str">
        <f t="shared" ca="1" si="253"/>
        <v/>
      </c>
      <c r="Q1011" s="120" t="str">
        <f t="shared" ca="1" si="255"/>
        <v/>
      </c>
      <c r="R1011" s="77">
        <f ca="1">IFERROR(SUM($I$15:I1011)/$N$5,"")</f>
        <v>0.36145534804371449</v>
      </c>
    </row>
    <row r="1012" spans="1:18" x14ac:dyDescent="0.25">
      <c r="A1012" s="168">
        <v>27</v>
      </c>
      <c r="B1012" s="173">
        <f t="shared" si="254"/>
        <v>43600.833333330913</v>
      </c>
      <c r="C1012" s="127" t="str">
        <f t="shared" ca="1" si="240"/>
        <v/>
      </c>
      <c r="D1012" s="179">
        <f t="shared" ca="1" si="241"/>
        <v>768</v>
      </c>
      <c r="E1012" s="179">
        <f t="shared" ca="1" si="242"/>
        <v>44</v>
      </c>
      <c r="F1012" s="179">
        <f t="shared" ca="1" si="243"/>
        <v>21</v>
      </c>
      <c r="G1012" s="179">
        <f t="shared" ca="1" si="244"/>
        <v>224.44</v>
      </c>
      <c r="H1012" s="179">
        <f t="shared" ca="1" si="245"/>
        <v>4176</v>
      </c>
      <c r="I1012" s="182">
        <f t="shared" ca="1" si="246"/>
        <v>24</v>
      </c>
      <c r="J1012" s="175" t="str">
        <f t="shared" ca="1" si="247"/>
        <v/>
      </c>
      <c r="K1012" s="127" t="str">
        <f t="shared" ca="1" si="248"/>
        <v/>
      </c>
      <c r="L1012" s="182" t="str">
        <f t="shared" ca="1" si="249"/>
        <v/>
      </c>
      <c r="M1012" s="127" t="str">
        <f t="shared" ca="1" si="250"/>
        <v/>
      </c>
      <c r="N1012" s="127" t="str">
        <f t="shared" ca="1" si="251"/>
        <v/>
      </c>
      <c r="O1012" s="179" t="str">
        <f t="shared" ca="1" si="252"/>
        <v/>
      </c>
      <c r="P1012" s="182" t="str">
        <f t="shared" ca="1" si="253"/>
        <v/>
      </c>
      <c r="Q1012" s="120" t="str">
        <f t="shared" ca="1" si="255"/>
        <v/>
      </c>
      <c r="R1012" s="77">
        <f ca="1">IFERROR(SUM($I$15:I1012)/$N$5,"")</f>
        <v>0.36159047785278731</v>
      </c>
    </row>
    <row r="1013" spans="1:18" x14ac:dyDescent="0.25">
      <c r="A1013" s="168">
        <v>28</v>
      </c>
      <c r="B1013" s="173">
        <f t="shared" si="254"/>
        <v>43600.874999997577</v>
      </c>
      <c r="C1013" s="127" t="str">
        <f t="shared" ca="1" si="240"/>
        <v/>
      </c>
      <c r="D1013" s="179">
        <f t="shared" ca="1" si="241"/>
        <v>766</v>
      </c>
      <c r="E1013" s="179">
        <f t="shared" ca="1" si="242"/>
        <v>44</v>
      </c>
      <c r="F1013" s="179">
        <f t="shared" ca="1" si="243"/>
        <v>21</v>
      </c>
      <c r="G1013" s="179" t="str">
        <f t="shared" ca="1" si="244"/>
        <v/>
      </c>
      <c r="H1013" s="179">
        <f t="shared" ca="1" si="245"/>
        <v>3412</v>
      </c>
      <c r="I1013" s="182">
        <f t="shared" ca="1" si="246"/>
        <v>24</v>
      </c>
      <c r="J1013" s="175" t="str">
        <f t="shared" ca="1" si="247"/>
        <v/>
      </c>
      <c r="K1013" s="127" t="str">
        <f t="shared" ca="1" si="248"/>
        <v/>
      </c>
      <c r="L1013" s="182" t="str">
        <f t="shared" ca="1" si="249"/>
        <v/>
      </c>
      <c r="M1013" s="127" t="str">
        <f t="shared" ca="1" si="250"/>
        <v/>
      </c>
      <c r="N1013" s="127" t="str">
        <f t="shared" ca="1" si="251"/>
        <v/>
      </c>
      <c r="O1013" s="179" t="str">
        <f t="shared" ca="1" si="252"/>
        <v/>
      </c>
      <c r="P1013" s="182" t="str">
        <f t="shared" ca="1" si="253"/>
        <v/>
      </c>
      <c r="Q1013" s="120" t="str">
        <f t="shared" ca="1" si="255"/>
        <v/>
      </c>
      <c r="R1013" s="77">
        <f ca="1">IFERROR(SUM($I$15:I1013)/$N$5,"")</f>
        <v>0.36172560766186018</v>
      </c>
    </row>
    <row r="1014" spans="1:18" x14ac:dyDescent="0.25">
      <c r="A1014" s="168">
        <v>29</v>
      </c>
      <c r="B1014" s="173">
        <f t="shared" si="254"/>
        <v>43600.916666664241</v>
      </c>
      <c r="C1014" s="127" t="str">
        <f t="shared" ca="1" si="240"/>
        <v/>
      </c>
      <c r="D1014" s="179">
        <f t="shared" ca="1" si="241"/>
        <v>764</v>
      </c>
      <c r="E1014" s="179">
        <f t="shared" ca="1" si="242"/>
        <v>44</v>
      </c>
      <c r="F1014" s="179">
        <f t="shared" ca="1" si="243"/>
        <v>20</v>
      </c>
      <c r="G1014" s="179" t="str">
        <f t="shared" ca="1" si="244"/>
        <v/>
      </c>
      <c r="H1014" s="179">
        <f t="shared" ca="1" si="245"/>
        <v>4009</v>
      </c>
      <c r="I1014" s="182">
        <f t="shared" ca="1" si="246"/>
        <v>23</v>
      </c>
      <c r="J1014" s="175" t="str">
        <f t="shared" ca="1" si="247"/>
        <v/>
      </c>
      <c r="K1014" s="127" t="str">
        <f t="shared" ca="1" si="248"/>
        <v/>
      </c>
      <c r="L1014" s="182" t="str">
        <f t="shared" ca="1" si="249"/>
        <v/>
      </c>
      <c r="M1014" s="127" t="str">
        <f t="shared" ca="1" si="250"/>
        <v/>
      </c>
      <c r="N1014" s="127" t="str">
        <f t="shared" ca="1" si="251"/>
        <v/>
      </c>
      <c r="O1014" s="179" t="str">
        <f t="shared" ca="1" si="252"/>
        <v/>
      </c>
      <c r="P1014" s="182" t="str">
        <f t="shared" ca="1" si="253"/>
        <v/>
      </c>
      <c r="Q1014" s="120" t="str">
        <f t="shared" ca="1" si="255"/>
        <v/>
      </c>
      <c r="R1014" s="77">
        <f ca="1">IFERROR(SUM($I$15:I1014)/$N$5,"")</f>
        <v>0.36185510706222163</v>
      </c>
    </row>
    <row r="1015" spans="1:18" x14ac:dyDescent="0.25">
      <c r="A1015" s="168">
        <v>30</v>
      </c>
      <c r="B1015" s="173">
        <f t="shared" si="254"/>
        <v>43600.958333330906</v>
      </c>
      <c r="C1015" s="127" t="str">
        <f t="shared" ca="1" si="240"/>
        <v/>
      </c>
      <c r="D1015" s="179">
        <f t="shared" ca="1" si="241"/>
        <v>765</v>
      </c>
      <c r="E1015" s="179">
        <f t="shared" ca="1" si="242"/>
        <v>44</v>
      </c>
      <c r="F1015" s="179">
        <f t="shared" ca="1" si="243"/>
        <v>20</v>
      </c>
      <c r="G1015" s="179" t="str">
        <f t="shared" ca="1" si="244"/>
        <v/>
      </c>
      <c r="H1015" s="179">
        <f t="shared" ca="1" si="245"/>
        <v>3094</v>
      </c>
      <c r="I1015" s="182">
        <f t="shared" ca="1" si="246"/>
        <v>23</v>
      </c>
      <c r="J1015" s="175" t="str">
        <f t="shared" ca="1" si="247"/>
        <v/>
      </c>
      <c r="K1015" s="127" t="str">
        <f t="shared" ca="1" si="248"/>
        <v/>
      </c>
      <c r="L1015" s="182" t="str">
        <f t="shared" ca="1" si="249"/>
        <v/>
      </c>
      <c r="M1015" s="127" t="str">
        <f t="shared" ca="1" si="250"/>
        <v/>
      </c>
      <c r="N1015" s="127" t="str">
        <f t="shared" ca="1" si="251"/>
        <v/>
      </c>
      <c r="O1015" s="179" t="str">
        <f t="shared" ca="1" si="252"/>
        <v/>
      </c>
      <c r="P1015" s="182" t="str">
        <f t="shared" ca="1" si="253"/>
        <v/>
      </c>
      <c r="Q1015" s="120" t="str">
        <f t="shared" ca="1" si="255"/>
        <v/>
      </c>
      <c r="R1015" s="77">
        <f ca="1">IFERROR(SUM($I$15:I1015)/$N$5,"")</f>
        <v>0.36198460646258313</v>
      </c>
    </row>
    <row r="1016" spans="1:18" x14ac:dyDescent="0.25">
      <c r="A1016" s="168">
        <v>31</v>
      </c>
      <c r="B1016" s="173">
        <f t="shared" si="254"/>
        <v>43600.99999999757</v>
      </c>
      <c r="C1016" s="127" t="str">
        <f t="shared" ca="1" si="240"/>
        <v/>
      </c>
      <c r="D1016" s="179">
        <f t="shared" ca="1" si="241"/>
        <v>765</v>
      </c>
      <c r="E1016" s="179">
        <f t="shared" ca="1" si="242"/>
        <v>44</v>
      </c>
      <c r="F1016" s="179">
        <f t="shared" ca="1" si="243"/>
        <v>21</v>
      </c>
      <c r="G1016" s="179" t="str">
        <f t="shared" ca="1" si="244"/>
        <v/>
      </c>
      <c r="H1016" s="179">
        <f t="shared" ca="1" si="245"/>
        <v>3631</v>
      </c>
      <c r="I1016" s="182">
        <f t="shared" ca="1" si="246"/>
        <v>21</v>
      </c>
      <c r="J1016" s="175" t="str">
        <f t="shared" ca="1" si="247"/>
        <v/>
      </c>
      <c r="K1016" s="127" t="str">
        <f t="shared" ca="1" si="248"/>
        <v/>
      </c>
      <c r="L1016" s="182" t="str">
        <f t="shared" ca="1" si="249"/>
        <v/>
      </c>
      <c r="M1016" s="127" t="str">
        <f t="shared" ca="1" si="250"/>
        <v/>
      </c>
      <c r="N1016" s="127" t="str">
        <f t="shared" ca="1" si="251"/>
        <v/>
      </c>
      <c r="O1016" s="179" t="str">
        <f t="shared" ca="1" si="252"/>
        <v/>
      </c>
      <c r="P1016" s="182" t="str">
        <f t="shared" ca="1" si="253"/>
        <v/>
      </c>
      <c r="Q1016" s="120" t="str">
        <f t="shared" ca="1" si="255"/>
        <v/>
      </c>
      <c r="R1016" s="77">
        <f ca="1">IFERROR(SUM($I$15:I1016)/$N$5,"")</f>
        <v>0.36210284504552187</v>
      </c>
    </row>
    <row r="1017" spans="1:18" x14ac:dyDescent="0.25">
      <c r="A1017" s="168">
        <v>32</v>
      </c>
      <c r="B1017" s="173">
        <f t="shared" si="254"/>
        <v>43601.041666664234</v>
      </c>
      <c r="C1017" s="127" t="str">
        <f t="shared" ca="1" si="240"/>
        <v/>
      </c>
      <c r="D1017" s="179">
        <f t="shared" ca="1" si="241"/>
        <v>765</v>
      </c>
      <c r="E1017" s="179">
        <f t="shared" ca="1" si="242"/>
        <v>44</v>
      </c>
      <c r="F1017" s="179">
        <f t="shared" ca="1" si="243"/>
        <v>21</v>
      </c>
      <c r="G1017" s="179" t="str">
        <f t="shared" ca="1" si="244"/>
        <v/>
      </c>
      <c r="H1017" s="179">
        <f t="shared" ca="1" si="245"/>
        <v>3103</v>
      </c>
      <c r="I1017" s="182">
        <f t="shared" ca="1" si="246"/>
        <v>22</v>
      </c>
      <c r="J1017" s="175" t="str">
        <f t="shared" ca="1" si="247"/>
        <v/>
      </c>
      <c r="K1017" s="127" t="str">
        <f t="shared" ca="1" si="248"/>
        <v/>
      </c>
      <c r="L1017" s="182" t="str">
        <f t="shared" ca="1" si="249"/>
        <v/>
      </c>
      <c r="M1017" s="127" t="str">
        <f t="shared" ca="1" si="250"/>
        <v/>
      </c>
      <c r="N1017" s="127" t="str">
        <f t="shared" ca="1" si="251"/>
        <v/>
      </c>
      <c r="O1017" s="179" t="str">
        <f t="shared" ca="1" si="252"/>
        <v/>
      </c>
      <c r="P1017" s="182" t="str">
        <f t="shared" ca="1" si="253"/>
        <v/>
      </c>
      <c r="Q1017" s="120" t="str">
        <f t="shared" ca="1" si="255"/>
        <v/>
      </c>
      <c r="R1017" s="77">
        <f ca="1">IFERROR(SUM($I$15:I1017)/$N$5,"")</f>
        <v>0.36222671403717194</v>
      </c>
    </row>
    <row r="1018" spans="1:18" x14ac:dyDescent="0.25">
      <c r="A1018" s="168">
        <v>33</v>
      </c>
      <c r="B1018" s="173">
        <f t="shared" si="254"/>
        <v>43601.083333330898</v>
      </c>
      <c r="C1018" s="127" t="str">
        <f t="shared" ca="1" si="240"/>
        <v/>
      </c>
      <c r="D1018" s="179">
        <f t="shared" ca="1" si="241"/>
        <v>766</v>
      </c>
      <c r="E1018" s="179">
        <f t="shared" ca="1" si="242"/>
        <v>44</v>
      </c>
      <c r="F1018" s="179">
        <f t="shared" ca="1" si="243"/>
        <v>22</v>
      </c>
      <c r="G1018" s="179" t="str">
        <f t="shared" ca="1" si="244"/>
        <v/>
      </c>
      <c r="H1018" s="179">
        <f t="shared" ca="1" si="245"/>
        <v>3177</v>
      </c>
      <c r="I1018" s="182">
        <f t="shared" ca="1" si="246"/>
        <v>20</v>
      </c>
      <c r="J1018" s="175" t="str">
        <f t="shared" ca="1" si="247"/>
        <v/>
      </c>
      <c r="K1018" s="127" t="str">
        <f t="shared" ca="1" si="248"/>
        <v/>
      </c>
      <c r="L1018" s="182" t="str">
        <f t="shared" ca="1" si="249"/>
        <v/>
      </c>
      <c r="M1018" s="127" t="str">
        <f t="shared" ca="1" si="250"/>
        <v/>
      </c>
      <c r="N1018" s="127" t="str">
        <f t="shared" ca="1" si="251"/>
        <v/>
      </c>
      <c r="O1018" s="179" t="str">
        <f t="shared" ca="1" si="252"/>
        <v/>
      </c>
      <c r="P1018" s="182" t="str">
        <f t="shared" ca="1" si="253"/>
        <v/>
      </c>
      <c r="Q1018" s="120" t="str">
        <f t="shared" ca="1" si="255"/>
        <v/>
      </c>
      <c r="R1018" s="77">
        <f ca="1">IFERROR(SUM($I$15:I1018)/$N$5,"")</f>
        <v>0.36233932221139931</v>
      </c>
    </row>
    <row r="1019" spans="1:18" x14ac:dyDescent="0.25">
      <c r="A1019" s="168">
        <v>34</v>
      </c>
      <c r="B1019" s="173">
        <f t="shared" si="254"/>
        <v>43601.124999997563</v>
      </c>
      <c r="C1019" s="127" t="str">
        <f t="shared" ca="1" si="240"/>
        <v/>
      </c>
      <c r="D1019" s="179">
        <f t="shared" ca="1" si="241"/>
        <v>764</v>
      </c>
      <c r="E1019" s="179">
        <f t="shared" ca="1" si="242"/>
        <v>44</v>
      </c>
      <c r="F1019" s="179">
        <f t="shared" ca="1" si="243"/>
        <v>20</v>
      </c>
      <c r="G1019" s="179" t="str">
        <f t="shared" ca="1" si="244"/>
        <v/>
      </c>
      <c r="H1019" s="179">
        <f t="shared" ca="1" si="245"/>
        <v>4926</v>
      </c>
      <c r="I1019" s="182">
        <f t="shared" ca="1" si="246"/>
        <v>22</v>
      </c>
      <c r="J1019" s="175" t="str">
        <f t="shared" ca="1" si="247"/>
        <v/>
      </c>
      <c r="K1019" s="127" t="str">
        <f t="shared" ca="1" si="248"/>
        <v/>
      </c>
      <c r="L1019" s="182" t="str">
        <f t="shared" ca="1" si="249"/>
        <v/>
      </c>
      <c r="M1019" s="127" t="str">
        <f t="shared" ca="1" si="250"/>
        <v/>
      </c>
      <c r="N1019" s="127" t="str">
        <f t="shared" ca="1" si="251"/>
        <v/>
      </c>
      <c r="O1019" s="179" t="str">
        <f t="shared" ca="1" si="252"/>
        <v/>
      </c>
      <c r="P1019" s="182" t="str">
        <f t="shared" ca="1" si="253"/>
        <v/>
      </c>
      <c r="Q1019" s="120" t="str">
        <f t="shared" ca="1" si="255"/>
        <v/>
      </c>
      <c r="R1019" s="77">
        <f ca="1">IFERROR(SUM($I$15:I1019)/$N$5,"")</f>
        <v>0.36246319120304943</v>
      </c>
    </row>
    <row r="1020" spans="1:18" x14ac:dyDescent="0.25">
      <c r="A1020" s="168">
        <v>35</v>
      </c>
      <c r="B1020" s="173">
        <f t="shared" si="254"/>
        <v>43601.166666664227</v>
      </c>
      <c r="C1020" s="127" t="str">
        <f t="shared" ca="1" si="240"/>
        <v/>
      </c>
      <c r="D1020" s="179">
        <f t="shared" ca="1" si="241"/>
        <v>764</v>
      </c>
      <c r="E1020" s="179">
        <f t="shared" ca="1" si="242"/>
        <v>44</v>
      </c>
      <c r="F1020" s="179">
        <f t="shared" ca="1" si="243"/>
        <v>20</v>
      </c>
      <c r="G1020" s="179" t="str">
        <f t="shared" ca="1" si="244"/>
        <v/>
      </c>
      <c r="H1020" s="179">
        <f t="shared" ca="1" si="245"/>
        <v>3064</v>
      </c>
      <c r="I1020" s="182">
        <f t="shared" ca="1" si="246"/>
        <v>21</v>
      </c>
      <c r="J1020" s="175" t="str">
        <f t="shared" ca="1" si="247"/>
        <v/>
      </c>
      <c r="K1020" s="127" t="str">
        <f t="shared" ca="1" si="248"/>
        <v/>
      </c>
      <c r="L1020" s="182" t="str">
        <f t="shared" ca="1" si="249"/>
        <v/>
      </c>
      <c r="M1020" s="127" t="str">
        <f t="shared" ca="1" si="250"/>
        <v/>
      </c>
      <c r="N1020" s="127" t="str">
        <f t="shared" ca="1" si="251"/>
        <v/>
      </c>
      <c r="O1020" s="179" t="str">
        <f t="shared" ca="1" si="252"/>
        <v/>
      </c>
      <c r="P1020" s="182" t="str">
        <f t="shared" ca="1" si="253"/>
        <v/>
      </c>
      <c r="Q1020" s="120" t="str">
        <f t="shared" ca="1" si="255"/>
        <v/>
      </c>
      <c r="R1020" s="77">
        <f ca="1">IFERROR(SUM($I$15:I1020)/$N$5,"")</f>
        <v>0.36258142978598817</v>
      </c>
    </row>
    <row r="1021" spans="1:18" x14ac:dyDescent="0.25">
      <c r="A1021" s="168">
        <v>36</v>
      </c>
      <c r="B1021" s="173">
        <f t="shared" si="254"/>
        <v>43601.208333330891</v>
      </c>
      <c r="C1021" s="127" t="str">
        <f t="shared" ca="1" si="240"/>
        <v/>
      </c>
      <c r="D1021" s="179">
        <f t="shared" ca="1" si="241"/>
        <v>764</v>
      </c>
      <c r="E1021" s="179">
        <f t="shared" ca="1" si="242"/>
        <v>44</v>
      </c>
      <c r="F1021" s="179">
        <f t="shared" ca="1" si="243"/>
        <v>21</v>
      </c>
      <c r="G1021" s="179" t="str">
        <f t="shared" ca="1" si="244"/>
        <v/>
      </c>
      <c r="H1021" s="179">
        <f t="shared" ca="1" si="245"/>
        <v>3557</v>
      </c>
      <c r="I1021" s="182">
        <f t="shared" ca="1" si="246"/>
        <v>22</v>
      </c>
      <c r="J1021" s="175" t="str">
        <f t="shared" ca="1" si="247"/>
        <v/>
      </c>
      <c r="K1021" s="127" t="str">
        <f t="shared" ca="1" si="248"/>
        <v/>
      </c>
      <c r="L1021" s="182" t="str">
        <f t="shared" ca="1" si="249"/>
        <v/>
      </c>
      <c r="M1021" s="127" t="str">
        <f t="shared" ca="1" si="250"/>
        <v/>
      </c>
      <c r="N1021" s="127" t="str">
        <f t="shared" ca="1" si="251"/>
        <v/>
      </c>
      <c r="O1021" s="179" t="str">
        <f t="shared" ca="1" si="252"/>
        <v/>
      </c>
      <c r="P1021" s="182" t="str">
        <f t="shared" ca="1" si="253"/>
        <v/>
      </c>
      <c r="Q1021" s="120" t="str">
        <f t="shared" ca="1" si="255"/>
        <v/>
      </c>
      <c r="R1021" s="77">
        <f ca="1">IFERROR(SUM($I$15:I1021)/$N$5,"")</f>
        <v>0.3627052987776383</v>
      </c>
    </row>
    <row r="1022" spans="1:18" x14ac:dyDescent="0.25">
      <c r="A1022" s="168">
        <v>37</v>
      </c>
      <c r="B1022" s="173">
        <f t="shared" si="254"/>
        <v>43601.249999997555</v>
      </c>
      <c r="C1022" s="127" t="str">
        <f t="shared" ca="1" si="240"/>
        <v/>
      </c>
      <c r="D1022" s="179">
        <f t="shared" ca="1" si="241"/>
        <v>763</v>
      </c>
      <c r="E1022" s="179">
        <f t="shared" ca="1" si="242"/>
        <v>44</v>
      </c>
      <c r="F1022" s="179">
        <f t="shared" ca="1" si="243"/>
        <v>21</v>
      </c>
      <c r="G1022" s="179" t="str">
        <f t="shared" ca="1" si="244"/>
        <v/>
      </c>
      <c r="H1022" s="179">
        <f t="shared" ca="1" si="245"/>
        <v>2823</v>
      </c>
      <c r="I1022" s="182">
        <f t="shared" ca="1" si="246"/>
        <v>21</v>
      </c>
      <c r="J1022" s="175" t="str">
        <f t="shared" ca="1" si="247"/>
        <v/>
      </c>
      <c r="K1022" s="127" t="str">
        <f t="shared" ca="1" si="248"/>
        <v/>
      </c>
      <c r="L1022" s="182" t="str">
        <f t="shared" ca="1" si="249"/>
        <v/>
      </c>
      <c r="M1022" s="127" t="str">
        <f t="shared" ca="1" si="250"/>
        <v/>
      </c>
      <c r="N1022" s="127" t="str">
        <f t="shared" ca="1" si="251"/>
        <v/>
      </c>
      <c r="O1022" s="179" t="str">
        <f t="shared" ca="1" si="252"/>
        <v/>
      </c>
      <c r="P1022" s="182" t="str">
        <f t="shared" ca="1" si="253"/>
        <v/>
      </c>
      <c r="Q1022" s="120" t="str">
        <f t="shared" ca="1" si="255"/>
        <v/>
      </c>
      <c r="R1022" s="77">
        <f ca="1">IFERROR(SUM($I$15:I1022)/$N$5,"")</f>
        <v>0.36282353736057699</v>
      </c>
    </row>
    <row r="1023" spans="1:18" x14ac:dyDescent="0.25">
      <c r="A1023" s="168">
        <v>14</v>
      </c>
      <c r="B1023" s="173">
        <f t="shared" si="254"/>
        <v>43601.29166666422</v>
      </c>
      <c r="C1023" s="127" t="str">
        <f t="shared" ca="1" si="240"/>
        <v/>
      </c>
      <c r="D1023" s="179">
        <f t="shared" ca="1" si="241"/>
        <v>765</v>
      </c>
      <c r="E1023" s="179">
        <f t="shared" ca="1" si="242"/>
        <v>44</v>
      </c>
      <c r="F1023" s="179">
        <f t="shared" ca="1" si="243"/>
        <v>24</v>
      </c>
      <c r="G1023" s="179" t="str">
        <f t="shared" ca="1" si="244"/>
        <v/>
      </c>
      <c r="H1023" s="179">
        <f t="shared" ca="1" si="245"/>
        <v>4087</v>
      </c>
      <c r="I1023" s="182">
        <f t="shared" ca="1" si="246"/>
        <v>22</v>
      </c>
      <c r="J1023" s="175" t="str">
        <f t="shared" ca="1" si="247"/>
        <v/>
      </c>
      <c r="K1023" s="127" t="str">
        <f t="shared" ca="1" si="248"/>
        <v/>
      </c>
      <c r="L1023" s="182" t="str">
        <f t="shared" ca="1" si="249"/>
        <v/>
      </c>
      <c r="M1023" s="127" t="str">
        <f t="shared" ca="1" si="250"/>
        <v/>
      </c>
      <c r="N1023" s="127" t="str">
        <f t="shared" ca="1" si="251"/>
        <v/>
      </c>
      <c r="O1023" s="179" t="str">
        <f t="shared" ca="1" si="252"/>
        <v/>
      </c>
      <c r="P1023" s="182" t="str">
        <f t="shared" ca="1" si="253"/>
        <v/>
      </c>
      <c r="Q1023" s="120" t="str">
        <f t="shared" ca="1" si="255"/>
        <v/>
      </c>
      <c r="R1023" s="77">
        <f ca="1">IFERROR(SUM($I$15:I1023)/$N$5,"")</f>
        <v>0.36294740635222711</v>
      </c>
    </row>
    <row r="1024" spans="1:18" x14ac:dyDescent="0.25">
      <c r="A1024" s="168">
        <v>15</v>
      </c>
      <c r="B1024" s="173">
        <f t="shared" si="254"/>
        <v>43601.333333330884</v>
      </c>
      <c r="C1024" s="127" t="str">
        <f t="shared" ca="1" si="240"/>
        <v/>
      </c>
      <c r="D1024" s="179">
        <f t="shared" ca="1" si="241"/>
        <v>766</v>
      </c>
      <c r="E1024" s="179">
        <f t="shared" ca="1" si="242"/>
        <v>44</v>
      </c>
      <c r="F1024" s="179">
        <f t="shared" ca="1" si="243"/>
        <v>22</v>
      </c>
      <c r="G1024" s="179">
        <f t="shared" ca="1" si="244"/>
        <v>185.65</v>
      </c>
      <c r="H1024" s="179">
        <f t="shared" ca="1" si="245"/>
        <v>3988</v>
      </c>
      <c r="I1024" s="182">
        <f t="shared" ca="1" si="246"/>
        <v>21</v>
      </c>
      <c r="J1024" s="175" t="str">
        <f t="shared" ca="1" si="247"/>
        <v/>
      </c>
      <c r="K1024" s="127" t="str">
        <f t="shared" ca="1" si="248"/>
        <v/>
      </c>
      <c r="L1024" s="182" t="str">
        <f t="shared" ca="1" si="249"/>
        <v/>
      </c>
      <c r="M1024" s="127" t="str">
        <f t="shared" ca="1" si="250"/>
        <v/>
      </c>
      <c r="N1024" s="127" t="str">
        <f t="shared" ca="1" si="251"/>
        <v/>
      </c>
      <c r="O1024" s="179" t="str">
        <f t="shared" ca="1" si="252"/>
        <v/>
      </c>
      <c r="P1024" s="182" t="str">
        <f t="shared" ca="1" si="253"/>
        <v/>
      </c>
      <c r="Q1024" s="120" t="str">
        <f t="shared" ca="1" si="255"/>
        <v/>
      </c>
      <c r="R1024" s="77">
        <f ca="1">IFERROR(SUM($I$15:I1024)/$N$5,"")</f>
        <v>0.36306564493516585</v>
      </c>
    </row>
    <row r="1025" spans="1:18" x14ac:dyDescent="0.25">
      <c r="A1025" s="168">
        <v>16</v>
      </c>
      <c r="B1025" s="173">
        <f t="shared" si="254"/>
        <v>43601.374999997548</v>
      </c>
      <c r="C1025" s="127" t="str">
        <f t="shared" ca="1" si="240"/>
        <v/>
      </c>
      <c r="D1025" s="179">
        <f t="shared" ca="1" si="241"/>
        <v>764</v>
      </c>
      <c r="E1025" s="179">
        <f t="shared" ca="1" si="242"/>
        <v>44</v>
      </c>
      <c r="F1025" s="179">
        <f t="shared" ca="1" si="243"/>
        <v>22</v>
      </c>
      <c r="G1025" s="179" t="str">
        <f t="shared" ca="1" si="244"/>
        <v/>
      </c>
      <c r="H1025" s="179">
        <f t="shared" ca="1" si="245"/>
        <v>3654</v>
      </c>
      <c r="I1025" s="182">
        <f t="shared" ca="1" si="246"/>
        <v>21</v>
      </c>
      <c r="J1025" s="175" t="str">
        <f t="shared" ca="1" si="247"/>
        <v/>
      </c>
      <c r="K1025" s="127" t="str">
        <f t="shared" ca="1" si="248"/>
        <v/>
      </c>
      <c r="L1025" s="182" t="str">
        <f t="shared" ca="1" si="249"/>
        <v/>
      </c>
      <c r="M1025" s="127" t="str">
        <f t="shared" ca="1" si="250"/>
        <v/>
      </c>
      <c r="N1025" s="127" t="str">
        <f t="shared" ca="1" si="251"/>
        <v/>
      </c>
      <c r="O1025" s="179" t="str">
        <f t="shared" ca="1" si="252"/>
        <v/>
      </c>
      <c r="P1025" s="182" t="str">
        <f t="shared" ca="1" si="253"/>
        <v/>
      </c>
      <c r="Q1025" s="120" t="str">
        <f t="shared" ca="1" si="255"/>
        <v/>
      </c>
      <c r="R1025" s="77">
        <f ca="1">IFERROR(SUM($I$15:I1025)/$N$5,"")</f>
        <v>0.3631838835181046</v>
      </c>
    </row>
    <row r="1026" spans="1:18" x14ac:dyDescent="0.25">
      <c r="A1026" s="168">
        <v>17</v>
      </c>
      <c r="B1026" s="173">
        <f t="shared" si="254"/>
        <v>43601.416666664212</v>
      </c>
      <c r="C1026" s="127" t="str">
        <f t="shared" ca="1" si="240"/>
        <v/>
      </c>
      <c r="D1026" s="179">
        <f t="shared" ca="1" si="241"/>
        <v>764</v>
      </c>
      <c r="E1026" s="179">
        <f t="shared" ca="1" si="242"/>
        <v>44</v>
      </c>
      <c r="F1026" s="179">
        <f t="shared" ca="1" si="243"/>
        <v>22</v>
      </c>
      <c r="G1026" s="179" t="str">
        <f t="shared" ca="1" si="244"/>
        <v/>
      </c>
      <c r="H1026" s="179">
        <f t="shared" ca="1" si="245"/>
        <v>3878</v>
      </c>
      <c r="I1026" s="182">
        <f t="shared" ca="1" si="246"/>
        <v>22</v>
      </c>
      <c r="J1026" s="175" t="str">
        <f t="shared" ca="1" si="247"/>
        <v/>
      </c>
      <c r="K1026" s="127" t="str">
        <f t="shared" ca="1" si="248"/>
        <v/>
      </c>
      <c r="L1026" s="182" t="str">
        <f t="shared" ca="1" si="249"/>
        <v/>
      </c>
      <c r="M1026" s="127" t="str">
        <f t="shared" ca="1" si="250"/>
        <v/>
      </c>
      <c r="N1026" s="127" t="str">
        <f t="shared" ca="1" si="251"/>
        <v/>
      </c>
      <c r="O1026" s="179" t="str">
        <f t="shared" ca="1" si="252"/>
        <v/>
      </c>
      <c r="P1026" s="182" t="str">
        <f t="shared" ca="1" si="253"/>
        <v/>
      </c>
      <c r="Q1026" s="120" t="str">
        <f t="shared" ca="1" si="255"/>
        <v/>
      </c>
      <c r="R1026" s="77">
        <f ca="1">IFERROR(SUM($I$15:I1026)/$N$5,"")</f>
        <v>0.36330775250975467</v>
      </c>
    </row>
    <row r="1027" spans="1:18" x14ac:dyDescent="0.25">
      <c r="A1027" s="168">
        <v>18</v>
      </c>
      <c r="B1027" s="173">
        <f t="shared" si="254"/>
        <v>43601.458333330876</v>
      </c>
      <c r="C1027" s="127" t="str">
        <f t="shared" ca="1" si="240"/>
        <v/>
      </c>
      <c r="D1027" s="179">
        <f t="shared" ca="1" si="241"/>
        <v>762</v>
      </c>
      <c r="E1027" s="179">
        <f t="shared" ca="1" si="242"/>
        <v>44</v>
      </c>
      <c r="F1027" s="179">
        <f t="shared" ca="1" si="243"/>
        <v>23</v>
      </c>
      <c r="G1027" s="179" t="str">
        <f t="shared" ca="1" si="244"/>
        <v/>
      </c>
      <c r="H1027" s="179">
        <f t="shared" ca="1" si="245"/>
        <v>5210</v>
      </c>
      <c r="I1027" s="182">
        <f t="shared" ca="1" si="246"/>
        <v>23</v>
      </c>
      <c r="J1027" s="175" t="str">
        <f t="shared" ca="1" si="247"/>
        <v/>
      </c>
      <c r="K1027" s="127" t="str">
        <f t="shared" ca="1" si="248"/>
        <v/>
      </c>
      <c r="L1027" s="182" t="str">
        <f t="shared" ca="1" si="249"/>
        <v/>
      </c>
      <c r="M1027" s="127" t="str">
        <f t="shared" ca="1" si="250"/>
        <v/>
      </c>
      <c r="N1027" s="127" t="str">
        <f t="shared" ca="1" si="251"/>
        <v/>
      </c>
      <c r="O1027" s="179" t="str">
        <f t="shared" ca="1" si="252"/>
        <v/>
      </c>
      <c r="P1027" s="182" t="str">
        <f t="shared" ca="1" si="253"/>
        <v/>
      </c>
      <c r="Q1027" s="120" t="str">
        <f t="shared" ca="1" si="255"/>
        <v/>
      </c>
      <c r="R1027" s="77">
        <f ca="1">IFERROR(SUM($I$15:I1027)/$N$5,"")</f>
        <v>0.36343725191011617</v>
      </c>
    </row>
    <row r="1028" spans="1:18" x14ac:dyDescent="0.25">
      <c r="A1028" s="168">
        <v>19</v>
      </c>
      <c r="B1028" s="173">
        <f t="shared" si="254"/>
        <v>43601.499999997541</v>
      </c>
      <c r="C1028" s="127" t="str">
        <f t="shared" ca="1" si="240"/>
        <v/>
      </c>
      <c r="D1028" s="179">
        <f t="shared" ca="1" si="241"/>
        <v>762</v>
      </c>
      <c r="E1028" s="179">
        <f t="shared" ca="1" si="242"/>
        <v>44</v>
      </c>
      <c r="F1028" s="179">
        <f t="shared" ca="1" si="243"/>
        <v>22</v>
      </c>
      <c r="G1028" s="179" t="str">
        <f t="shared" ca="1" si="244"/>
        <v/>
      </c>
      <c r="H1028" s="179">
        <f t="shared" ca="1" si="245"/>
        <v>4394</v>
      </c>
      <c r="I1028" s="182">
        <f t="shared" ca="1" si="246"/>
        <v>19</v>
      </c>
      <c r="J1028" s="175" t="str">
        <f t="shared" ca="1" si="247"/>
        <v/>
      </c>
      <c r="K1028" s="127" t="str">
        <f t="shared" ca="1" si="248"/>
        <v/>
      </c>
      <c r="L1028" s="182" t="str">
        <f t="shared" ca="1" si="249"/>
        <v/>
      </c>
      <c r="M1028" s="127" t="str">
        <f t="shared" ca="1" si="250"/>
        <v/>
      </c>
      <c r="N1028" s="127" t="str">
        <f t="shared" ca="1" si="251"/>
        <v/>
      </c>
      <c r="O1028" s="179" t="str">
        <f t="shared" ca="1" si="252"/>
        <v/>
      </c>
      <c r="P1028" s="182" t="str">
        <f t="shared" ca="1" si="253"/>
        <v/>
      </c>
      <c r="Q1028" s="120" t="str">
        <f t="shared" ca="1" si="255"/>
        <v/>
      </c>
      <c r="R1028" s="77">
        <f ca="1">IFERROR(SUM($I$15:I1028)/$N$5,"")</f>
        <v>0.36354422967563216</v>
      </c>
    </row>
    <row r="1029" spans="1:18" x14ac:dyDescent="0.25">
      <c r="A1029" s="168">
        <v>20</v>
      </c>
      <c r="B1029" s="173">
        <f t="shared" si="254"/>
        <v>43601.541666664205</v>
      </c>
      <c r="C1029" s="127" t="str">
        <f t="shared" ca="1" si="240"/>
        <v/>
      </c>
      <c r="D1029" s="179">
        <f t="shared" ca="1" si="241"/>
        <v>764</v>
      </c>
      <c r="E1029" s="179">
        <f t="shared" ca="1" si="242"/>
        <v>44</v>
      </c>
      <c r="F1029" s="179">
        <f t="shared" ca="1" si="243"/>
        <v>23</v>
      </c>
      <c r="G1029" s="179">
        <f t="shared" ca="1" si="244"/>
        <v>196.73</v>
      </c>
      <c r="H1029" s="179">
        <f t="shared" ca="1" si="245"/>
        <v>4022</v>
      </c>
      <c r="I1029" s="182">
        <f t="shared" ca="1" si="246"/>
        <v>20</v>
      </c>
      <c r="J1029" s="175" t="str">
        <f t="shared" ca="1" si="247"/>
        <v/>
      </c>
      <c r="K1029" s="127" t="str">
        <f t="shared" ca="1" si="248"/>
        <v/>
      </c>
      <c r="L1029" s="182" t="str">
        <f t="shared" ca="1" si="249"/>
        <v/>
      </c>
      <c r="M1029" s="127" t="str">
        <f t="shared" ca="1" si="250"/>
        <v/>
      </c>
      <c r="N1029" s="127" t="str">
        <f t="shared" ca="1" si="251"/>
        <v/>
      </c>
      <c r="O1029" s="179" t="str">
        <f t="shared" ca="1" si="252"/>
        <v/>
      </c>
      <c r="P1029" s="182" t="str">
        <f t="shared" ca="1" si="253"/>
        <v/>
      </c>
      <c r="Q1029" s="120" t="str">
        <f t="shared" ca="1" si="255"/>
        <v/>
      </c>
      <c r="R1029" s="77">
        <f ca="1">IFERROR(SUM($I$15:I1029)/$N$5,"")</f>
        <v>0.36365683784985953</v>
      </c>
    </row>
    <row r="1030" spans="1:18" x14ac:dyDescent="0.25">
      <c r="A1030" s="168">
        <v>21</v>
      </c>
      <c r="B1030" s="173">
        <f t="shared" si="254"/>
        <v>43601.583333330869</v>
      </c>
      <c r="C1030" s="127" t="str">
        <f t="shared" ca="1" si="240"/>
        <v/>
      </c>
      <c r="D1030" s="179">
        <f t="shared" ca="1" si="241"/>
        <v>762</v>
      </c>
      <c r="E1030" s="179">
        <f t="shared" ca="1" si="242"/>
        <v>44</v>
      </c>
      <c r="F1030" s="179">
        <f t="shared" ca="1" si="243"/>
        <v>24</v>
      </c>
      <c r="G1030" s="179" t="str">
        <f t="shared" ca="1" si="244"/>
        <v/>
      </c>
      <c r="H1030" s="179">
        <f t="shared" ca="1" si="245"/>
        <v>3089</v>
      </c>
      <c r="I1030" s="182">
        <f t="shared" ca="1" si="246"/>
        <v>18</v>
      </c>
      <c r="J1030" s="175" t="str">
        <f t="shared" ca="1" si="247"/>
        <v/>
      </c>
      <c r="K1030" s="127" t="str">
        <f t="shared" ca="1" si="248"/>
        <v/>
      </c>
      <c r="L1030" s="182" t="str">
        <f t="shared" ca="1" si="249"/>
        <v/>
      </c>
      <c r="M1030" s="127" t="str">
        <f t="shared" ca="1" si="250"/>
        <v/>
      </c>
      <c r="N1030" s="127" t="str">
        <f t="shared" ca="1" si="251"/>
        <v/>
      </c>
      <c r="O1030" s="179" t="str">
        <f t="shared" ca="1" si="252"/>
        <v/>
      </c>
      <c r="P1030" s="182" t="str">
        <f t="shared" ca="1" si="253"/>
        <v/>
      </c>
      <c r="Q1030" s="120" t="str">
        <f t="shared" ca="1" si="255"/>
        <v/>
      </c>
      <c r="R1030" s="77">
        <f ca="1">IFERROR(SUM($I$15:I1030)/$N$5,"")</f>
        <v>0.36375818520666414</v>
      </c>
    </row>
    <row r="1031" spans="1:18" x14ac:dyDescent="0.25">
      <c r="A1031" s="168">
        <v>22</v>
      </c>
      <c r="B1031" s="173">
        <f t="shared" si="254"/>
        <v>43601.624999997533</v>
      </c>
      <c r="C1031" s="127" t="str">
        <f t="shared" ca="1" si="240"/>
        <v/>
      </c>
      <c r="D1031" s="179">
        <f t="shared" ca="1" si="241"/>
        <v>762</v>
      </c>
      <c r="E1031" s="179">
        <f t="shared" ca="1" si="242"/>
        <v>44</v>
      </c>
      <c r="F1031" s="179">
        <f t="shared" ca="1" si="243"/>
        <v>22</v>
      </c>
      <c r="G1031" s="179" t="str">
        <f t="shared" ca="1" si="244"/>
        <v/>
      </c>
      <c r="H1031" s="179">
        <f t="shared" ca="1" si="245"/>
        <v>3106</v>
      </c>
      <c r="I1031" s="182">
        <f t="shared" ca="1" si="246"/>
        <v>20</v>
      </c>
      <c r="J1031" s="175" t="str">
        <f t="shared" ca="1" si="247"/>
        <v/>
      </c>
      <c r="K1031" s="127" t="str">
        <f t="shared" ca="1" si="248"/>
        <v/>
      </c>
      <c r="L1031" s="182" t="str">
        <f t="shared" ca="1" si="249"/>
        <v/>
      </c>
      <c r="M1031" s="127" t="str">
        <f t="shared" ca="1" si="250"/>
        <v/>
      </c>
      <c r="N1031" s="127" t="str">
        <f t="shared" ca="1" si="251"/>
        <v/>
      </c>
      <c r="O1031" s="179" t="str">
        <f t="shared" ca="1" si="252"/>
        <v/>
      </c>
      <c r="P1031" s="182" t="str">
        <f t="shared" ca="1" si="253"/>
        <v/>
      </c>
      <c r="Q1031" s="120" t="str">
        <f t="shared" ca="1" si="255"/>
        <v/>
      </c>
      <c r="R1031" s="77">
        <f ca="1">IFERROR(SUM($I$15:I1031)/$N$5,"")</f>
        <v>0.36387079338089151</v>
      </c>
    </row>
    <row r="1032" spans="1:18" x14ac:dyDescent="0.25">
      <c r="A1032" s="168">
        <v>23</v>
      </c>
      <c r="B1032" s="173">
        <f t="shared" si="254"/>
        <v>43601.666666664198</v>
      </c>
      <c r="C1032" s="127" t="str">
        <f t="shared" ca="1" si="240"/>
        <v/>
      </c>
      <c r="D1032" s="179">
        <f t="shared" ca="1" si="241"/>
        <v>762</v>
      </c>
      <c r="E1032" s="179">
        <f t="shared" ca="1" si="242"/>
        <v>44</v>
      </c>
      <c r="F1032" s="179">
        <f t="shared" ca="1" si="243"/>
        <v>23</v>
      </c>
      <c r="G1032" s="179" t="str">
        <f t="shared" ca="1" si="244"/>
        <v/>
      </c>
      <c r="H1032" s="179">
        <f t="shared" ca="1" si="245"/>
        <v>3903</v>
      </c>
      <c r="I1032" s="182">
        <f t="shared" ca="1" si="246"/>
        <v>18</v>
      </c>
      <c r="J1032" s="175" t="str">
        <f t="shared" ca="1" si="247"/>
        <v/>
      </c>
      <c r="K1032" s="127" t="str">
        <f t="shared" ca="1" si="248"/>
        <v/>
      </c>
      <c r="L1032" s="182" t="str">
        <f t="shared" ca="1" si="249"/>
        <v/>
      </c>
      <c r="M1032" s="127" t="str">
        <f t="shared" ca="1" si="250"/>
        <v/>
      </c>
      <c r="N1032" s="127" t="str">
        <f t="shared" ca="1" si="251"/>
        <v/>
      </c>
      <c r="O1032" s="179" t="str">
        <f t="shared" ca="1" si="252"/>
        <v/>
      </c>
      <c r="P1032" s="182" t="str">
        <f t="shared" ca="1" si="253"/>
        <v/>
      </c>
      <c r="Q1032" s="120" t="str">
        <f t="shared" ca="1" si="255"/>
        <v/>
      </c>
      <c r="R1032" s="77">
        <f ca="1">IFERROR(SUM($I$15:I1032)/$N$5,"")</f>
        <v>0.36397214073769613</v>
      </c>
    </row>
    <row r="1033" spans="1:18" x14ac:dyDescent="0.25">
      <c r="A1033" s="168">
        <v>24</v>
      </c>
      <c r="B1033" s="173">
        <f t="shared" si="254"/>
        <v>43601.708333330862</v>
      </c>
      <c r="C1033" s="127" t="str">
        <f t="shared" ca="1" si="240"/>
        <v/>
      </c>
      <c r="D1033" s="179">
        <f t="shared" ca="1" si="241"/>
        <v>760</v>
      </c>
      <c r="E1033" s="179">
        <f t="shared" ca="1" si="242"/>
        <v>44</v>
      </c>
      <c r="F1033" s="179">
        <f t="shared" ca="1" si="243"/>
        <v>22</v>
      </c>
      <c r="G1033" s="179" t="str">
        <f t="shared" ca="1" si="244"/>
        <v/>
      </c>
      <c r="H1033" s="179">
        <f t="shared" ca="1" si="245"/>
        <v>3026</v>
      </c>
      <c r="I1033" s="182">
        <f t="shared" ca="1" si="246"/>
        <v>18</v>
      </c>
      <c r="J1033" s="175" t="str">
        <f t="shared" ca="1" si="247"/>
        <v/>
      </c>
      <c r="K1033" s="127" t="str">
        <f t="shared" ca="1" si="248"/>
        <v/>
      </c>
      <c r="L1033" s="182" t="str">
        <f t="shared" ca="1" si="249"/>
        <v/>
      </c>
      <c r="M1033" s="127" t="str">
        <f t="shared" ca="1" si="250"/>
        <v/>
      </c>
      <c r="N1033" s="127" t="str">
        <f t="shared" ca="1" si="251"/>
        <v/>
      </c>
      <c r="O1033" s="179" t="str">
        <f t="shared" ca="1" si="252"/>
        <v/>
      </c>
      <c r="P1033" s="182" t="str">
        <f t="shared" ca="1" si="253"/>
        <v/>
      </c>
      <c r="Q1033" s="120" t="str">
        <f t="shared" ca="1" si="255"/>
        <v/>
      </c>
      <c r="R1033" s="77">
        <f ca="1">IFERROR(SUM($I$15:I1033)/$N$5,"")</f>
        <v>0.3640734880945008</v>
      </c>
    </row>
    <row r="1034" spans="1:18" x14ac:dyDescent="0.25">
      <c r="A1034" s="168">
        <v>25</v>
      </c>
      <c r="B1034" s="173">
        <f t="shared" si="254"/>
        <v>43601.749999997526</v>
      </c>
      <c r="C1034" s="127" t="str">
        <f t="shared" ca="1" si="240"/>
        <v/>
      </c>
      <c r="D1034" s="179">
        <f t="shared" ca="1" si="241"/>
        <v>760</v>
      </c>
      <c r="E1034" s="179">
        <f t="shared" ca="1" si="242"/>
        <v>44</v>
      </c>
      <c r="F1034" s="179">
        <f t="shared" ca="1" si="243"/>
        <v>23</v>
      </c>
      <c r="G1034" s="179" t="str">
        <f t="shared" ca="1" si="244"/>
        <v/>
      </c>
      <c r="H1034" s="179">
        <f t="shared" ca="1" si="245"/>
        <v>3338</v>
      </c>
      <c r="I1034" s="182">
        <f t="shared" ca="1" si="246"/>
        <v>17</v>
      </c>
      <c r="J1034" s="175" t="str">
        <f t="shared" ca="1" si="247"/>
        <v/>
      </c>
      <c r="K1034" s="127" t="str">
        <f t="shared" ca="1" si="248"/>
        <v/>
      </c>
      <c r="L1034" s="182" t="str">
        <f t="shared" ca="1" si="249"/>
        <v/>
      </c>
      <c r="M1034" s="127" t="str">
        <f t="shared" ca="1" si="250"/>
        <v/>
      </c>
      <c r="N1034" s="127" t="str">
        <f t="shared" ca="1" si="251"/>
        <v/>
      </c>
      <c r="O1034" s="179" t="str">
        <f t="shared" ca="1" si="252"/>
        <v/>
      </c>
      <c r="P1034" s="182" t="str">
        <f t="shared" ca="1" si="253"/>
        <v/>
      </c>
      <c r="Q1034" s="120" t="str">
        <f t="shared" ca="1" si="255"/>
        <v/>
      </c>
      <c r="R1034" s="77">
        <f ca="1">IFERROR(SUM($I$15:I1034)/$N$5,"")</f>
        <v>0.36416920504259404</v>
      </c>
    </row>
    <row r="1035" spans="1:18" x14ac:dyDescent="0.25">
      <c r="A1035" s="168">
        <v>26</v>
      </c>
      <c r="B1035" s="173">
        <f t="shared" si="254"/>
        <v>43601.79166666419</v>
      </c>
      <c r="C1035" s="127" t="str">
        <f t="shared" ca="1" si="240"/>
        <v/>
      </c>
      <c r="D1035" s="179">
        <f t="shared" ca="1" si="241"/>
        <v>762</v>
      </c>
      <c r="E1035" s="179">
        <f t="shared" ca="1" si="242"/>
        <v>44</v>
      </c>
      <c r="F1035" s="179">
        <f t="shared" ca="1" si="243"/>
        <v>22</v>
      </c>
      <c r="G1035" s="179" t="str">
        <f t="shared" ca="1" si="244"/>
        <v/>
      </c>
      <c r="H1035" s="179">
        <f t="shared" ca="1" si="245"/>
        <v>3180</v>
      </c>
      <c r="I1035" s="182">
        <f t="shared" ca="1" si="246"/>
        <v>21</v>
      </c>
      <c r="J1035" s="175" t="str">
        <f t="shared" ca="1" si="247"/>
        <v/>
      </c>
      <c r="K1035" s="127" t="str">
        <f t="shared" ca="1" si="248"/>
        <v/>
      </c>
      <c r="L1035" s="182" t="str">
        <f t="shared" ca="1" si="249"/>
        <v/>
      </c>
      <c r="M1035" s="127" t="str">
        <f t="shared" ca="1" si="250"/>
        <v/>
      </c>
      <c r="N1035" s="127" t="str">
        <f t="shared" ca="1" si="251"/>
        <v/>
      </c>
      <c r="O1035" s="179" t="str">
        <f t="shared" ca="1" si="252"/>
        <v/>
      </c>
      <c r="P1035" s="182" t="str">
        <f t="shared" ca="1" si="253"/>
        <v/>
      </c>
      <c r="Q1035" s="120" t="str">
        <f t="shared" ca="1" si="255"/>
        <v/>
      </c>
      <c r="R1035" s="77">
        <f ca="1">IFERROR(SUM($I$15:I1035)/$N$5,"")</f>
        <v>0.36428744362553278</v>
      </c>
    </row>
    <row r="1036" spans="1:18" x14ac:dyDescent="0.25">
      <c r="A1036" s="168">
        <v>27</v>
      </c>
      <c r="B1036" s="173">
        <f t="shared" si="254"/>
        <v>43601.833333330855</v>
      </c>
      <c r="C1036" s="127" t="str">
        <f t="shared" ca="1" si="240"/>
        <v/>
      </c>
      <c r="D1036" s="179">
        <f t="shared" ca="1" si="241"/>
        <v>760</v>
      </c>
      <c r="E1036" s="179">
        <f t="shared" ca="1" si="242"/>
        <v>44</v>
      </c>
      <c r="F1036" s="179">
        <f t="shared" ca="1" si="243"/>
        <v>22</v>
      </c>
      <c r="G1036" s="179" t="str">
        <f t="shared" ca="1" si="244"/>
        <v/>
      </c>
      <c r="H1036" s="179">
        <f t="shared" ca="1" si="245"/>
        <v>3733</v>
      </c>
      <c r="I1036" s="182">
        <f t="shared" ca="1" si="246"/>
        <v>21</v>
      </c>
      <c r="J1036" s="175" t="str">
        <f t="shared" ca="1" si="247"/>
        <v/>
      </c>
      <c r="K1036" s="127" t="str">
        <f t="shared" ca="1" si="248"/>
        <v/>
      </c>
      <c r="L1036" s="182" t="str">
        <f t="shared" ca="1" si="249"/>
        <v/>
      </c>
      <c r="M1036" s="127" t="str">
        <f t="shared" ca="1" si="250"/>
        <v/>
      </c>
      <c r="N1036" s="127" t="str">
        <f t="shared" ca="1" si="251"/>
        <v/>
      </c>
      <c r="O1036" s="179" t="str">
        <f t="shared" ca="1" si="252"/>
        <v/>
      </c>
      <c r="P1036" s="182" t="str">
        <f t="shared" ca="1" si="253"/>
        <v/>
      </c>
      <c r="Q1036" s="120" t="str">
        <f t="shared" ca="1" si="255"/>
        <v/>
      </c>
      <c r="R1036" s="77">
        <f ca="1">IFERROR(SUM($I$15:I1036)/$N$5,"")</f>
        <v>0.36440568220847153</v>
      </c>
    </row>
    <row r="1037" spans="1:18" x14ac:dyDescent="0.25">
      <c r="A1037" s="168">
        <v>28</v>
      </c>
      <c r="B1037" s="173">
        <f t="shared" si="254"/>
        <v>43601.874999997519</v>
      </c>
      <c r="C1037" s="127" t="str">
        <f t="shared" ca="1" si="240"/>
        <v/>
      </c>
      <c r="D1037" s="179">
        <f t="shared" ca="1" si="241"/>
        <v>759</v>
      </c>
      <c r="E1037" s="179">
        <f t="shared" ca="1" si="242"/>
        <v>44</v>
      </c>
      <c r="F1037" s="179">
        <f t="shared" ca="1" si="243"/>
        <v>22</v>
      </c>
      <c r="G1037" s="179" t="str">
        <f t="shared" ca="1" si="244"/>
        <v/>
      </c>
      <c r="H1037" s="179">
        <f t="shared" ca="1" si="245"/>
        <v>3940</v>
      </c>
      <c r="I1037" s="182">
        <f t="shared" ca="1" si="246"/>
        <v>22</v>
      </c>
      <c r="J1037" s="175" t="str">
        <f t="shared" ca="1" si="247"/>
        <v/>
      </c>
      <c r="K1037" s="127" t="str">
        <f t="shared" ca="1" si="248"/>
        <v/>
      </c>
      <c r="L1037" s="182" t="str">
        <f t="shared" ca="1" si="249"/>
        <v/>
      </c>
      <c r="M1037" s="127" t="str">
        <f t="shared" ca="1" si="250"/>
        <v/>
      </c>
      <c r="N1037" s="127" t="str">
        <f t="shared" ca="1" si="251"/>
        <v/>
      </c>
      <c r="O1037" s="179" t="str">
        <f t="shared" ca="1" si="252"/>
        <v/>
      </c>
      <c r="P1037" s="182" t="str">
        <f t="shared" ca="1" si="253"/>
        <v/>
      </c>
      <c r="Q1037" s="120" t="str">
        <f t="shared" ca="1" si="255"/>
        <v/>
      </c>
      <c r="R1037" s="77">
        <f ca="1">IFERROR(SUM($I$15:I1037)/$N$5,"")</f>
        <v>0.36452955120012159</v>
      </c>
    </row>
    <row r="1038" spans="1:18" x14ac:dyDescent="0.25">
      <c r="A1038" s="168">
        <v>29</v>
      </c>
      <c r="B1038" s="173">
        <f t="shared" si="254"/>
        <v>43601.916666664183</v>
      </c>
      <c r="C1038" s="127" t="str">
        <f t="shared" ca="1" si="240"/>
        <v/>
      </c>
      <c r="D1038" s="179">
        <f t="shared" ca="1" si="241"/>
        <v>758</v>
      </c>
      <c r="E1038" s="179">
        <f t="shared" ca="1" si="242"/>
        <v>44</v>
      </c>
      <c r="F1038" s="179">
        <f t="shared" ca="1" si="243"/>
        <v>23</v>
      </c>
      <c r="G1038" s="179" t="str">
        <f t="shared" ca="1" si="244"/>
        <v/>
      </c>
      <c r="H1038" s="179">
        <f t="shared" ca="1" si="245"/>
        <v>3670</v>
      </c>
      <c r="I1038" s="182">
        <f t="shared" ca="1" si="246"/>
        <v>23</v>
      </c>
      <c r="J1038" s="175" t="str">
        <f t="shared" ca="1" si="247"/>
        <v/>
      </c>
      <c r="K1038" s="127" t="str">
        <f t="shared" ca="1" si="248"/>
        <v/>
      </c>
      <c r="L1038" s="182" t="str">
        <f t="shared" ca="1" si="249"/>
        <v/>
      </c>
      <c r="M1038" s="127" t="str">
        <f t="shared" ca="1" si="250"/>
        <v/>
      </c>
      <c r="N1038" s="127" t="str">
        <f t="shared" ca="1" si="251"/>
        <v/>
      </c>
      <c r="O1038" s="179" t="str">
        <f t="shared" ca="1" si="252"/>
        <v/>
      </c>
      <c r="P1038" s="182" t="str">
        <f t="shared" ca="1" si="253"/>
        <v/>
      </c>
      <c r="Q1038" s="120" t="str">
        <f t="shared" ca="1" si="255"/>
        <v/>
      </c>
      <c r="R1038" s="77">
        <f ca="1">IFERROR(SUM($I$15:I1038)/$N$5,"")</f>
        <v>0.36465905060048309</v>
      </c>
    </row>
    <row r="1039" spans="1:18" x14ac:dyDescent="0.25">
      <c r="A1039" s="168">
        <v>30</v>
      </c>
      <c r="B1039" s="173">
        <f t="shared" si="254"/>
        <v>43601.958333330847</v>
      </c>
      <c r="C1039" s="127" t="str">
        <f t="shared" ref="C1039:C1102" ca="1" si="256">IF($B1039&gt;$B$10,"",IFERROR(AVERAGE(INDIRECT("'"&amp;TEXT($B1039-TIME(6,1,0),"MM-DD-YY")&amp;"'!C"&amp;$A1039)),""))</f>
        <v/>
      </c>
      <c r="D1039" s="179">
        <f t="shared" ref="D1039:D1102" ca="1" si="257">IF($B1039&gt;$B$10,"",IFERROR(AVERAGE(INDIRECT("'"&amp;TEXT($B1039-TIME(6,1,0),"MM-DD-YY")&amp;"'!D"&amp;$A1039)),""))</f>
        <v>760</v>
      </c>
      <c r="E1039" s="179">
        <f t="shared" ref="E1039:E1102" ca="1" si="258">IF($B1039&gt;$B$10,"",IFERROR(AVERAGE(INDIRECT("'"&amp;TEXT($B1039-TIME(6,1,0),"MM-DD-YY")&amp;"'!E"&amp;$A1039)),""))</f>
        <v>44</v>
      </c>
      <c r="F1039" s="179">
        <f t="shared" ref="F1039:F1102" ca="1" si="259">IF($B1039&gt;$B$10,"",IFERROR(AVERAGE(INDIRECT("'"&amp;TEXT($B1039-TIME(6,1,0),"MM-DD-YY")&amp;"'!P"&amp;$A1039)),""))</f>
        <v>22</v>
      </c>
      <c r="G1039" s="179" t="str">
        <f t="shared" ref="G1039:G1102" ca="1" si="260">IF($B1039&gt;$B$10,"",IFERROR(AVERAGE(INDIRECT("'"&amp;TEXT($B1039-TIME(6,1,0),"MM-DD-YY")&amp;"'!AC"&amp;$A1039)),""))</f>
        <v/>
      </c>
      <c r="H1039" s="179">
        <f t="shared" ref="H1039:H1102" ca="1" si="261">IF($B1039&gt;$B$10,"",IFERROR(AVERAGE(INDIRECT("'"&amp;TEXT($B1039-TIME(6,1,0),"MM-DD-YY")&amp;"'!O"&amp;$A1039)),""))</f>
        <v>3384</v>
      </c>
      <c r="I1039" s="182">
        <f t="shared" ref="I1039:I1102" ca="1" si="262">IF($B1039&gt;$B$10,"",IFERROR(AVERAGE(INDIRECT("'"&amp;TEXT($B1039-TIME(6,1,0),"MM-DD-YY")&amp;"'!Q"&amp;$A1039)),""))</f>
        <v>19</v>
      </c>
      <c r="J1039" s="175" t="str">
        <f t="shared" ref="J1039:J1102" ca="1" si="263">IF($B1039&gt;$B$10,"",IFERROR(AVERAGE(INDIRECT("'"&amp;TEXT($B1039-TIME(6,1,0),"MM-DD-YY")&amp;"'!T"&amp;$A1039)),""))</f>
        <v/>
      </c>
      <c r="K1039" s="127" t="str">
        <f t="shared" ref="K1039:K1102" ca="1" si="264">IF($B1039&gt;$B$10,"",IFERROR(AVERAGE(INDIRECT("'"&amp;TEXT($B1039-TIME(6,1,0),"MM-DD-YY")&amp;"'!I"&amp;$A1039)),""))</f>
        <v/>
      </c>
      <c r="L1039" s="182" t="str">
        <f t="shared" ref="L1039:L1102" ca="1" si="265">IF($B1039&gt;$B$10,"",IFERROR(AVERAGE(INDIRECT("'"&amp;TEXT($B1039-TIME(6,1,0),"MM-DD-YY")&amp;"'!J"&amp;$A1039)),""))</f>
        <v/>
      </c>
      <c r="M1039" s="127" t="str">
        <f t="shared" ref="M1039:M1102" ca="1" si="266">IF($B1039&gt;$B$10,"",IFERROR(AVERAGE(INDIRECT("'"&amp;TEXT($B1039-TIME(6,1,0),"MM-DD-YY")&amp;"'!K"&amp;$A1039)),""))</f>
        <v/>
      </c>
      <c r="N1039" s="127" t="str">
        <f t="shared" ref="N1039:N1102" ca="1" si="267">IF($B1039&gt;$B$10,"",IFERROR(AVERAGE(INDIRECT("'"&amp;TEXT($B1039-TIME(6,1,0),"MM-DD-YY")&amp;"'!L"&amp;$A1039)),""))</f>
        <v/>
      </c>
      <c r="O1039" s="179" t="str">
        <f t="shared" ref="O1039:O1102" ca="1" si="268">IF($B1039&gt;$B$10,"",IFERROR(AVERAGE(INDIRECT("'"&amp;TEXT($B1039-TIME(6,1,0),"MM-DD-YY")&amp;"'!M"&amp;$A1039)),""))</f>
        <v/>
      </c>
      <c r="P1039" s="182" t="str">
        <f t="shared" ref="P1039:P1102" ca="1" si="269">IF($B1039&gt;$B$10,"",IFERROR(AVERAGE(INDIRECT("'"&amp;TEXT($B1039-TIME(6,1,0),"MM-DD-YY")&amp;"'!N"&amp;$A1039)),""))</f>
        <v/>
      </c>
      <c r="Q1039" s="120" t="str">
        <f t="shared" ca="1" si="255"/>
        <v/>
      </c>
      <c r="R1039" s="77">
        <f ca="1">IFERROR(SUM($I$15:I1039)/$N$5,"")</f>
        <v>0.36476602836599908</v>
      </c>
    </row>
    <row r="1040" spans="1:18" x14ac:dyDescent="0.25">
      <c r="A1040" s="168">
        <v>31</v>
      </c>
      <c r="B1040" s="173">
        <f t="shared" ref="B1040:B1103" si="270">B1039+TIME(1,0,0)</f>
        <v>43601.999999997512</v>
      </c>
      <c r="C1040" s="127" t="str">
        <f t="shared" ca="1" si="256"/>
        <v/>
      </c>
      <c r="D1040" s="179">
        <f t="shared" ca="1" si="257"/>
        <v>757</v>
      </c>
      <c r="E1040" s="179">
        <f t="shared" ca="1" si="258"/>
        <v>44</v>
      </c>
      <c r="F1040" s="179">
        <f t="shared" ca="1" si="259"/>
        <v>23</v>
      </c>
      <c r="G1040" s="179">
        <f t="shared" ca="1" si="260"/>
        <v>234.14</v>
      </c>
      <c r="H1040" s="179">
        <f t="shared" ca="1" si="261"/>
        <v>3342</v>
      </c>
      <c r="I1040" s="182">
        <f t="shared" ca="1" si="262"/>
        <v>20</v>
      </c>
      <c r="J1040" s="175" t="str">
        <f t="shared" ca="1" si="263"/>
        <v/>
      </c>
      <c r="K1040" s="127" t="str">
        <f t="shared" ca="1" si="264"/>
        <v/>
      </c>
      <c r="L1040" s="182" t="str">
        <f t="shared" ca="1" si="265"/>
        <v/>
      </c>
      <c r="M1040" s="127" t="str">
        <f t="shared" ca="1" si="266"/>
        <v/>
      </c>
      <c r="N1040" s="127" t="str">
        <f t="shared" ca="1" si="267"/>
        <v/>
      </c>
      <c r="O1040" s="179" t="str">
        <f t="shared" ca="1" si="268"/>
        <v/>
      </c>
      <c r="P1040" s="182" t="str">
        <f t="shared" ca="1" si="269"/>
        <v/>
      </c>
      <c r="Q1040" s="120" t="str">
        <f t="shared" ref="Q1040:Q1103" ca="1" si="271">IFERROR(Q1039-I1040,"")</f>
        <v/>
      </c>
      <c r="R1040" s="77">
        <f ca="1">IFERROR(SUM($I$15:I1040)/$N$5,"")</f>
        <v>0.36487863654022645</v>
      </c>
    </row>
    <row r="1041" spans="1:18" x14ac:dyDescent="0.25">
      <c r="A1041" s="168">
        <v>32</v>
      </c>
      <c r="B1041" s="173">
        <f t="shared" si="270"/>
        <v>43602.041666664176</v>
      </c>
      <c r="C1041" s="127" t="str">
        <f t="shared" ca="1" si="256"/>
        <v/>
      </c>
      <c r="D1041" s="179">
        <f t="shared" ca="1" si="257"/>
        <v>758</v>
      </c>
      <c r="E1041" s="179">
        <f t="shared" ca="1" si="258"/>
        <v>44</v>
      </c>
      <c r="F1041" s="179">
        <f t="shared" ca="1" si="259"/>
        <v>20</v>
      </c>
      <c r="G1041" s="179" t="str">
        <f t="shared" ca="1" si="260"/>
        <v/>
      </c>
      <c r="H1041" s="179">
        <f t="shared" ca="1" si="261"/>
        <v>3641</v>
      </c>
      <c r="I1041" s="182">
        <f t="shared" ca="1" si="262"/>
        <v>18</v>
      </c>
      <c r="J1041" s="175" t="str">
        <f t="shared" ca="1" si="263"/>
        <v/>
      </c>
      <c r="K1041" s="127" t="str">
        <f t="shared" ca="1" si="264"/>
        <v/>
      </c>
      <c r="L1041" s="182" t="str">
        <f t="shared" ca="1" si="265"/>
        <v/>
      </c>
      <c r="M1041" s="127" t="str">
        <f t="shared" ca="1" si="266"/>
        <v/>
      </c>
      <c r="N1041" s="127" t="str">
        <f t="shared" ca="1" si="267"/>
        <v/>
      </c>
      <c r="O1041" s="179" t="str">
        <f t="shared" ca="1" si="268"/>
        <v/>
      </c>
      <c r="P1041" s="182" t="str">
        <f t="shared" ca="1" si="269"/>
        <v/>
      </c>
      <c r="Q1041" s="120" t="str">
        <f t="shared" ca="1" si="271"/>
        <v/>
      </c>
      <c r="R1041" s="77">
        <f ca="1">IFERROR(SUM($I$15:I1041)/$N$5,"")</f>
        <v>0.36497998389703107</v>
      </c>
    </row>
    <row r="1042" spans="1:18" x14ac:dyDescent="0.25">
      <c r="A1042" s="168">
        <v>33</v>
      </c>
      <c r="B1042" s="173">
        <f t="shared" si="270"/>
        <v>43602.08333333084</v>
      </c>
      <c r="C1042" s="127" t="str">
        <f t="shared" ca="1" si="256"/>
        <v/>
      </c>
      <c r="D1042" s="179">
        <f t="shared" ca="1" si="257"/>
        <v>757</v>
      </c>
      <c r="E1042" s="179">
        <f t="shared" ca="1" si="258"/>
        <v>44</v>
      </c>
      <c r="F1042" s="179">
        <f t="shared" ca="1" si="259"/>
        <v>23</v>
      </c>
      <c r="G1042" s="179" t="str">
        <f t="shared" ca="1" si="260"/>
        <v/>
      </c>
      <c r="H1042" s="179">
        <f t="shared" ca="1" si="261"/>
        <v>3652</v>
      </c>
      <c r="I1042" s="182">
        <f t="shared" ca="1" si="262"/>
        <v>20</v>
      </c>
      <c r="J1042" s="175" t="str">
        <f t="shared" ca="1" si="263"/>
        <v/>
      </c>
      <c r="K1042" s="127" t="str">
        <f t="shared" ca="1" si="264"/>
        <v/>
      </c>
      <c r="L1042" s="182" t="str">
        <f t="shared" ca="1" si="265"/>
        <v/>
      </c>
      <c r="M1042" s="127" t="str">
        <f t="shared" ca="1" si="266"/>
        <v/>
      </c>
      <c r="N1042" s="127" t="str">
        <f t="shared" ca="1" si="267"/>
        <v/>
      </c>
      <c r="O1042" s="179" t="str">
        <f t="shared" ca="1" si="268"/>
        <v/>
      </c>
      <c r="P1042" s="182" t="str">
        <f t="shared" ca="1" si="269"/>
        <v/>
      </c>
      <c r="Q1042" s="120" t="str">
        <f t="shared" ca="1" si="271"/>
        <v/>
      </c>
      <c r="R1042" s="77">
        <f ca="1">IFERROR(SUM($I$15:I1042)/$N$5,"")</f>
        <v>0.36509259207125844</v>
      </c>
    </row>
    <row r="1043" spans="1:18" x14ac:dyDescent="0.25">
      <c r="A1043" s="168">
        <v>34</v>
      </c>
      <c r="B1043" s="173">
        <f t="shared" si="270"/>
        <v>43602.124999997504</v>
      </c>
      <c r="C1043" s="127" t="str">
        <f t="shared" ca="1" si="256"/>
        <v/>
      </c>
      <c r="D1043" s="179">
        <f t="shared" ca="1" si="257"/>
        <v>761</v>
      </c>
      <c r="E1043" s="179">
        <f t="shared" ca="1" si="258"/>
        <v>44</v>
      </c>
      <c r="F1043" s="179">
        <f t="shared" ca="1" si="259"/>
        <v>24</v>
      </c>
      <c r="G1043" s="179" t="str">
        <f t="shared" ca="1" si="260"/>
        <v/>
      </c>
      <c r="H1043" s="179">
        <f t="shared" ca="1" si="261"/>
        <v>4080</v>
      </c>
      <c r="I1043" s="182">
        <f t="shared" ca="1" si="262"/>
        <v>18</v>
      </c>
      <c r="J1043" s="175" t="str">
        <f t="shared" ca="1" si="263"/>
        <v/>
      </c>
      <c r="K1043" s="127" t="str">
        <f t="shared" ca="1" si="264"/>
        <v/>
      </c>
      <c r="L1043" s="182" t="str">
        <f t="shared" ca="1" si="265"/>
        <v/>
      </c>
      <c r="M1043" s="127" t="str">
        <f t="shared" ca="1" si="266"/>
        <v/>
      </c>
      <c r="N1043" s="127" t="str">
        <f t="shared" ca="1" si="267"/>
        <v/>
      </c>
      <c r="O1043" s="179" t="str">
        <f t="shared" ca="1" si="268"/>
        <v/>
      </c>
      <c r="P1043" s="182" t="str">
        <f t="shared" ca="1" si="269"/>
        <v/>
      </c>
      <c r="Q1043" s="120" t="str">
        <f t="shared" ca="1" si="271"/>
        <v/>
      </c>
      <c r="R1043" s="77">
        <f ca="1">IFERROR(SUM($I$15:I1043)/$N$5,"")</f>
        <v>0.36519393942806311</v>
      </c>
    </row>
    <row r="1044" spans="1:18" x14ac:dyDescent="0.25">
      <c r="A1044" s="168">
        <v>35</v>
      </c>
      <c r="B1044" s="173">
        <f t="shared" si="270"/>
        <v>43602.166666664169</v>
      </c>
      <c r="C1044" s="127" t="str">
        <f t="shared" ca="1" si="256"/>
        <v/>
      </c>
      <c r="D1044" s="179">
        <f t="shared" ca="1" si="257"/>
        <v>759</v>
      </c>
      <c r="E1044" s="179">
        <f t="shared" ca="1" si="258"/>
        <v>44</v>
      </c>
      <c r="F1044" s="179">
        <f t="shared" ca="1" si="259"/>
        <v>23</v>
      </c>
      <c r="G1044" s="179" t="str">
        <f t="shared" ca="1" si="260"/>
        <v/>
      </c>
      <c r="H1044" s="179">
        <f t="shared" ca="1" si="261"/>
        <v>5185</v>
      </c>
      <c r="I1044" s="182">
        <f t="shared" ca="1" si="262"/>
        <v>18</v>
      </c>
      <c r="J1044" s="175" t="str">
        <f t="shared" ca="1" si="263"/>
        <v/>
      </c>
      <c r="K1044" s="127" t="str">
        <f t="shared" ca="1" si="264"/>
        <v/>
      </c>
      <c r="L1044" s="182" t="str">
        <f t="shared" ca="1" si="265"/>
        <v/>
      </c>
      <c r="M1044" s="127" t="str">
        <f t="shared" ca="1" si="266"/>
        <v/>
      </c>
      <c r="N1044" s="127" t="str">
        <f t="shared" ca="1" si="267"/>
        <v/>
      </c>
      <c r="O1044" s="179" t="str">
        <f t="shared" ca="1" si="268"/>
        <v/>
      </c>
      <c r="P1044" s="182" t="str">
        <f t="shared" ca="1" si="269"/>
        <v/>
      </c>
      <c r="Q1044" s="120" t="str">
        <f t="shared" ca="1" si="271"/>
        <v/>
      </c>
      <c r="R1044" s="77">
        <f ca="1">IFERROR(SUM($I$15:I1044)/$N$5,"")</f>
        <v>0.36529528678486772</v>
      </c>
    </row>
    <row r="1045" spans="1:18" x14ac:dyDescent="0.25">
      <c r="A1045" s="168">
        <v>36</v>
      </c>
      <c r="B1045" s="173">
        <f t="shared" si="270"/>
        <v>43602.208333330833</v>
      </c>
      <c r="C1045" s="127" t="str">
        <f t="shared" ca="1" si="256"/>
        <v/>
      </c>
      <c r="D1045" s="179">
        <f t="shared" ca="1" si="257"/>
        <v>757</v>
      </c>
      <c r="E1045" s="179">
        <f t="shared" ca="1" si="258"/>
        <v>44</v>
      </c>
      <c r="F1045" s="179">
        <f t="shared" ca="1" si="259"/>
        <v>22</v>
      </c>
      <c r="G1045" s="179" t="str">
        <f t="shared" ca="1" si="260"/>
        <v/>
      </c>
      <c r="H1045" s="179">
        <f t="shared" ca="1" si="261"/>
        <v>3813</v>
      </c>
      <c r="I1045" s="182">
        <f t="shared" ca="1" si="262"/>
        <v>17</v>
      </c>
      <c r="J1045" s="175" t="str">
        <f t="shared" ca="1" si="263"/>
        <v/>
      </c>
      <c r="K1045" s="127" t="str">
        <f t="shared" ca="1" si="264"/>
        <v/>
      </c>
      <c r="L1045" s="182" t="str">
        <f t="shared" ca="1" si="265"/>
        <v/>
      </c>
      <c r="M1045" s="127" t="str">
        <f t="shared" ca="1" si="266"/>
        <v/>
      </c>
      <c r="N1045" s="127" t="str">
        <f t="shared" ca="1" si="267"/>
        <v/>
      </c>
      <c r="O1045" s="179" t="str">
        <f t="shared" ca="1" si="268"/>
        <v/>
      </c>
      <c r="P1045" s="182" t="str">
        <f t="shared" ca="1" si="269"/>
        <v/>
      </c>
      <c r="Q1045" s="120" t="str">
        <f t="shared" ca="1" si="271"/>
        <v/>
      </c>
      <c r="R1045" s="77">
        <f ca="1">IFERROR(SUM($I$15:I1045)/$N$5,"")</f>
        <v>0.36539100373296096</v>
      </c>
    </row>
    <row r="1046" spans="1:18" x14ac:dyDescent="0.25">
      <c r="A1046" s="168">
        <v>37</v>
      </c>
      <c r="B1046" s="173">
        <f t="shared" si="270"/>
        <v>43602.249999997497</v>
      </c>
      <c r="C1046" s="127" t="str">
        <f t="shared" ca="1" si="256"/>
        <v/>
      </c>
      <c r="D1046" s="179">
        <f t="shared" ca="1" si="257"/>
        <v>757</v>
      </c>
      <c r="E1046" s="179">
        <f t="shared" ca="1" si="258"/>
        <v>44</v>
      </c>
      <c r="F1046" s="179">
        <f t="shared" ca="1" si="259"/>
        <v>20</v>
      </c>
      <c r="G1046" s="179" t="str">
        <f t="shared" ca="1" si="260"/>
        <v/>
      </c>
      <c r="H1046" s="179">
        <f t="shared" ca="1" si="261"/>
        <v>3870</v>
      </c>
      <c r="I1046" s="182">
        <f t="shared" ca="1" si="262"/>
        <v>17</v>
      </c>
      <c r="J1046" s="175" t="str">
        <f t="shared" ca="1" si="263"/>
        <v/>
      </c>
      <c r="K1046" s="127" t="str">
        <f t="shared" ca="1" si="264"/>
        <v/>
      </c>
      <c r="L1046" s="182" t="str">
        <f t="shared" ca="1" si="265"/>
        <v/>
      </c>
      <c r="M1046" s="127" t="str">
        <f t="shared" ca="1" si="266"/>
        <v/>
      </c>
      <c r="N1046" s="127" t="str">
        <f t="shared" ca="1" si="267"/>
        <v/>
      </c>
      <c r="O1046" s="179" t="str">
        <f t="shared" ca="1" si="268"/>
        <v/>
      </c>
      <c r="P1046" s="182" t="str">
        <f t="shared" ca="1" si="269"/>
        <v/>
      </c>
      <c r="Q1046" s="120" t="str">
        <f t="shared" ca="1" si="271"/>
        <v/>
      </c>
      <c r="R1046" s="77">
        <f ca="1">IFERROR(SUM($I$15:I1046)/$N$5,"")</f>
        <v>0.36548672068105426</v>
      </c>
    </row>
    <row r="1047" spans="1:18" x14ac:dyDescent="0.25">
      <c r="A1047" s="168">
        <v>14</v>
      </c>
      <c r="B1047" s="173">
        <f t="shared" si="270"/>
        <v>43602.291666664161</v>
      </c>
      <c r="C1047" s="127" t="str">
        <f t="shared" ca="1" si="256"/>
        <v/>
      </c>
      <c r="D1047" s="179">
        <f t="shared" ca="1" si="257"/>
        <v>761</v>
      </c>
      <c r="E1047" s="179">
        <f t="shared" ca="1" si="258"/>
        <v>44</v>
      </c>
      <c r="F1047" s="179">
        <f t="shared" ca="1" si="259"/>
        <v>24</v>
      </c>
      <c r="G1047" s="179">
        <f t="shared" ca="1" si="260"/>
        <v>185.65</v>
      </c>
      <c r="H1047" s="179">
        <f t="shared" ca="1" si="261"/>
        <v>4080</v>
      </c>
      <c r="I1047" s="182">
        <f t="shared" ca="1" si="262"/>
        <v>23</v>
      </c>
      <c r="J1047" s="175" t="str">
        <f t="shared" ca="1" si="263"/>
        <v/>
      </c>
      <c r="K1047" s="127" t="str">
        <f t="shared" ca="1" si="264"/>
        <v/>
      </c>
      <c r="L1047" s="182" t="str">
        <f t="shared" ca="1" si="265"/>
        <v/>
      </c>
      <c r="M1047" s="127" t="str">
        <f t="shared" ca="1" si="266"/>
        <v/>
      </c>
      <c r="N1047" s="127" t="str">
        <f t="shared" ca="1" si="267"/>
        <v/>
      </c>
      <c r="O1047" s="179" t="str">
        <f t="shared" ca="1" si="268"/>
        <v/>
      </c>
      <c r="P1047" s="182" t="str">
        <f t="shared" ca="1" si="269"/>
        <v/>
      </c>
      <c r="Q1047" s="120" t="str">
        <f t="shared" ca="1" si="271"/>
        <v/>
      </c>
      <c r="R1047" s="77">
        <f ca="1">IFERROR(SUM($I$15:I1047)/$N$5,"")</f>
        <v>0.3656162200814157</v>
      </c>
    </row>
    <row r="1048" spans="1:18" x14ac:dyDescent="0.25">
      <c r="A1048" s="168">
        <v>15</v>
      </c>
      <c r="B1048" s="173">
        <f t="shared" si="270"/>
        <v>43602.333333330826</v>
      </c>
      <c r="C1048" s="127" t="str">
        <f t="shared" ca="1" si="256"/>
        <v/>
      </c>
      <c r="D1048" s="179">
        <f t="shared" ca="1" si="257"/>
        <v>759</v>
      </c>
      <c r="E1048" s="179">
        <f t="shared" ca="1" si="258"/>
        <v>44</v>
      </c>
      <c r="F1048" s="179">
        <f t="shared" ca="1" si="259"/>
        <v>23</v>
      </c>
      <c r="G1048" s="179" t="str">
        <f t="shared" ca="1" si="260"/>
        <v/>
      </c>
      <c r="H1048" s="179">
        <f t="shared" ca="1" si="261"/>
        <v>5185</v>
      </c>
      <c r="I1048" s="182">
        <f t="shared" ca="1" si="262"/>
        <v>22</v>
      </c>
      <c r="J1048" s="175" t="str">
        <f t="shared" ca="1" si="263"/>
        <v/>
      </c>
      <c r="K1048" s="127" t="str">
        <f t="shared" ca="1" si="264"/>
        <v/>
      </c>
      <c r="L1048" s="182" t="str">
        <f t="shared" ca="1" si="265"/>
        <v/>
      </c>
      <c r="M1048" s="127" t="str">
        <f t="shared" ca="1" si="266"/>
        <v/>
      </c>
      <c r="N1048" s="127" t="str">
        <f t="shared" ca="1" si="267"/>
        <v/>
      </c>
      <c r="O1048" s="179" t="str">
        <f t="shared" ca="1" si="268"/>
        <v/>
      </c>
      <c r="P1048" s="182" t="str">
        <f t="shared" ca="1" si="269"/>
        <v/>
      </c>
      <c r="Q1048" s="120" t="str">
        <f t="shared" ca="1" si="271"/>
        <v/>
      </c>
      <c r="R1048" s="77">
        <f ca="1">IFERROR(SUM($I$15:I1048)/$N$5,"")</f>
        <v>0.36574008907306582</v>
      </c>
    </row>
    <row r="1049" spans="1:18" x14ac:dyDescent="0.25">
      <c r="A1049" s="168">
        <v>16</v>
      </c>
      <c r="B1049" s="173">
        <f t="shared" si="270"/>
        <v>43602.37499999749</v>
      </c>
      <c r="C1049" s="127" t="str">
        <f t="shared" ca="1" si="256"/>
        <v/>
      </c>
      <c r="D1049" s="179">
        <f t="shared" ca="1" si="257"/>
        <v>757</v>
      </c>
      <c r="E1049" s="179">
        <f t="shared" ca="1" si="258"/>
        <v>44</v>
      </c>
      <c r="F1049" s="179">
        <f t="shared" ca="1" si="259"/>
        <v>22</v>
      </c>
      <c r="G1049" s="179" t="str">
        <f t="shared" ca="1" si="260"/>
        <v/>
      </c>
      <c r="H1049" s="179">
        <f t="shared" ca="1" si="261"/>
        <v>3813</v>
      </c>
      <c r="I1049" s="182">
        <f t="shared" ca="1" si="262"/>
        <v>24</v>
      </c>
      <c r="J1049" s="175" t="str">
        <f t="shared" ca="1" si="263"/>
        <v/>
      </c>
      <c r="K1049" s="127" t="str">
        <f t="shared" ca="1" si="264"/>
        <v/>
      </c>
      <c r="L1049" s="182" t="str">
        <f t="shared" ca="1" si="265"/>
        <v/>
      </c>
      <c r="M1049" s="127" t="str">
        <f t="shared" ca="1" si="266"/>
        <v/>
      </c>
      <c r="N1049" s="127" t="str">
        <f t="shared" ca="1" si="267"/>
        <v/>
      </c>
      <c r="O1049" s="179" t="str">
        <f t="shared" ca="1" si="268"/>
        <v/>
      </c>
      <c r="P1049" s="182" t="str">
        <f t="shared" ca="1" si="269"/>
        <v/>
      </c>
      <c r="Q1049" s="120" t="str">
        <f t="shared" ca="1" si="271"/>
        <v/>
      </c>
      <c r="R1049" s="77">
        <f ca="1">IFERROR(SUM($I$15:I1049)/$N$5,"")</f>
        <v>0.36587521888213864</v>
      </c>
    </row>
    <row r="1050" spans="1:18" x14ac:dyDescent="0.25">
      <c r="A1050" s="168">
        <v>17</v>
      </c>
      <c r="B1050" s="173">
        <f t="shared" si="270"/>
        <v>43602.416666664154</v>
      </c>
      <c r="C1050" s="127" t="str">
        <f t="shared" ca="1" si="256"/>
        <v/>
      </c>
      <c r="D1050" s="179">
        <f t="shared" ca="1" si="257"/>
        <v>757</v>
      </c>
      <c r="E1050" s="179">
        <f t="shared" ca="1" si="258"/>
        <v>44</v>
      </c>
      <c r="F1050" s="179">
        <f t="shared" ca="1" si="259"/>
        <v>24</v>
      </c>
      <c r="G1050" s="179" t="str">
        <f t="shared" ca="1" si="260"/>
        <v/>
      </c>
      <c r="H1050" s="179">
        <f t="shared" ca="1" si="261"/>
        <v>3870</v>
      </c>
      <c r="I1050" s="182">
        <f t="shared" ca="1" si="262"/>
        <v>21</v>
      </c>
      <c r="J1050" s="175" t="str">
        <f t="shared" ca="1" si="263"/>
        <v/>
      </c>
      <c r="K1050" s="127" t="str">
        <f t="shared" ca="1" si="264"/>
        <v/>
      </c>
      <c r="L1050" s="182" t="str">
        <f t="shared" ca="1" si="265"/>
        <v/>
      </c>
      <c r="M1050" s="127" t="str">
        <f t="shared" ca="1" si="266"/>
        <v/>
      </c>
      <c r="N1050" s="127" t="str">
        <f t="shared" ca="1" si="267"/>
        <v/>
      </c>
      <c r="O1050" s="179" t="str">
        <f t="shared" ca="1" si="268"/>
        <v/>
      </c>
      <c r="P1050" s="182" t="str">
        <f t="shared" ca="1" si="269"/>
        <v/>
      </c>
      <c r="Q1050" s="120" t="str">
        <f t="shared" ca="1" si="271"/>
        <v/>
      </c>
      <c r="R1050" s="77">
        <f ca="1">IFERROR(SUM($I$15:I1050)/$N$5,"")</f>
        <v>0.36599345746507739</v>
      </c>
    </row>
    <row r="1051" spans="1:18" x14ac:dyDescent="0.25">
      <c r="A1051" s="168">
        <v>18</v>
      </c>
      <c r="B1051" s="173">
        <f t="shared" si="270"/>
        <v>43602.458333330818</v>
      </c>
      <c r="C1051" s="127" t="str">
        <f t="shared" ca="1" si="256"/>
        <v/>
      </c>
      <c r="D1051" s="179">
        <f t="shared" ca="1" si="257"/>
        <v>757</v>
      </c>
      <c r="E1051" s="179">
        <f t="shared" ca="1" si="258"/>
        <v>44</v>
      </c>
      <c r="F1051" s="179">
        <f t="shared" ca="1" si="259"/>
        <v>22</v>
      </c>
      <c r="G1051" s="179" t="str">
        <f t="shared" ca="1" si="260"/>
        <v/>
      </c>
      <c r="H1051" s="179">
        <f t="shared" ca="1" si="261"/>
        <v>4288</v>
      </c>
      <c r="I1051" s="182">
        <f t="shared" ca="1" si="262"/>
        <v>23</v>
      </c>
      <c r="J1051" s="175" t="str">
        <f t="shared" ca="1" si="263"/>
        <v/>
      </c>
      <c r="K1051" s="127" t="str">
        <f t="shared" ca="1" si="264"/>
        <v/>
      </c>
      <c r="L1051" s="182" t="str">
        <f t="shared" ca="1" si="265"/>
        <v/>
      </c>
      <c r="M1051" s="127" t="str">
        <f t="shared" ca="1" si="266"/>
        <v/>
      </c>
      <c r="N1051" s="127" t="str">
        <f t="shared" ca="1" si="267"/>
        <v/>
      </c>
      <c r="O1051" s="179" t="str">
        <f t="shared" ca="1" si="268"/>
        <v/>
      </c>
      <c r="P1051" s="182" t="str">
        <f t="shared" ca="1" si="269"/>
        <v/>
      </c>
      <c r="Q1051" s="120" t="str">
        <f t="shared" ca="1" si="271"/>
        <v/>
      </c>
      <c r="R1051" s="77">
        <f ca="1">IFERROR(SUM($I$15:I1051)/$N$5,"")</f>
        <v>0.36612295686543889</v>
      </c>
    </row>
    <row r="1052" spans="1:18" x14ac:dyDescent="0.25">
      <c r="A1052" s="168">
        <v>19</v>
      </c>
      <c r="B1052" s="173">
        <f t="shared" si="270"/>
        <v>43602.499999997483</v>
      </c>
      <c r="C1052" s="127" t="str">
        <f t="shared" ca="1" si="256"/>
        <v/>
      </c>
      <c r="D1052" s="179">
        <f t="shared" ca="1" si="257"/>
        <v>756</v>
      </c>
      <c r="E1052" s="179">
        <f t="shared" ca="1" si="258"/>
        <v>44</v>
      </c>
      <c r="F1052" s="179">
        <f t="shared" ca="1" si="259"/>
        <v>21</v>
      </c>
      <c r="G1052" s="179" t="str">
        <f t="shared" ca="1" si="260"/>
        <v/>
      </c>
      <c r="H1052" s="179">
        <f t="shared" ca="1" si="261"/>
        <v>4167</v>
      </c>
      <c r="I1052" s="182">
        <f t="shared" ca="1" si="262"/>
        <v>22</v>
      </c>
      <c r="J1052" s="175" t="str">
        <f t="shared" ca="1" si="263"/>
        <v/>
      </c>
      <c r="K1052" s="127" t="str">
        <f t="shared" ca="1" si="264"/>
        <v/>
      </c>
      <c r="L1052" s="182" t="str">
        <f t="shared" ca="1" si="265"/>
        <v/>
      </c>
      <c r="M1052" s="127" t="str">
        <f t="shared" ca="1" si="266"/>
        <v/>
      </c>
      <c r="N1052" s="127" t="str">
        <f t="shared" ca="1" si="267"/>
        <v/>
      </c>
      <c r="O1052" s="179" t="str">
        <f t="shared" ca="1" si="268"/>
        <v/>
      </c>
      <c r="P1052" s="182" t="str">
        <f t="shared" ca="1" si="269"/>
        <v/>
      </c>
      <c r="Q1052" s="120" t="str">
        <f t="shared" ca="1" si="271"/>
        <v/>
      </c>
      <c r="R1052" s="77">
        <f ca="1">IFERROR(SUM($I$15:I1052)/$N$5,"")</f>
        <v>0.36624682585708895</v>
      </c>
    </row>
    <row r="1053" spans="1:18" x14ac:dyDescent="0.25">
      <c r="A1053" s="168">
        <v>20</v>
      </c>
      <c r="B1053" s="173">
        <f t="shared" si="270"/>
        <v>43602.541666664147</v>
      </c>
      <c r="C1053" s="127" t="str">
        <f t="shared" ca="1" si="256"/>
        <v/>
      </c>
      <c r="D1053" s="179">
        <f t="shared" ca="1" si="257"/>
        <v>756</v>
      </c>
      <c r="E1053" s="179">
        <f t="shared" ca="1" si="258"/>
        <v>44</v>
      </c>
      <c r="F1053" s="179">
        <f t="shared" ca="1" si="259"/>
        <v>23</v>
      </c>
      <c r="G1053" s="179" t="str">
        <f t="shared" ca="1" si="260"/>
        <v/>
      </c>
      <c r="H1053" s="179">
        <f t="shared" ca="1" si="261"/>
        <v>4087</v>
      </c>
      <c r="I1053" s="182">
        <f t="shared" ca="1" si="262"/>
        <v>20</v>
      </c>
      <c r="J1053" s="175" t="str">
        <f t="shared" ca="1" si="263"/>
        <v/>
      </c>
      <c r="K1053" s="127" t="str">
        <f t="shared" ca="1" si="264"/>
        <v/>
      </c>
      <c r="L1053" s="182" t="str">
        <f t="shared" ca="1" si="265"/>
        <v/>
      </c>
      <c r="M1053" s="127" t="str">
        <f t="shared" ca="1" si="266"/>
        <v/>
      </c>
      <c r="N1053" s="127" t="str">
        <f t="shared" ca="1" si="267"/>
        <v/>
      </c>
      <c r="O1053" s="179" t="str">
        <f t="shared" ca="1" si="268"/>
        <v/>
      </c>
      <c r="P1053" s="182" t="str">
        <f t="shared" ca="1" si="269"/>
        <v/>
      </c>
      <c r="Q1053" s="120" t="str">
        <f t="shared" ca="1" si="271"/>
        <v/>
      </c>
      <c r="R1053" s="77">
        <f ca="1">IFERROR(SUM($I$15:I1053)/$N$5,"")</f>
        <v>0.36635943403131632</v>
      </c>
    </row>
    <row r="1054" spans="1:18" x14ac:dyDescent="0.25">
      <c r="A1054" s="168">
        <v>21</v>
      </c>
      <c r="B1054" s="173">
        <f t="shared" si="270"/>
        <v>43602.583333330811</v>
      </c>
      <c r="C1054" s="127" t="str">
        <f t="shared" ca="1" si="256"/>
        <v/>
      </c>
      <c r="D1054" s="179">
        <f t="shared" ca="1" si="257"/>
        <v>760</v>
      </c>
      <c r="E1054" s="179">
        <f t="shared" ca="1" si="258"/>
        <v>44</v>
      </c>
      <c r="F1054" s="179">
        <f t="shared" ca="1" si="259"/>
        <v>21</v>
      </c>
      <c r="G1054" s="179" t="str">
        <f t="shared" ca="1" si="260"/>
        <v/>
      </c>
      <c r="H1054" s="179">
        <f t="shared" ca="1" si="261"/>
        <v>3988</v>
      </c>
      <c r="I1054" s="182">
        <f t="shared" ca="1" si="262"/>
        <v>21</v>
      </c>
      <c r="J1054" s="175" t="str">
        <f t="shared" ca="1" si="263"/>
        <v/>
      </c>
      <c r="K1054" s="127" t="str">
        <f t="shared" ca="1" si="264"/>
        <v/>
      </c>
      <c r="L1054" s="182" t="str">
        <f t="shared" ca="1" si="265"/>
        <v/>
      </c>
      <c r="M1054" s="127" t="str">
        <f t="shared" ca="1" si="266"/>
        <v/>
      </c>
      <c r="N1054" s="127" t="str">
        <f t="shared" ca="1" si="267"/>
        <v/>
      </c>
      <c r="O1054" s="179" t="str">
        <f t="shared" ca="1" si="268"/>
        <v/>
      </c>
      <c r="P1054" s="182" t="str">
        <f t="shared" ca="1" si="269"/>
        <v/>
      </c>
      <c r="Q1054" s="120" t="str">
        <f t="shared" ca="1" si="271"/>
        <v/>
      </c>
      <c r="R1054" s="77">
        <f ca="1">IFERROR(SUM($I$15:I1054)/$N$5,"")</f>
        <v>0.36647767261425507</v>
      </c>
    </row>
    <row r="1055" spans="1:18" x14ac:dyDescent="0.25">
      <c r="A1055" s="168">
        <v>22</v>
      </c>
      <c r="B1055" s="173">
        <f t="shared" si="270"/>
        <v>43602.624999997475</v>
      </c>
      <c r="C1055" s="127" t="str">
        <f t="shared" ca="1" si="256"/>
        <v/>
      </c>
      <c r="D1055" s="179">
        <f t="shared" ca="1" si="257"/>
        <v>755</v>
      </c>
      <c r="E1055" s="179">
        <f t="shared" ca="1" si="258"/>
        <v>44</v>
      </c>
      <c r="F1055" s="179">
        <f t="shared" ca="1" si="259"/>
        <v>22</v>
      </c>
      <c r="G1055" s="179" t="str">
        <f t="shared" ca="1" si="260"/>
        <v/>
      </c>
      <c r="H1055" s="179">
        <f t="shared" ca="1" si="261"/>
        <v>5212</v>
      </c>
      <c r="I1055" s="182">
        <f t="shared" ca="1" si="262"/>
        <v>21</v>
      </c>
      <c r="J1055" s="175" t="str">
        <f t="shared" ca="1" si="263"/>
        <v/>
      </c>
      <c r="K1055" s="127" t="str">
        <f t="shared" ca="1" si="264"/>
        <v/>
      </c>
      <c r="L1055" s="182" t="str">
        <f t="shared" ca="1" si="265"/>
        <v/>
      </c>
      <c r="M1055" s="127" t="str">
        <f t="shared" ca="1" si="266"/>
        <v/>
      </c>
      <c r="N1055" s="127" t="str">
        <f t="shared" ca="1" si="267"/>
        <v/>
      </c>
      <c r="O1055" s="179" t="str">
        <f t="shared" ca="1" si="268"/>
        <v/>
      </c>
      <c r="P1055" s="182" t="str">
        <f t="shared" ca="1" si="269"/>
        <v/>
      </c>
      <c r="Q1055" s="120" t="str">
        <f t="shared" ca="1" si="271"/>
        <v/>
      </c>
      <c r="R1055" s="77">
        <f ca="1">IFERROR(SUM($I$15:I1055)/$N$5,"")</f>
        <v>0.36659591119719381</v>
      </c>
    </row>
    <row r="1056" spans="1:18" x14ac:dyDescent="0.25">
      <c r="A1056" s="168">
        <v>23</v>
      </c>
      <c r="B1056" s="173">
        <f t="shared" si="270"/>
        <v>43602.666666664139</v>
      </c>
      <c r="C1056" s="127" t="str">
        <f t="shared" ca="1" si="256"/>
        <v/>
      </c>
      <c r="D1056" s="179">
        <f t="shared" ca="1" si="257"/>
        <v>757</v>
      </c>
      <c r="E1056" s="179">
        <f t="shared" ca="1" si="258"/>
        <v>44</v>
      </c>
      <c r="F1056" s="179">
        <f t="shared" ca="1" si="259"/>
        <v>24</v>
      </c>
      <c r="G1056" s="179" t="str">
        <f t="shared" ca="1" si="260"/>
        <v/>
      </c>
      <c r="H1056" s="179">
        <f t="shared" ca="1" si="261"/>
        <v>4156</v>
      </c>
      <c r="I1056" s="182">
        <f t="shared" ca="1" si="262"/>
        <v>21</v>
      </c>
      <c r="J1056" s="175" t="str">
        <f t="shared" ca="1" si="263"/>
        <v/>
      </c>
      <c r="K1056" s="127" t="str">
        <f t="shared" ca="1" si="264"/>
        <v/>
      </c>
      <c r="L1056" s="182" t="str">
        <f t="shared" ca="1" si="265"/>
        <v/>
      </c>
      <c r="M1056" s="127" t="str">
        <f t="shared" ca="1" si="266"/>
        <v/>
      </c>
      <c r="N1056" s="127" t="str">
        <f t="shared" ca="1" si="267"/>
        <v/>
      </c>
      <c r="O1056" s="179" t="str">
        <f t="shared" ca="1" si="268"/>
        <v/>
      </c>
      <c r="P1056" s="182" t="str">
        <f t="shared" ca="1" si="269"/>
        <v/>
      </c>
      <c r="Q1056" s="120" t="str">
        <f t="shared" ca="1" si="271"/>
        <v/>
      </c>
      <c r="R1056" s="77">
        <f ca="1">IFERROR(SUM($I$15:I1056)/$N$5,"")</f>
        <v>0.36671414978013256</v>
      </c>
    </row>
    <row r="1057" spans="1:18" x14ac:dyDescent="0.25">
      <c r="A1057" s="168">
        <v>24</v>
      </c>
      <c r="B1057" s="173">
        <f t="shared" si="270"/>
        <v>43602.708333330804</v>
      </c>
      <c r="C1057" s="127" t="str">
        <f t="shared" ca="1" si="256"/>
        <v/>
      </c>
      <c r="D1057" s="179">
        <f t="shared" ca="1" si="257"/>
        <v>762</v>
      </c>
      <c r="E1057" s="179">
        <f t="shared" ca="1" si="258"/>
        <v>44</v>
      </c>
      <c r="F1057" s="179">
        <f t="shared" ca="1" si="259"/>
        <v>22</v>
      </c>
      <c r="G1057" s="179" t="str">
        <f t="shared" ca="1" si="260"/>
        <v/>
      </c>
      <c r="H1057" s="179">
        <f t="shared" ca="1" si="261"/>
        <v>5353</v>
      </c>
      <c r="I1057" s="182">
        <f t="shared" ca="1" si="262"/>
        <v>20</v>
      </c>
      <c r="J1057" s="175" t="str">
        <f t="shared" ca="1" si="263"/>
        <v/>
      </c>
      <c r="K1057" s="127" t="str">
        <f t="shared" ca="1" si="264"/>
        <v/>
      </c>
      <c r="L1057" s="182" t="str">
        <f t="shared" ca="1" si="265"/>
        <v/>
      </c>
      <c r="M1057" s="127" t="str">
        <f t="shared" ca="1" si="266"/>
        <v/>
      </c>
      <c r="N1057" s="127" t="str">
        <f t="shared" ca="1" si="267"/>
        <v/>
      </c>
      <c r="O1057" s="179" t="str">
        <f t="shared" ca="1" si="268"/>
        <v/>
      </c>
      <c r="P1057" s="182" t="str">
        <f t="shared" ca="1" si="269"/>
        <v/>
      </c>
      <c r="Q1057" s="120" t="str">
        <f t="shared" ca="1" si="271"/>
        <v/>
      </c>
      <c r="R1057" s="77">
        <f ca="1">IFERROR(SUM($I$15:I1057)/$N$5,"")</f>
        <v>0.36682675795435993</v>
      </c>
    </row>
    <row r="1058" spans="1:18" x14ac:dyDescent="0.25">
      <c r="A1058" s="168">
        <v>25</v>
      </c>
      <c r="B1058" s="173">
        <f t="shared" si="270"/>
        <v>43602.749999997468</v>
      </c>
      <c r="C1058" s="127" t="str">
        <f t="shared" ca="1" si="256"/>
        <v/>
      </c>
      <c r="D1058" s="179">
        <f t="shared" ca="1" si="257"/>
        <v>760</v>
      </c>
      <c r="E1058" s="179">
        <f t="shared" ca="1" si="258"/>
        <v>44</v>
      </c>
      <c r="F1058" s="179">
        <f t="shared" ca="1" si="259"/>
        <v>21</v>
      </c>
      <c r="G1058" s="179" t="str">
        <f t="shared" ca="1" si="260"/>
        <v/>
      </c>
      <c r="H1058" s="179">
        <f t="shared" ca="1" si="261"/>
        <v>4745</v>
      </c>
      <c r="I1058" s="182">
        <f t="shared" ca="1" si="262"/>
        <v>20</v>
      </c>
      <c r="J1058" s="175" t="str">
        <f t="shared" ca="1" si="263"/>
        <v/>
      </c>
      <c r="K1058" s="127" t="str">
        <f t="shared" ca="1" si="264"/>
        <v/>
      </c>
      <c r="L1058" s="182" t="str">
        <f t="shared" ca="1" si="265"/>
        <v/>
      </c>
      <c r="M1058" s="127" t="str">
        <f t="shared" ca="1" si="266"/>
        <v/>
      </c>
      <c r="N1058" s="127" t="str">
        <f t="shared" ca="1" si="267"/>
        <v/>
      </c>
      <c r="O1058" s="179" t="str">
        <f t="shared" ca="1" si="268"/>
        <v/>
      </c>
      <c r="P1058" s="182" t="str">
        <f t="shared" ca="1" si="269"/>
        <v/>
      </c>
      <c r="Q1058" s="120" t="str">
        <f t="shared" ca="1" si="271"/>
        <v/>
      </c>
      <c r="R1058" s="77">
        <f ca="1">IFERROR(SUM($I$15:I1058)/$N$5,"")</f>
        <v>0.3669393661285873</v>
      </c>
    </row>
    <row r="1059" spans="1:18" x14ac:dyDescent="0.25">
      <c r="A1059" s="168">
        <v>26</v>
      </c>
      <c r="B1059" s="173">
        <f t="shared" si="270"/>
        <v>43602.791666664132</v>
      </c>
      <c r="C1059" s="127" t="str">
        <f t="shared" ca="1" si="256"/>
        <v/>
      </c>
      <c r="D1059" s="179">
        <f t="shared" ca="1" si="257"/>
        <v>754</v>
      </c>
      <c r="E1059" s="179">
        <f t="shared" ca="1" si="258"/>
        <v>44</v>
      </c>
      <c r="F1059" s="179">
        <f t="shared" ca="1" si="259"/>
        <v>23</v>
      </c>
      <c r="G1059" s="179">
        <f t="shared" ca="1" si="260"/>
        <v>232.75</v>
      </c>
      <c r="H1059" s="179">
        <f t="shared" ca="1" si="261"/>
        <v>3716</v>
      </c>
      <c r="I1059" s="182">
        <f t="shared" ca="1" si="262"/>
        <v>22</v>
      </c>
      <c r="J1059" s="175" t="str">
        <f t="shared" ca="1" si="263"/>
        <v/>
      </c>
      <c r="K1059" s="127" t="str">
        <f t="shared" ca="1" si="264"/>
        <v/>
      </c>
      <c r="L1059" s="182" t="str">
        <f t="shared" ca="1" si="265"/>
        <v/>
      </c>
      <c r="M1059" s="127" t="str">
        <f t="shared" ca="1" si="266"/>
        <v/>
      </c>
      <c r="N1059" s="127" t="str">
        <f t="shared" ca="1" si="267"/>
        <v/>
      </c>
      <c r="O1059" s="179" t="str">
        <f t="shared" ca="1" si="268"/>
        <v/>
      </c>
      <c r="P1059" s="182" t="str">
        <f t="shared" ca="1" si="269"/>
        <v/>
      </c>
      <c r="Q1059" s="120" t="str">
        <f t="shared" ca="1" si="271"/>
        <v/>
      </c>
      <c r="R1059" s="77">
        <f ca="1">IFERROR(SUM($I$15:I1059)/$N$5,"")</f>
        <v>0.36706323512023736</v>
      </c>
    </row>
    <row r="1060" spans="1:18" x14ac:dyDescent="0.25">
      <c r="A1060" s="168">
        <v>27</v>
      </c>
      <c r="B1060" s="173">
        <f t="shared" si="270"/>
        <v>43602.833333330796</v>
      </c>
      <c r="C1060" s="127" t="str">
        <f t="shared" ca="1" si="256"/>
        <v/>
      </c>
      <c r="D1060" s="179">
        <f t="shared" ca="1" si="257"/>
        <v>750</v>
      </c>
      <c r="E1060" s="179">
        <f t="shared" ca="1" si="258"/>
        <v>44</v>
      </c>
      <c r="F1060" s="179">
        <f t="shared" ca="1" si="259"/>
        <v>22</v>
      </c>
      <c r="G1060" s="179" t="str">
        <f t="shared" ca="1" si="260"/>
        <v/>
      </c>
      <c r="H1060" s="179">
        <f t="shared" ca="1" si="261"/>
        <v>4912</v>
      </c>
      <c r="I1060" s="182">
        <f t="shared" ca="1" si="262"/>
        <v>24</v>
      </c>
      <c r="J1060" s="175" t="str">
        <f t="shared" ca="1" si="263"/>
        <v/>
      </c>
      <c r="K1060" s="127" t="str">
        <f t="shared" ca="1" si="264"/>
        <v/>
      </c>
      <c r="L1060" s="182" t="str">
        <f t="shared" ca="1" si="265"/>
        <v/>
      </c>
      <c r="M1060" s="127" t="str">
        <f t="shared" ca="1" si="266"/>
        <v/>
      </c>
      <c r="N1060" s="127" t="str">
        <f t="shared" ca="1" si="267"/>
        <v/>
      </c>
      <c r="O1060" s="179" t="str">
        <f t="shared" ca="1" si="268"/>
        <v/>
      </c>
      <c r="P1060" s="182" t="str">
        <f t="shared" ca="1" si="269"/>
        <v/>
      </c>
      <c r="Q1060" s="120" t="str">
        <f t="shared" ca="1" si="271"/>
        <v/>
      </c>
      <c r="R1060" s="77">
        <f ca="1">IFERROR(SUM($I$15:I1060)/$N$5,"")</f>
        <v>0.36719836492931024</v>
      </c>
    </row>
    <row r="1061" spans="1:18" x14ac:dyDescent="0.25">
      <c r="A1061" s="168">
        <v>28</v>
      </c>
      <c r="B1061" s="173">
        <f t="shared" si="270"/>
        <v>43602.874999997461</v>
      </c>
      <c r="C1061" s="127" t="str">
        <f t="shared" ca="1" si="256"/>
        <v/>
      </c>
      <c r="D1061" s="179">
        <f t="shared" ca="1" si="257"/>
        <v>753</v>
      </c>
      <c r="E1061" s="179">
        <f t="shared" ca="1" si="258"/>
        <v>44</v>
      </c>
      <c r="F1061" s="179">
        <f t="shared" ca="1" si="259"/>
        <v>24</v>
      </c>
      <c r="G1061" s="179" t="str">
        <f t="shared" ca="1" si="260"/>
        <v/>
      </c>
      <c r="H1061" s="179">
        <f t="shared" ca="1" si="261"/>
        <v>3980</v>
      </c>
      <c r="I1061" s="182">
        <f t="shared" ca="1" si="262"/>
        <v>21</v>
      </c>
      <c r="J1061" s="175" t="str">
        <f t="shared" ca="1" si="263"/>
        <v/>
      </c>
      <c r="K1061" s="127" t="str">
        <f t="shared" ca="1" si="264"/>
        <v/>
      </c>
      <c r="L1061" s="182" t="str">
        <f t="shared" ca="1" si="265"/>
        <v/>
      </c>
      <c r="M1061" s="127" t="str">
        <f t="shared" ca="1" si="266"/>
        <v/>
      </c>
      <c r="N1061" s="127" t="str">
        <f t="shared" ca="1" si="267"/>
        <v/>
      </c>
      <c r="O1061" s="179" t="str">
        <f t="shared" ca="1" si="268"/>
        <v/>
      </c>
      <c r="P1061" s="182" t="str">
        <f t="shared" ca="1" si="269"/>
        <v/>
      </c>
      <c r="Q1061" s="120" t="str">
        <f t="shared" ca="1" si="271"/>
        <v/>
      </c>
      <c r="R1061" s="77">
        <f ca="1">IFERROR(SUM($I$15:I1061)/$N$5,"")</f>
        <v>0.36731660351224893</v>
      </c>
    </row>
    <row r="1062" spans="1:18" x14ac:dyDescent="0.25">
      <c r="A1062" s="168">
        <v>29</v>
      </c>
      <c r="B1062" s="173">
        <f t="shared" si="270"/>
        <v>43602.916666664125</v>
      </c>
      <c r="C1062" s="127" t="str">
        <f t="shared" ca="1" si="256"/>
        <v/>
      </c>
      <c r="D1062" s="179">
        <f t="shared" ca="1" si="257"/>
        <v>752</v>
      </c>
      <c r="E1062" s="179">
        <f t="shared" ca="1" si="258"/>
        <v>44</v>
      </c>
      <c r="F1062" s="179">
        <f t="shared" ca="1" si="259"/>
        <v>23</v>
      </c>
      <c r="G1062" s="179" t="str">
        <f t="shared" ca="1" si="260"/>
        <v/>
      </c>
      <c r="H1062" s="179">
        <f t="shared" ca="1" si="261"/>
        <v>3827</v>
      </c>
      <c r="I1062" s="182">
        <f t="shared" ca="1" si="262"/>
        <v>23</v>
      </c>
      <c r="J1062" s="175" t="str">
        <f t="shared" ca="1" si="263"/>
        <v/>
      </c>
      <c r="K1062" s="127" t="str">
        <f t="shared" ca="1" si="264"/>
        <v/>
      </c>
      <c r="L1062" s="182" t="str">
        <f t="shared" ca="1" si="265"/>
        <v/>
      </c>
      <c r="M1062" s="127" t="str">
        <f t="shared" ca="1" si="266"/>
        <v/>
      </c>
      <c r="N1062" s="127" t="str">
        <f t="shared" ca="1" si="267"/>
        <v/>
      </c>
      <c r="O1062" s="179" t="str">
        <f t="shared" ca="1" si="268"/>
        <v/>
      </c>
      <c r="P1062" s="182" t="str">
        <f t="shared" ca="1" si="269"/>
        <v/>
      </c>
      <c r="Q1062" s="120" t="str">
        <f t="shared" ca="1" si="271"/>
        <v/>
      </c>
      <c r="R1062" s="77">
        <f ca="1">IFERROR(SUM($I$15:I1062)/$N$5,"")</f>
        <v>0.36744610291261043</v>
      </c>
    </row>
    <row r="1063" spans="1:18" x14ac:dyDescent="0.25">
      <c r="A1063" s="168">
        <v>30</v>
      </c>
      <c r="B1063" s="173">
        <f t="shared" si="270"/>
        <v>43602.958333330789</v>
      </c>
      <c r="C1063" s="127" t="str">
        <f t="shared" ca="1" si="256"/>
        <v/>
      </c>
      <c r="D1063" s="179">
        <f t="shared" ca="1" si="257"/>
        <v>750</v>
      </c>
      <c r="E1063" s="179">
        <f t="shared" ca="1" si="258"/>
        <v>44</v>
      </c>
      <c r="F1063" s="179">
        <f t="shared" ca="1" si="259"/>
        <v>26</v>
      </c>
      <c r="G1063" s="179" t="str">
        <f t="shared" ca="1" si="260"/>
        <v/>
      </c>
      <c r="H1063" s="179">
        <f t="shared" ca="1" si="261"/>
        <v>3154</v>
      </c>
      <c r="I1063" s="182">
        <f t="shared" ca="1" si="262"/>
        <v>22</v>
      </c>
      <c r="J1063" s="175" t="str">
        <f t="shared" ca="1" si="263"/>
        <v/>
      </c>
      <c r="K1063" s="127" t="str">
        <f t="shared" ca="1" si="264"/>
        <v/>
      </c>
      <c r="L1063" s="182" t="str">
        <f t="shared" ca="1" si="265"/>
        <v/>
      </c>
      <c r="M1063" s="127" t="str">
        <f t="shared" ca="1" si="266"/>
        <v/>
      </c>
      <c r="N1063" s="127" t="str">
        <f t="shared" ca="1" si="267"/>
        <v/>
      </c>
      <c r="O1063" s="179" t="str">
        <f t="shared" ca="1" si="268"/>
        <v/>
      </c>
      <c r="P1063" s="182" t="str">
        <f t="shared" ca="1" si="269"/>
        <v/>
      </c>
      <c r="Q1063" s="120" t="str">
        <f t="shared" ca="1" si="271"/>
        <v/>
      </c>
      <c r="R1063" s="77">
        <f ca="1">IFERROR(SUM($I$15:I1063)/$N$5,"")</f>
        <v>0.36756997190426055</v>
      </c>
    </row>
    <row r="1064" spans="1:18" x14ac:dyDescent="0.25">
      <c r="A1064" s="168">
        <v>31</v>
      </c>
      <c r="B1064" s="173">
        <f t="shared" si="270"/>
        <v>43602.999999997453</v>
      </c>
      <c r="C1064" s="127" t="str">
        <f t="shared" ca="1" si="256"/>
        <v/>
      </c>
      <c r="D1064" s="179">
        <f t="shared" ca="1" si="257"/>
        <v>753</v>
      </c>
      <c r="E1064" s="179">
        <f t="shared" ca="1" si="258"/>
        <v>44</v>
      </c>
      <c r="F1064" s="179">
        <f t="shared" ca="1" si="259"/>
        <v>23</v>
      </c>
      <c r="G1064" s="179" t="str">
        <f t="shared" ca="1" si="260"/>
        <v/>
      </c>
      <c r="H1064" s="179">
        <f t="shared" ca="1" si="261"/>
        <v>3547</v>
      </c>
      <c r="I1064" s="182">
        <f t="shared" ca="1" si="262"/>
        <v>20</v>
      </c>
      <c r="J1064" s="175" t="str">
        <f t="shared" ca="1" si="263"/>
        <v/>
      </c>
      <c r="K1064" s="127" t="str">
        <f t="shared" ca="1" si="264"/>
        <v/>
      </c>
      <c r="L1064" s="182" t="str">
        <f t="shared" ca="1" si="265"/>
        <v/>
      </c>
      <c r="M1064" s="127" t="str">
        <f t="shared" ca="1" si="266"/>
        <v/>
      </c>
      <c r="N1064" s="127" t="str">
        <f t="shared" ca="1" si="267"/>
        <v/>
      </c>
      <c r="O1064" s="179" t="str">
        <f t="shared" ca="1" si="268"/>
        <v/>
      </c>
      <c r="P1064" s="182" t="str">
        <f t="shared" ca="1" si="269"/>
        <v/>
      </c>
      <c r="Q1064" s="120" t="str">
        <f t="shared" ca="1" si="271"/>
        <v/>
      </c>
      <c r="R1064" s="77">
        <f ca="1">IFERROR(SUM($I$15:I1064)/$N$5,"")</f>
        <v>0.36768258007848792</v>
      </c>
    </row>
    <row r="1065" spans="1:18" x14ac:dyDescent="0.25">
      <c r="A1065" s="168">
        <v>32</v>
      </c>
      <c r="B1065" s="173">
        <f t="shared" si="270"/>
        <v>43603.041666664118</v>
      </c>
      <c r="C1065" s="127" t="str">
        <f t="shared" ca="1" si="256"/>
        <v/>
      </c>
      <c r="D1065" s="179">
        <f t="shared" ca="1" si="257"/>
        <v>751</v>
      </c>
      <c r="E1065" s="179">
        <f t="shared" ca="1" si="258"/>
        <v>44</v>
      </c>
      <c r="F1065" s="179">
        <f t="shared" ca="1" si="259"/>
        <v>25</v>
      </c>
      <c r="G1065" s="179" t="str">
        <f t="shared" ca="1" si="260"/>
        <v/>
      </c>
      <c r="H1065" s="179">
        <f t="shared" ca="1" si="261"/>
        <v>3920</v>
      </c>
      <c r="I1065" s="182">
        <f t="shared" ca="1" si="262"/>
        <v>21</v>
      </c>
      <c r="J1065" s="175" t="str">
        <f t="shared" ca="1" si="263"/>
        <v/>
      </c>
      <c r="K1065" s="127" t="str">
        <f t="shared" ca="1" si="264"/>
        <v/>
      </c>
      <c r="L1065" s="182" t="str">
        <f t="shared" ca="1" si="265"/>
        <v/>
      </c>
      <c r="M1065" s="127" t="str">
        <f t="shared" ca="1" si="266"/>
        <v/>
      </c>
      <c r="N1065" s="127" t="str">
        <f t="shared" ca="1" si="267"/>
        <v/>
      </c>
      <c r="O1065" s="179" t="str">
        <f t="shared" ca="1" si="268"/>
        <v/>
      </c>
      <c r="P1065" s="182" t="str">
        <f t="shared" ca="1" si="269"/>
        <v/>
      </c>
      <c r="Q1065" s="120" t="str">
        <f t="shared" ca="1" si="271"/>
        <v/>
      </c>
      <c r="R1065" s="77">
        <f ca="1">IFERROR(SUM($I$15:I1065)/$N$5,"")</f>
        <v>0.36780081866142661</v>
      </c>
    </row>
    <row r="1066" spans="1:18" x14ac:dyDescent="0.25">
      <c r="A1066" s="168">
        <v>33</v>
      </c>
      <c r="B1066" s="173">
        <f t="shared" si="270"/>
        <v>43603.083333330782</v>
      </c>
      <c r="C1066" s="127" t="str">
        <f t="shared" ca="1" si="256"/>
        <v/>
      </c>
      <c r="D1066" s="179">
        <f t="shared" ca="1" si="257"/>
        <v>750</v>
      </c>
      <c r="E1066" s="179">
        <f t="shared" ca="1" si="258"/>
        <v>44</v>
      </c>
      <c r="F1066" s="179">
        <f t="shared" ca="1" si="259"/>
        <v>24</v>
      </c>
      <c r="G1066" s="179" t="str">
        <f t="shared" ca="1" si="260"/>
        <v/>
      </c>
      <c r="H1066" s="179">
        <f t="shared" ca="1" si="261"/>
        <v>3515</v>
      </c>
      <c r="I1066" s="182">
        <f t="shared" ca="1" si="262"/>
        <v>21</v>
      </c>
      <c r="J1066" s="175" t="str">
        <f t="shared" ca="1" si="263"/>
        <v/>
      </c>
      <c r="K1066" s="127" t="str">
        <f t="shared" ca="1" si="264"/>
        <v/>
      </c>
      <c r="L1066" s="182" t="str">
        <f t="shared" ca="1" si="265"/>
        <v/>
      </c>
      <c r="M1066" s="127" t="str">
        <f t="shared" ca="1" si="266"/>
        <v/>
      </c>
      <c r="N1066" s="127" t="str">
        <f t="shared" ca="1" si="267"/>
        <v/>
      </c>
      <c r="O1066" s="179" t="str">
        <f t="shared" ca="1" si="268"/>
        <v/>
      </c>
      <c r="P1066" s="182" t="str">
        <f t="shared" ca="1" si="269"/>
        <v/>
      </c>
      <c r="Q1066" s="120" t="str">
        <f t="shared" ca="1" si="271"/>
        <v/>
      </c>
      <c r="R1066" s="77">
        <f ca="1">IFERROR(SUM($I$15:I1066)/$N$5,"")</f>
        <v>0.36791905724436536</v>
      </c>
    </row>
    <row r="1067" spans="1:18" x14ac:dyDescent="0.25">
      <c r="A1067" s="168">
        <v>34</v>
      </c>
      <c r="B1067" s="173">
        <f t="shared" si="270"/>
        <v>43603.124999997446</v>
      </c>
      <c r="C1067" s="127" t="str">
        <f t="shared" ca="1" si="256"/>
        <v/>
      </c>
      <c r="D1067" s="179">
        <f t="shared" ca="1" si="257"/>
        <v>748</v>
      </c>
      <c r="E1067" s="179">
        <f t="shared" ca="1" si="258"/>
        <v>44</v>
      </c>
      <c r="F1067" s="179">
        <f t="shared" ca="1" si="259"/>
        <v>24</v>
      </c>
      <c r="G1067" s="179" t="str">
        <f t="shared" ca="1" si="260"/>
        <v/>
      </c>
      <c r="H1067" s="179">
        <f t="shared" ca="1" si="261"/>
        <v>3848</v>
      </c>
      <c r="I1067" s="182">
        <f t="shared" ca="1" si="262"/>
        <v>22</v>
      </c>
      <c r="J1067" s="175" t="str">
        <f t="shared" ca="1" si="263"/>
        <v/>
      </c>
      <c r="K1067" s="127" t="str">
        <f t="shared" ca="1" si="264"/>
        <v/>
      </c>
      <c r="L1067" s="182" t="str">
        <f t="shared" ca="1" si="265"/>
        <v/>
      </c>
      <c r="M1067" s="127" t="str">
        <f t="shared" ca="1" si="266"/>
        <v/>
      </c>
      <c r="N1067" s="127" t="str">
        <f t="shared" ca="1" si="267"/>
        <v/>
      </c>
      <c r="O1067" s="179" t="str">
        <f t="shared" ca="1" si="268"/>
        <v/>
      </c>
      <c r="P1067" s="182" t="str">
        <f t="shared" ca="1" si="269"/>
        <v/>
      </c>
      <c r="Q1067" s="120" t="str">
        <f t="shared" ca="1" si="271"/>
        <v/>
      </c>
      <c r="R1067" s="77">
        <f ca="1">IFERROR(SUM($I$15:I1067)/$N$5,"")</f>
        <v>0.36804292623601548</v>
      </c>
    </row>
    <row r="1068" spans="1:18" x14ac:dyDescent="0.25">
      <c r="A1068" s="168">
        <v>35</v>
      </c>
      <c r="B1068" s="173">
        <f t="shared" si="270"/>
        <v>43603.16666666411</v>
      </c>
      <c r="C1068" s="127" t="str">
        <f t="shared" ca="1" si="256"/>
        <v/>
      </c>
      <c r="D1068" s="179">
        <f t="shared" ca="1" si="257"/>
        <v>747</v>
      </c>
      <c r="E1068" s="179">
        <f t="shared" ca="1" si="258"/>
        <v>44</v>
      </c>
      <c r="F1068" s="179">
        <f t="shared" ca="1" si="259"/>
        <v>23</v>
      </c>
      <c r="G1068" s="179" t="str">
        <f t="shared" ca="1" si="260"/>
        <v/>
      </c>
      <c r="H1068" s="179">
        <f t="shared" ca="1" si="261"/>
        <v>3869</v>
      </c>
      <c r="I1068" s="182">
        <f t="shared" ca="1" si="262"/>
        <v>20</v>
      </c>
      <c r="J1068" s="175" t="str">
        <f t="shared" ca="1" si="263"/>
        <v/>
      </c>
      <c r="K1068" s="127" t="str">
        <f t="shared" ca="1" si="264"/>
        <v/>
      </c>
      <c r="L1068" s="182" t="str">
        <f t="shared" ca="1" si="265"/>
        <v/>
      </c>
      <c r="M1068" s="127" t="str">
        <f t="shared" ca="1" si="266"/>
        <v/>
      </c>
      <c r="N1068" s="127" t="str">
        <f t="shared" ca="1" si="267"/>
        <v/>
      </c>
      <c r="O1068" s="179" t="str">
        <f t="shared" ca="1" si="268"/>
        <v/>
      </c>
      <c r="P1068" s="182" t="str">
        <f t="shared" ca="1" si="269"/>
        <v/>
      </c>
      <c r="Q1068" s="120" t="str">
        <f t="shared" ca="1" si="271"/>
        <v/>
      </c>
      <c r="R1068" s="77">
        <f ca="1">IFERROR(SUM($I$15:I1068)/$N$5,"")</f>
        <v>0.36815553441024285</v>
      </c>
    </row>
    <row r="1069" spans="1:18" x14ac:dyDescent="0.25">
      <c r="A1069" s="168">
        <v>36</v>
      </c>
      <c r="B1069" s="173">
        <f t="shared" si="270"/>
        <v>43603.208333330775</v>
      </c>
      <c r="C1069" s="127" t="str">
        <f t="shared" ca="1" si="256"/>
        <v/>
      </c>
      <c r="D1069" s="179">
        <f t="shared" ca="1" si="257"/>
        <v>749</v>
      </c>
      <c r="E1069" s="179">
        <f t="shared" ca="1" si="258"/>
        <v>44</v>
      </c>
      <c r="F1069" s="179">
        <f t="shared" ca="1" si="259"/>
        <v>24</v>
      </c>
      <c r="G1069" s="179" t="str">
        <f t="shared" ca="1" si="260"/>
        <v/>
      </c>
      <c r="H1069" s="179">
        <f t="shared" ca="1" si="261"/>
        <v>2485</v>
      </c>
      <c r="I1069" s="182">
        <f t="shared" ca="1" si="262"/>
        <v>21</v>
      </c>
      <c r="J1069" s="175" t="str">
        <f t="shared" ca="1" si="263"/>
        <v/>
      </c>
      <c r="K1069" s="127" t="str">
        <f t="shared" ca="1" si="264"/>
        <v/>
      </c>
      <c r="L1069" s="182" t="str">
        <f t="shared" ca="1" si="265"/>
        <v/>
      </c>
      <c r="M1069" s="127" t="str">
        <f t="shared" ca="1" si="266"/>
        <v/>
      </c>
      <c r="N1069" s="127" t="str">
        <f t="shared" ca="1" si="267"/>
        <v/>
      </c>
      <c r="O1069" s="179" t="str">
        <f t="shared" ca="1" si="268"/>
        <v/>
      </c>
      <c r="P1069" s="182" t="str">
        <f t="shared" ca="1" si="269"/>
        <v/>
      </c>
      <c r="Q1069" s="120" t="str">
        <f t="shared" ca="1" si="271"/>
        <v/>
      </c>
      <c r="R1069" s="77">
        <f ca="1">IFERROR(SUM($I$15:I1069)/$N$5,"")</f>
        <v>0.36827377299318159</v>
      </c>
    </row>
    <row r="1070" spans="1:18" x14ac:dyDescent="0.25">
      <c r="A1070" s="168">
        <v>37</v>
      </c>
      <c r="B1070" s="173">
        <f t="shared" si="270"/>
        <v>43603.249999997439</v>
      </c>
      <c r="C1070" s="127" t="str">
        <f t="shared" ca="1" si="256"/>
        <v/>
      </c>
      <c r="D1070" s="179">
        <f t="shared" ca="1" si="257"/>
        <v>751</v>
      </c>
      <c r="E1070" s="179">
        <f t="shared" ca="1" si="258"/>
        <v>44</v>
      </c>
      <c r="F1070" s="179">
        <f t="shared" ca="1" si="259"/>
        <v>22</v>
      </c>
      <c r="G1070" s="179" t="str">
        <f t="shared" ca="1" si="260"/>
        <v/>
      </c>
      <c r="H1070" s="179">
        <f t="shared" ca="1" si="261"/>
        <v>3681</v>
      </c>
      <c r="I1070" s="182">
        <f t="shared" ca="1" si="262"/>
        <v>22</v>
      </c>
      <c r="J1070" s="175" t="str">
        <f t="shared" ca="1" si="263"/>
        <v/>
      </c>
      <c r="K1070" s="127" t="str">
        <f t="shared" ca="1" si="264"/>
        <v/>
      </c>
      <c r="L1070" s="182" t="str">
        <f t="shared" ca="1" si="265"/>
        <v/>
      </c>
      <c r="M1070" s="127" t="str">
        <f t="shared" ca="1" si="266"/>
        <v/>
      </c>
      <c r="N1070" s="127" t="str">
        <f t="shared" ca="1" si="267"/>
        <v/>
      </c>
      <c r="O1070" s="179" t="str">
        <f t="shared" ca="1" si="268"/>
        <v/>
      </c>
      <c r="P1070" s="182" t="str">
        <f t="shared" ca="1" si="269"/>
        <v/>
      </c>
      <c r="Q1070" s="120" t="str">
        <f t="shared" ca="1" si="271"/>
        <v/>
      </c>
      <c r="R1070" s="77">
        <f ca="1">IFERROR(SUM($I$15:I1070)/$N$5,"")</f>
        <v>0.36839764198483166</v>
      </c>
    </row>
    <row r="1071" spans="1:18" x14ac:dyDescent="0.25">
      <c r="A1071" s="168">
        <v>14</v>
      </c>
      <c r="B1071" s="173">
        <f t="shared" si="270"/>
        <v>43603.291666664103</v>
      </c>
      <c r="C1071" s="127" t="str">
        <f t="shared" ca="1" si="256"/>
        <v/>
      </c>
      <c r="D1071" s="179">
        <f t="shared" ca="1" si="257"/>
        <v>748</v>
      </c>
      <c r="E1071" s="179">
        <f t="shared" ca="1" si="258"/>
        <v>46</v>
      </c>
      <c r="F1071" s="179">
        <f t="shared" ca="1" si="259"/>
        <v>21</v>
      </c>
      <c r="G1071" s="179">
        <f t="shared" ca="1" si="260"/>
        <v>196.73</v>
      </c>
      <c r="H1071" s="179">
        <f t="shared" ca="1" si="261"/>
        <v>3512</v>
      </c>
      <c r="I1071" s="182">
        <f t="shared" ca="1" si="262"/>
        <v>19</v>
      </c>
      <c r="J1071" s="175" t="str">
        <f t="shared" ca="1" si="263"/>
        <v/>
      </c>
      <c r="K1071" s="127" t="str">
        <f t="shared" ca="1" si="264"/>
        <v/>
      </c>
      <c r="L1071" s="182" t="str">
        <f t="shared" ca="1" si="265"/>
        <v/>
      </c>
      <c r="M1071" s="127" t="str">
        <f t="shared" ca="1" si="266"/>
        <v/>
      </c>
      <c r="N1071" s="127" t="str">
        <f t="shared" ca="1" si="267"/>
        <v/>
      </c>
      <c r="O1071" s="179" t="str">
        <f t="shared" ca="1" si="268"/>
        <v/>
      </c>
      <c r="P1071" s="182" t="str">
        <f t="shared" ca="1" si="269"/>
        <v/>
      </c>
      <c r="Q1071" s="120" t="str">
        <f t="shared" ca="1" si="271"/>
        <v/>
      </c>
      <c r="R1071" s="77">
        <f ca="1">IFERROR(SUM($I$15:I1071)/$N$5,"")</f>
        <v>0.36850461975034765</v>
      </c>
    </row>
    <row r="1072" spans="1:18" x14ac:dyDescent="0.25">
      <c r="A1072" s="168">
        <v>15</v>
      </c>
      <c r="B1072" s="173">
        <f t="shared" si="270"/>
        <v>43603.333333330767</v>
      </c>
      <c r="C1072" s="127" t="str">
        <f t="shared" ca="1" si="256"/>
        <v/>
      </c>
      <c r="D1072" s="179">
        <f t="shared" ca="1" si="257"/>
        <v>747</v>
      </c>
      <c r="E1072" s="179">
        <f t="shared" ca="1" si="258"/>
        <v>46</v>
      </c>
      <c r="F1072" s="179">
        <f t="shared" ca="1" si="259"/>
        <v>22</v>
      </c>
      <c r="G1072" s="179" t="str">
        <f t="shared" ca="1" si="260"/>
        <v/>
      </c>
      <c r="H1072" s="179">
        <f t="shared" ca="1" si="261"/>
        <v>3874</v>
      </c>
      <c r="I1072" s="182">
        <f t="shared" ca="1" si="262"/>
        <v>18</v>
      </c>
      <c r="J1072" s="175" t="str">
        <f t="shared" ca="1" si="263"/>
        <v/>
      </c>
      <c r="K1072" s="127" t="str">
        <f t="shared" ca="1" si="264"/>
        <v/>
      </c>
      <c r="L1072" s="182" t="str">
        <f t="shared" ca="1" si="265"/>
        <v/>
      </c>
      <c r="M1072" s="127" t="str">
        <f t="shared" ca="1" si="266"/>
        <v/>
      </c>
      <c r="N1072" s="127" t="str">
        <f t="shared" ca="1" si="267"/>
        <v/>
      </c>
      <c r="O1072" s="179" t="str">
        <f t="shared" ca="1" si="268"/>
        <v/>
      </c>
      <c r="P1072" s="182" t="str">
        <f t="shared" ca="1" si="269"/>
        <v/>
      </c>
      <c r="Q1072" s="120" t="str">
        <f t="shared" ca="1" si="271"/>
        <v/>
      </c>
      <c r="R1072" s="77">
        <f ca="1">IFERROR(SUM($I$15:I1072)/$N$5,"")</f>
        <v>0.36860596710715232</v>
      </c>
    </row>
    <row r="1073" spans="1:18" x14ac:dyDescent="0.25">
      <c r="A1073" s="168">
        <v>16</v>
      </c>
      <c r="B1073" s="173">
        <f t="shared" si="270"/>
        <v>43603.374999997432</v>
      </c>
      <c r="C1073" s="127" t="str">
        <f t="shared" ca="1" si="256"/>
        <v/>
      </c>
      <c r="D1073" s="179">
        <f t="shared" ca="1" si="257"/>
        <v>749</v>
      </c>
      <c r="E1073" s="179">
        <f t="shared" ca="1" si="258"/>
        <v>46</v>
      </c>
      <c r="F1073" s="179">
        <f t="shared" ca="1" si="259"/>
        <v>21</v>
      </c>
      <c r="G1073" s="179" t="str">
        <f t="shared" ca="1" si="260"/>
        <v/>
      </c>
      <c r="H1073" s="179">
        <f t="shared" ca="1" si="261"/>
        <v>2895</v>
      </c>
      <c r="I1073" s="182">
        <f t="shared" ca="1" si="262"/>
        <v>21</v>
      </c>
      <c r="J1073" s="175" t="str">
        <f t="shared" ca="1" si="263"/>
        <v/>
      </c>
      <c r="K1073" s="127" t="str">
        <f t="shared" ca="1" si="264"/>
        <v/>
      </c>
      <c r="L1073" s="182" t="str">
        <f t="shared" ca="1" si="265"/>
        <v/>
      </c>
      <c r="M1073" s="127" t="str">
        <f t="shared" ca="1" si="266"/>
        <v/>
      </c>
      <c r="N1073" s="127" t="str">
        <f t="shared" ca="1" si="267"/>
        <v/>
      </c>
      <c r="O1073" s="179" t="str">
        <f t="shared" ca="1" si="268"/>
        <v/>
      </c>
      <c r="P1073" s="182" t="str">
        <f t="shared" ca="1" si="269"/>
        <v/>
      </c>
      <c r="Q1073" s="120" t="str">
        <f t="shared" ca="1" si="271"/>
        <v/>
      </c>
      <c r="R1073" s="77">
        <f ca="1">IFERROR(SUM($I$15:I1073)/$N$5,"")</f>
        <v>0.36872420569009107</v>
      </c>
    </row>
    <row r="1074" spans="1:18" x14ac:dyDescent="0.25">
      <c r="A1074" s="168">
        <v>17</v>
      </c>
      <c r="B1074" s="173">
        <f t="shared" si="270"/>
        <v>43603.416666664096</v>
      </c>
      <c r="C1074" s="127" t="str">
        <f t="shared" ca="1" si="256"/>
        <v/>
      </c>
      <c r="D1074" s="179">
        <f t="shared" ca="1" si="257"/>
        <v>751</v>
      </c>
      <c r="E1074" s="179">
        <f t="shared" ca="1" si="258"/>
        <v>46</v>
      </c>
      <c r="F1074" s="179">
        <f t="shared" ca="1" si="259"/>
        <v>22</v>
      </c>
      <c r="G1074" s="179" t="str">
        <f t="shared" ca="1" si="260"/>
        <v/>
      </c>
      <c r="H1074" s="179">
        <f t="shared" ca="1" si="261"/>
        <v>4568</v>
      </c>
      <c r="I1074" s="182">
        <f t="shared" ca="1" si="262"/>
        <v>20</v>
      </c>
      <c r="J1074" s="175" t="str">
        <f t="shared" ca="1" si="263"/>
        <v/>
      </c>
      <c r="K1074" s="127" t="str">
        <f t="shared" ca="1" si="264"/>
        <v/>
      </c>
      <c r="L1074" s="182" t="str">
        <f t="shared" ca="1" si="265"/>
        <v/>
      </c>
      <c r="M1074" s="127" t="str">
        <f t="shared" ca="1" si="266"/>
        <v/>
      </c>
      <c r="N1074" s="127" t="str">
        <f t="shared" ca="1" si="267"/>
        <v/>
      </c>
      <c r="O1074" s="179" t="str">
        <f t="shared" ca="1" si="268"/>
        <v/>
      </c>
      <c r="P1074" s="182" t="str">
        <f t="shared" ca="1" si="269"/>
        <v/>
      </c>
      <c r="Q1074" s="120" t="str">
        <f t="shared" ca="1" si="271"/>
        <v/>
      </c>
      <c r="R1074" s="77">
        <f ca="1">IFERROR(SUM($I$15:I1074)/$N$5,"")</f>
        <v>0.36883681386431844</v>
      </c>
    </row>
    <row r="1075" spans="1:18" x14ac:dyDescent="0.25">
      <c r="A1075" s="168">
        <v>18</v>
      </c>
      <c r="B1075" s="173">
        <f t="shared" si="270"/>
        <v>43603.45833333076</v>
      </c>
      <c r="C1075" s="127" t="str">
        <f t="shared" ca="1" si="256"/>
        <v/>
      </c>
      <c r="D1075" s="179">
        <f t="shared" ca="1" si="257"/>
        <v>744</v>
      </c>
      <c r="E1075" s="179">
        <f t="shared" ca="1" si="258"/>
        <v>46</v>
      </c>
      <c r="F1075" s="179">
        <f t="shared" ca="1" si="259"/>
        <v>23</v>
      </c>
      <c r="G1075" s="179" t="str">
        <f t="shared" ca="1" si="260"/>
        <v/>
      </c>
      <c r="H1075" s="179">
        <f t="shared" ca="1" si="261"/>
        <v>3912</v>
      </c>
      <c r="I1075" s="182">
        <f t="shared" ca="1" si="262"/>
        <v>19</v>
      </c>
      <c r="J1075" s="175" t="str">
        <f t="shared" ca="1" si="263"/>
        <v/>
      </c>
      <c r="K1075" s="127" t="str">
        <f t="shared" ca="1" si="264"/>
        <v/>
      </c>
      <c r="L1075" s="182" t="str">
        <f t="shared" ca="1" si="265"/>
        <v/>
      </c>
      <c r="M1075" s="127" t="str">
        <f t="shared" ca="1" si="266"/>
        <v/>
      </c>
      <c r="N1075" s="127" t="str">
        <f t="shared" ca="1" si="267"/>
        <v/>
      </c>
      <c r="O1075" s="179" t="str">
        <f t="shared" ca="1" si="268"/>
        <v/>
      </c>
      <c r="P1075" s="182" t="str">
        <f t="shared" ca="1" si="269"/>
        <v/>
      </c>
      <c r="Q1075" s="120" t="str">
        <f t="shared" ca="1" si="271"/>
        <v/>
      </c>
      <c r="R1075" s="77">
        <f ca="1">IFERROR(SUM($I$15:I1075)/$N$5,"")</f>
        <v>0.36894379162983443</v>
      </c>
    </row>
    <row r="1076" spans="1:18" x14ac:dyDescent="0.25">
      <c r="A1076" s="168">
        <v>19</v>
      </c>
      <c r="B1076" s="173">
        <f t="shared" si="270"/>
        <v>43603.499999997424</v>
      </c>
      <c r="C1076" s="127" t="str">
        <f t="shared" ca="1" si="256"/>
        <v/>
      </c>
      <c r="D1076" s="179">
        <f t="shared" ca="1" si="257"/>
        <v>741</v>
      </c>
      <c r="E1076" s="179">
        <f t="shared" ca="1" si="258"/>
        <v>46</v>
      </c>
      <c r="F1076" s="179">
        <f t="shared" ca="1" si="259"/>
        <v>21</v>
      </c>
      <c r="G1076" s="179" t="str">
        <f t="shared" ca="1" si="260"/>
        <v/>
      </c>
      <c r="H1076" s="179">
        <f t="shared" ca="1" si="261"/>
        <v>4136</v>
      </c>
      <c r="I1076" s="182">
        <f t="shared" ca="1" si="262"/>
        <v>18</v>
      </c>
      <c r="J1076" s="175" t="str">
        <f t="shared" ca="1" si="263"/>
        <v/>
      </c>
      <c r="K1076" s="127" t="str">
        <f t="shared" ca="1" si="264"/>
        <v/>
      </c>
      <c r="L1076" s="182" t="str">
        <f t="shared" ca="1" si="265"/>
        <v/>
      </c>
      <c r="M1076" s="127" t="str">
        <f t="shared" ca="1" si="266"/>
        <v/>
      </c>
      <c r="N1076" s="127" t="str">
        <f t="shared" ca="1" si="267"/>
        <v/>
      </c>
      <c r="O1076" s="179" t="str">
        <f t="shared" ca="1" si="268"/>
        <v/>
      </c>
      <c r="P1076" s="182" t="str">
        <f t="shared" ca="1" si="269"/>
        <v/>
      </c>
      <c r="Q1076" s="120" t="str">
        <f t="shared" ca="1" si="271"/>
        <v/>
      </c>
      <c r="R1076" s="77">
        <f ca="1">IFERROR(SUM($I$15:I1076)/$N$5,"")</f>
        <v>0.36904513898663904</v>
      </c>
    </row>
    <row r="1077" spans="1:18" x14ac:dyDescent="0.25">
      <c r="A1077" s="168">
        <v>20</v>
      </c>
      <c r="B1077" s="173">
        <f t="shared" si="270"/>
        <v>43603.541666664089</v>
      </c>
      <c r="C1077" s="127" t="str">
        <f t="shared" ca="1" si="256"/>
        <v/>
      </c>
      <c r="D1077" s="179">
        <f t="shared" ca="1" si="257"/>
        <v>735</v>
      </c>
      <c r="E1077" s="179">
        <f t="shared" ca="1" si="258"/>
        <v>46</v>
      </c>
      <c r="F1077" s="179">
        <f t="shared" ca="1" si="259"/>
        <v>26</v>
      </c>
      <c r="G1077" s="179">
        <f t="shared" ca="1" si="260"/>
        <v>196.73</v>
      </c>
      <c r="H1077" s="179">
        <f t="shared" ca="1" si="261"/>
        <v>7756</v>
      </c>
      <c r="I1077" s="182">
        <f t="shared" ca="1" si="262"/>
        <v>17</v>
      </c>
      <c r="J1077" s="175" t="str">
        <f t="shared" ca="1" si="263"/>
        <v/>
      </c>
      <c r="K1077" s="127" t="str">
        <f t="shared" ca="1" si="264"/>
        <v/>
      </c>
      <c r="L1077" s="182" t="str">
        <f t="shared" ca="1" si="265"/>
        <v/>
      </c>
      <c r="M1077" s="127" t="str">
        <f t="shared" ca="1" si="266"/>
        <v/>
      </c>
      <c r="N1077" s="127" t="str">
        <f t="shared" ca="1" si="267"/>
        <v/>
      </c>
      <c r="O1077" s="179" t="str">
        <f t="shared" ca="1" si="268"/>
        <v/>
      </c>
      <c r="P1077" s="182" t="str">
        <f t="shared" ca="1" si="269"/>
        <v/>
      </c>
      <c r="Q1077" s="120" t="str">
        <f t="shared" ca="1" si="271"/>
        <v/>
      </c>
      <c r="R1077" s="77">
        <f ca="1">IFERROR(SUM($I$15:I1077)/$N$5,"")</f>
        <v>0.36914085593473228</v>
      </c>
    </row>
    <row r="1078" spans="1:18" x14ac:dyDescent="0.25">
      <c r="A1078" s="168">
        <v>21</v>
      </c>
      <c r="B1078" s="173">
        <f t="shared" si="270"/>
        <v>43603.583333330753</v>
      </c>
      <c r="C1078" s="127" t="str">
        <f t="shared" ca="1" si="256"/>
        <v/>
      </c>
      <c r="D1078" s="179">
        <f t="shared" ca="1" si="257"/>
        <v>734</v>
      </c>
      <c r="E1078" s="179">
        <f t="shared" ca="1" si="258"/>
        <v>48</v>
      </c>
      <c r="F1078" s="179">
        <f t="shared" ca="1" si="259"/>
        <v>25</v>
      </c>
      <c r="G1078" s="179" t="str">
        <f t="shared" ca="1" si="260"/>
        <v/>
      </c>
      <c r="H1078" s="179">
        <f t="shared" ca="1" si="261"/>
        <v>4147</v>
      </c>
      <c r="I1078" s="182">
        <f t="shared" ca="1" si="262"/>
        <v>18</v>
      </c>
      <c r="J1078" s="175" t="str">
        <f t="shared" ca="1" si="263"/>
        <v/>
      </c>
      <c r="K1078" s="127" t="str">
        <f t="shared" ca="1" si="264"/>
        <v/>
      </c>
      <c r="L1078" s="182" t="str">
        <f t="shared" ca="1" si="265"/>
        <v/>
      </c>
      <c r="M1078" s="127" t="str">
        <f t="shared" ca="1" si="266"/>
        <v/>
      </c>
      <c r="N1078" s="127" t="str">
        <f t="shared" ca="1" si="267"/>
        <v/>
      </c>
      <c r="O1078" s="179" t="str">
        <f t="shared" ca="1" si="268"/>
        <v/>
      </c>
      <c r="P1078" s="182" t="str">
        <f t="shared" ca="1" si="269"/>
        <v/>
      </c>
      <c r="Q1078" s="120" t="str">
        <f t="shared" ca="1" si="271"/>
        <v/>
      </c>
      <c r="R1078" s="77">
        <f ca="1">IFERROR(SUM($I$15:I1078)/$N$5,"")</f>
        <v>0.36924220329153695</v>
      </c>
    </row>
    <row r="1079" spans="1:18" x14ac:dyDescent="0.25">
      <c r="A1079" s="168">
        <v>22</v>
      </c>
      <c r="B1079" s="173">
        <f t="shared" si="270"/>
        <v>43603.624999997417</v>
      </c>
      <c r="C1079" s="127" t="str">
        <f t="shared" ca="1" si="256"/>
        <v/>
      </c>
      <c r="D1079" s="179">
        <f t="shared" ca="1" si="257"/>
        <v>711</v>
      </c>
      <c r="E1079" s="179">
        <f t="shared" ca="1" si="258"/>
        <v>48</v>
      </c>
      <c r="F1079" s="179">
        <f t="shared" ca="1" si="259"/>
        <v>25</v>
      </c>
      <c r="G1079" s="179" t="str">
        <f t="shared" ca="1" si="260"/>
        <v/>
      </c>
      <c r="H1079" s="179">
        <f t="shared" ca="1" si="261"/>
        <v>3909</v>
      </c>
      <c r="I1079" s="182">
        <f t="shared" ca="1" si="262"/>
        <v>17</v>
      </c>
      <c r="J1079" s="175" t="str">
        <f t="shared" ca="1" si="263"/>
        <v/>
      </c>
      <c r="K1079" s="127" t="str">
        <f t="shared" ca="1" si="264"/>
        <v/>
      </c>
      <c r="L1079" s="182" t="str">
        <f t="shared" ca="1" si="265"/>
        <v/>
      </c>
      <c r="M1079" s="127" t="str">
        <f t="shared" ca="1" si="266"/>
        <v/>
      </c>
      <c r="N1079" s="127" t="str">
        <f t="shared" ca="1" si="267"/>
        <v/>
      </c>
      <c r="O1079" s="179" t="str">
        <f t="shared" ca="1" si="268"/>
        <v/>
      </c>
      <c r="P1079" s="182" t="str">
        <f t="shared" ca="1" si="269"/>
        <v/>
      </c>
      <c r="Q1079" s="120" t="str">
        <f t="shared" ca="1" si="271"/>
        <v/>
      </c>
      <c r="R1079" s="77">
        <f ca="1">IFERROR(SUM($I$15:I1079)/$N$5,"")</f>
        <v>0.36933792023963019</v>
      </c>
    </row>
    <row r="1080" spans="1:18" x14ac:dyDescent="0.25">
      <c r="A1080" s="168">
        <v>23</v>
      </c>
      <c r="B1080" s="173">
        <f t="shared" si="270"/>
        <v>43603.666666664081</v>
      </c>
      <c r="C1080" s="127" t="str">
        <f t="shared" ca="1" si="256"/>
        <v/>
      </c>
      <c r="D1080" s="179">
        <f t="shared" ca="1" si="257"/>
        <v>735</v>
      </c>
      <c r="E1080" s="179">
        <f t="shared" ca="1" si="258"/>
        <v>48</v>
      </c>
      <c r="F1080" s="179">
        <f t="shared" ca="1" si="259"/>
        <v>24</v>
      </c>
      <c r="G1080" s="179" t="str">
        <f t="shared" ca="1" si="260"/>
        <v/>
      </c>
      <c r="H1080" s="179">
        <f t="shared" ca="1" si="261"/>
        <v>5900</v>
      </c>
      <c r="I1080" s="182">
        <f t="shared" ca="1" si="262"/>
        <v>19</v>
      </c>
      <c r="J1080" s="175" t="str">
        <f t="shared" ca="1" si="263"/>
        <v/>
      </c>
      <c r="K1080" s="127" t="str">
        <f t="shared" ca="1" si="264"/>
        <v/>
      </c>
      <c r="L1080" s="182" t="str">
        <f t="shared" ca="1" si="265"/>
        <v/>
      </c>
      <c r="M1080" s="127" t="str">
        <f t="shared" ca="1" si="266"/>
        <v/>
      </c>
      <c r="N1080" s="127" t="str">
        <f t="shared" ca="1" si="267"/>
        <v/>
      </c>
      <c r="O1080" s="179" t="str">
        <f t="shared" ca="1" si="268"/>
        <v/>
      </c>
      <c r="P1080" s="182" t="str">
        <f t="shared" ca="1" si="269"/>
        <v/>
      </c>
      <c r="Q1080" s="120" t="str">
        <f t="shared" ca="1" si="271"/>
        <v/>
      </c>
      <c r="R1080" s="77">
        <f ca="1">IFERROR(SUM($I$15:I1080)/$N$5,"")</f>
        <v>0.36944489800514618</v>
      </c>
    </row>
    <row r="1081" spans="1:18" x14ac:dyDescent="0.25">
      <c r="A1081" s="168">
        <v>24</v>
      </c>
      <c r="B1081" s="173">
        <f t="shared" si="270"/>
        <v>43603.708333330746</v>
      </c>
      <c r="C1081" s="127" t="str">
        <f t="shared" ca="1" si="256"/>
        <v/>
      </c>
      <c r="D1081" s="179">
        <f t="shared" ca="1" si="257"/>
        <v>701</v>
      </c>
      <c r="E1081" s="179">
        <f t="shared" ca="1" si="258"/>
        <v>48</v>
      </c>
      <c r="F1081" s="179">
        <f t="shared" ca="1" si="259"/>
        <v>26</v>
      </c>
      <c r="G1081" s="179" t="str">
        <f t="shared" ca="1" si="260"/>
        <v/>
      </c>
      <c r="H1081" s="179">
        <f t="shared" ca="1" si="261"/>
        <v>7658</v>
      </c>
      <c r="I1081" s="182">
        <f t="shared" ca="1" si="262"/>
        <v>18</v>
      </c>
      <c r="J1081" s="175" t="str">
        <f t="shared" ca="1" si="263"/>
        <v/>
      </c>
      <c r="K1081" s="127" t="str">
        <f t="shared" ca="1" si="264"/>
        <v/>
      </c>
      <c r="L1081" s="182" t="str">
        <f t="shared" ca="1" si="265"/>
        <v/>
      </c>
      <c r="M1081" s="127" t="str">
        <f t="shared" ca="1" si="266"/>
        <v/>
      </c>
      <c r="N1081" s="127" t="str">
        <f t="shared" ca="1" si="267"/>
        <v/>
      </c>
      <c r="O1081" s="179" t="str">
        <f t="shared" ca="1" si="268"/>
        <v/>
      </c>
      <c r="P1081" s="182" t="str">
        <f t="shared" ca="1" si="269"/>
        <v/>
      </c>
      <c r="Q1081" s="120" t="str">
        <f t="shared" ca="1" si="271"/>
        <v/>
      </c>
      <c r="R1081" s="77">
        <f ca="1">IFERROR(SUM($I$15:I1081)/$N$5,"")</f>
        <v>0.3695462453619508</v>
      </c>
    </row>
    <row r="1082" spans="1:18" x14ac:dyDescent="0.25">
      <c r="A1082" s="168">
        <v>25</v>
      </c>
      <c r="B1082" s="173">
        <f t="shared" si="270"/>
        <v>43603.74999999741</v>
      </c>
      <c r="C1082" s="127" t="str">
        <f t="shared" ca="1" si="256"/>
        <v/>
      </c>
      <c r="D1082" s="179">
        <f t="shared" ca="1" si="257"/>
        <v>720</v>
      </c>
      <c r="E1082" s="179">
        <f t="shared" ca="1" si="258"/>
        <v>48</v>
      </c>
      <c r="F1082" s="179">
        <f t="shared" ca="1" si="259"/>
        <v>27</v>
      </c>
      <c r="G1082" s="179" t="str">
        <f t="shared" ca="1" si="260"/>
        <v/>
      </c>
      <c r="H1082" s="179">
        <f t="shared" ca="1" si="261"/>
        <v>3337</v>
      </c>
      <c r="I1082" s="182">
        <f t="shared" ca="1" si="262"/>
        <v>19</v>
      </c>
      <c r="J1082" s="175" t="str">
        <f t="shared" ca="1" si="263"/>
        <v/>
      </c>
      <c r="K1082" s="127" t="str">
        <f t="shared" ca="1" si="264"/>
        <v/>
      </c>
      <c r="L1082" s="182" t="str">
        <f t="shared" ca="1" si="265"/>
        <v/>
      </c>
      <c r="M1082" s="127" t="str">
        <f t="shared" ca="1" si="266"/>
        <v/>
      </c>
      <c r="N1082" s="127" t="str">
        <f t="shared" ca="1" si="267"/>
        <v/>
      </c>
      <c r="O1082" s="179" t="str">
        <f t="shared" ca="1" si="268"/>
        <v/>
      </c>
      <c r="P1082" s="182" t="str">
        <f t="shared" ca="1" si="269"/>
        <v/>
      </c>
      <c r="Q1082" s="120" t="str">
        <f t="shared" ca="1" si="271"/>
        <v/>
      </c>
      <c r="R1082" s="77">
        <f ca="1">IFERROR(SUM($I$15:I1082)/$N$5,"")</f>
        <v>0.36965322312746685</v>
      </c>
    </row>
    <row r="1083" spans="1:18" x14ac:dyDescent="0.25">
      <c r="A1083" s="168">
        <v>26</v>
      </c>
      <c r="B1083" s="173">
        <f t="shared" si="270"/>
        <v>43603.791666664074</v>
      </c>
      <c r="C1083" s="127" t="str">
        <f t="shared" ca="1" si="256"/>
        <v/>
      </c>
      <c r="D1083" s="179">
        <f t="shared" ca="1" si="257"/>
        <v>729</v>
      </c>
      <c r="E1083" s="179">
        <f t="shared" ca="1" si="258"/>
        <v>48</v>
      </c>
      <c r="F1083" s="179">
        <f t="shared" ca="1" si="259"/>
        <v>22</v>
      </c>
      <c r="G1083" s="179" t="str">
        <f t="shared" ca="1" si="260"/>
        <v/>
      </c>
      <c r="H1083" s="179">
        <f t="shared" ca="1" si="261"/>
        <v>3930</v>
      </c>
      <c r="I1083" s="182">
        <f t="shared" ca="1" si="262"/>
        <v>24</v>
      </c>
      <c r="J1083" s="175" t="str">
        <f t="shared" ca="1" si="263"/>
        <v/>
      </c>
      <c r="K1083" s="127" t="str">
        <f t="shared" ca="1" si="264"/>
        <v/>
      </c>
      <c r="L1083" s="182" t="str">
        <f t="shared" ca="1" si="265"/>
        <v/>
      </c>
      <c r="M1083" s="127" t="str">
        <f t="shared" ca="1" si="266"/>
        <v/>
      </c>
      <c r="N1083" s="127" t="str">
        <f t="shared" ca="1" si="267"/>
        <v/>
      </c>
      <c r="O1083" s="179" t="str">
        <f t="shared" ca="1" si="268"/>
        <v/>
      </c>
      <c r="P1083" s="182" t="str">
        <f t="shared" ca="1" si="269"/>
        <v/>
      </c>
      <c r="Q1083" s="120" t="str">
        <f t="shared" ca="1" si="271"/>
        <v/>
      </c>
      <c r="R1083" s="77">
        <f ca="1">IFERROR(SUM($I$15:I1083)/$N$5,"")</f>
        <v>0.36978835293653967</v>
      </c>
    </row>
    <row r="1084" spans="1:18" x14ac:dyDescent="0.25">
      <c r="A1084" s="168">
        <v>27</v>
      </c>
      <c r="B1084" s="173">
        <f t="shared" si="270"/>
        <v>43603.833333330738</v>
      </c>
      <c r="C1084" s="127" t="str">
        <f t="shared" ca="1" si="256"/>
        <v/>
      </c>
      <c r="D1084" s="179">
        <f t="shared" ca="1" si="257"/>
        <v>730</v>
      </c>
      <c r="E1084" s="179">
        <f t="shared" ca="1" si="258"/>
        <v>48</v>
      </c>
      <c r="F1084" s="179">
        <f t="shared" ca="1" si="259"/>
        <v>21</v>
      </c>
      <c r="G1084" s="179" t="str">
        <f t="shared" ca="1" si="260"/>
        <v/>
      </c>
      <c r="H1084" s="179">
        <f t="shared" ca="1" si="261"/>
        <v>3572</v>
      </c>
      <c r="I1084" s="182">
        <f t="shared" ca="1" si="262"/>
        <v>24</v>
      </c>
      <c r="J1084" s="175" t="str">
        <f t="shared" ca="1" si="263"/>
        <v/>
      </c>
      <c r="K1084" s="127" t="str">
        <f t="shared" ca="1" si="264"/>
        <v/>
      </c>
      <c r="L1084" s="182" t="str">
        <f t="shared" ca="1" si="265"/>
        <v/>
      </c>
      <c r="M1084" s="127" t="str">
        <f t="shared" ca="1" si="266"/>
        <v/>
      </c>
      <c r="N1084" s="127" t="str">
        <f t="shared" ca="1" si="267"/>
        <v/>
      </c>
      <c r="O1084" s="179" t="str">
        <f t="shared" ca="1" si="268"/>
        <v/>
      </c>
      <c r="P1084" s="182" t="str">
        <f t="shared" ca="1" si="269"/>
        <v/>
      </c>
      <c r="Q1084" s="120" t="str">
        <f t="shared" ca="1" si="271"/>
        <v/>
      </c>
      <c r="R1084" s="77">
        <f ca="1">IFERROR(SUM($I$15:I1084)/$N$5,"")</f>
        <v>0.36992348274561249</v>
      </c>
    </row>
    <row r="1085" spans="1:18" x14ac:dyDescent="0.25">
      <c r="A1085" s="168">
        <v>28</v>
      </c>
      <c r="B1085" s="173">
        <f t="shared" si="270"/>
        <v>43603.874999997402</v>
      </c>
      <c r="C1085" s="127" t="str">
        <f t="shared" ca="1" si="256"/>
        <v/>
      </c>
      <c r="D1085" s="179">
        <f t="shared" ca="1" si="257"/>
        <v>729</v>
      </c>
      <c r="E1085" s="179">
        <f t="shared" ca="1" si="258"/>
        <v>48</v>
      </c>
      <c r="F1085" s="179">
        <f t="shared" ca="1" si="259"/>
        <v>22</v>
      </c>
      <c r="G1085" s="179" t="str">
        <f t="shared" ca="1" si="260"/>
        <v/>
      </c>
      <c r="H1085" s="179">
        <f t="shared" ca="1" si="261"/>
        <v>3819</v>
      </c>
      <c r="I1085" s="182">
        <f t="shared" ca="1" si="262"/>
        <v>25</v>
      </c>
      <c r="J1085" s="175" t="str">
        <f t="shared" ca="1" si="263"/>
        <v/>
      </c>
      <c r="K1085" s="127" t="str">
        <f t="shared" ca="1" si="264"/>
        <v/>
      </c>
      <c r="L1085" s="182" t="str">
        <f t="shared" ca="1" si="265"/>
        <v/>
      </c>
      <c r="M1085" s="127" t="str">
        <f t="shared" ca="1" si="266"/>
        <v/>
      </c>
      <c r="N1085" s="127" t="str">
        <f t="shared" ca="1" si="267"/>
        <v/>
      </c>
      <c r="O1085" s="179" t="str">
        <f t="shared" ca="1" si="268"/>
        <v/>
      </c>
      <c r="P1085" s="182" t="str">
        <f t="shared" ca="1" si="269"/>
        <v/>
      </c>
      <c r="Q1085" s="120" t="str">
        <f t="shared" ca="1" si="271"/>
        <v/>
      </c>
      <c r="R1085" s="77">
        <f ca="1">IFERROR(SUM($I$15:I1085)/$N$5,"")</f>
        <v>0.37006424296339674</v>
      </c>
    </row>
    <row r="1086" spans="1:18" x14ac:dyDescent="0.25">
      <c r="A1086" s="168">
        <v>29</v>
      </c>
      <c r="B1086" s="173">
        <f t="shared" si="270"/>
        <v>43603.916666664067</v>
      </c>
      <c r="C1086" s="127" t="str">
        <f t="shared" ca="1" si="256"/>
        <v/>
      </c>
      <c r="D1086" s="179">
        <f t="shared" ca="1" si="257"/>
        <v>725</v>
      </c>
      <c r="E1086" s="179">
        <f t="shared" ca="1" si="258"/>
        <v>48</v>
      </c>
      <c r="F1086" s="179">
        <f t="shared" ca="1" si="259"/>
        <v>23</v>
      </c>
      <c r="G1086" s="179">
        <f t="shared" ca="1" si="260"/>
        <v>234.14</v>
      </c>
      <c r="H1086" s="179">
        <f t="shared" ca="1" si="261"/>
        <v>4306</v>
      </c>
      <c r="I1086" s="182">
        <f t="shared" ca="1" si="262"/>
        <v>24</v>
      </c>
      <c r="J1086" s="175" t="str">
        <f t="shared" ca="1" si="263"/>
        <v/>
      </c>
      <c r="K1086" s="127" t="str">
        <f t="shared" ca="1" si="264"/>
        <v/>
      </c>
      <c r="L1086" s="182" t="str">
        <f t="shared" ca="1" si="265"/>
        <v/>
      </c>
      <c r="M1086" s="127" t="str">
        <f t="shared" ca="1" si="266"/>
        <v/>
      </c>
      <c r="N1086" s="127" t="str">
        <f t="shared" ca="1" si="267"/>
        <v/>
      </c>
      <c r="O1086" s="179" t="str">
        <f t="shared" ca="1" si="268"/>
        <v/>
      </c>
      <c r="P1086" s="182" t="str">
        <f t="shared" ca="1" si="269"/>
        <v/>
      </c>
      <c r="Q1086" s="120" t="str">
        <f t="shared" ca="1" si="271"/>
        <v/>
      </c>
      <c r="R1086" s="77">
        <f ca="1">IFERROR(SUM($I$15:I1086)/$N$5,"")</f>
        <v>0.37019937277246956</v>
      </c>
    </row>
    <row r="1087" spans="1:18" x14ac:dyDescent="0.25">
      <c r="A1087" s="168">
        <v>30</v>
      </c>
      <c r="B1087" s="173">
        <f t="shared" si="270"/>
        <v>43603.958333330731</v>
      </c>
      <c r="C1087" s="127" t="str">
        <f t="shared" ca="1" si="256"/>
        <v/>
      </c>
      <c r="D1087" s="179">
        <f t="shared" ca="1" si="257"/>
        <v>710</v>
      </c>
      <c r="E1087" s="179">
        <f t="shared" ca="1" si="258"/>
        <v>48</v>
      </c>
      <c r="F1087" s="179">
        <f t="shared" ca="1" si="259"/>
        <v>21</v>
      </c>
      <c r="G1087" s="179" t="str">
        <f t="shared" ca="1" si="260"/>
        <v/>
      </c>
      <c r="H1087" s="179">
        <f t="shared" ca="1" si="261"/>
        <v>3160</v>
      </c>
      <c r="I1087" s="182">
        <f t="shared" ca="1" si="262"/>
        <v>26</v>
      </c>
      <c r="J1087" s="175" t="str">
        <f t="shared" ca="1" si="263"/>
        <v/>
      </c>
      <c r="K1087" s="127" t="str">
        <f t="shared" ca="1" si="264"/>
        <v/>
      </c>
      <c r="L1087" s="182" t="str">
        <f t="shared" ca="1" si="265"/>
        <v/>
      </c>
      <c r="M1087" s="127" t="str">
        <f t="shared" ca="1" si="266"/>
        <v/>
      </c>
      <c r="N1087" s="127" t="str">
        <f t="shared" ca="1" si="267"/>
        <v/>
      </c>
      <c r="O1087" s="179" t="str">
        <f t="shared" ca="1" si="268"/>
        <v/>
      </c>
      <c r="P1087" s="182" t="str">
        <f t="shared" ca="1" si="269"/>
        <v/>
      </c>
      <c r="Q1087" s="120" t="str">
        <f t="shared" ca="1" si="271"/>
        <v/>
      </c>
      <c r="R1087" s="77">
        <f ca="1">IFERROR(SUM($I$15:I1087)/$N$5,"")</f>
        <v>0.37034576339896513</v>
      </c>
    </row>
    <row r="1088" spans="1:18" x14ac:dyDescent="0.25">
      <c r="A1088" s="168">
        <v>31</v>
      </c>
      <c r="B1088" s="173">
        <f t="shared" si="270"/>
        <v>43603.999999997395</v>
      </c>
      <c r="C1088" s="127" t="str">
        <f t="shared" ca="1" si="256"/>
        <v/>
      </c>
      <c r="D1088" s="179">
        <f t="shared" ca="1" si="257"/>
        <v>729</v>
      </c>
      <c r="E1088" s="179">
        <f t="shared" ca="1" si="258"/>
        <v>48</v>
      </c>
      <c r="F1088" s="179">
        <f t="shared" ca="1" si="259"/>
        <v>26</v>
      </c>
      <c r="G1088" s="179" t="str">
        <f t="shared" ca="1" si="260"/>
        <v/>
      </c>
      <c r="H1088" s="179">
        <f t="shared" ca="1" si="261"/>
        <v>4428</v>
      </c>
      <c r="I1088" s="182">
        <f t="shared" ca="1" si="262"/>
        <v>24</v>
      </c>
      <c r="J1088" s="175" t="str">
        <f t="shared" ca="1" si="263"/>
        <v/>
      </c>
      <c r="K1088" s="127" t="str">
        <f t="shared" ca="1" si="264"/>
        <v/>
      </c>
      <c r="L1088" s="182" t="str">
        <f t="shared" ca="1" si="265"/>
        <v/>
      </c>
      <c r="M1088" s="127" t="str">
        <f t="shared" ca="1" si="266"/>
        <v/>
      </c>
      <c r="N1088" s="127" t="str">
        <f t="shared" ca="1" si="267"/>
        <v/>
      </c>
      <c r="O1088" s="179" t="str">
        <f t="shared" ca="1" si="268"/>
        <v/>
      </c>
      <c r="P1088" s="182" t="str">
        <f t="shared" ca="1" si="269"/>
        <v/>
      </c>
      <c r="Q1088" s="120" t="str">
        <f t="shared" ca="1" si="271"/>
        <v/>
      </c>
      <c r="R1088" s="77">
        <f ca="1">IFERROR(SUM($I$15:I1088)/$N$5,"")</f>
        <v>0.37048089320803795</v>
      </c>
    </row>
    <row r="1089" spans="1:18" x14ac:dyDescent="0.25">
      <c r="A1089" s="168">
        <v>32</v>
      </c>
      <c r="B1089" s="173">
        <f t="shared" si="270"/>
        <v>43604.041666664059</v>
      </c>
      <c r="C1089" s="127" t="str">
        <f t="shared" ca="1" si="256"/>
        <v/>
      </c>
      <c r="D1089" s="179">
        <f t="shared" ca="1" si="257"/>
        <v>722</v>
      </c>
      <c r="E1089" s="179">
        <f t="shared" ca="1" si="258"/>
        <v>48</v>
      </c>
      <c r="F1089" s="179">
        <f t="shared" ca="1" si="259"/>
        <v>25</v>
      </c>
      <c r="G1089" s="179" t="str">
        <f t="shared" ca="1" si="260"/>
        <v/>
      </c>
      <c r="H1089" s="179">
        <f t="shared" ca="1" si="261"/>
        <v>5633</v>
      </c>
      <c r="I1089" s="182">
        <f t="shared" ca="1" si="262"/>
        <v>25</v>
      </c>
      <c r="J1089" s="175" t="str">
        <f t="shared" ca="1" si="263"/>
        <v/>
      </c>
      <c r="K1089" s="127" t="str">
        <f t="shared" ca="1" si="264"/>
        <v/>
      </c>
      <c r="L1089" s="182" t="str">
        <f t="shared" ca="1" si="265"/>
        <v/>
      </c>
      <c r="M1089" s="127" t="str">
        <f t="shared" ca="1" si="266"/>
        <v/>
      </c>
      <c r="N1089" s="127" t="str">
        <f t="shared" ca="1" si="267"/>
        <v/>
      </c>
      <c r="O1089" s="179" t="str">
        <f t="shared" ca="1" si="268"/>
        <v/>
      </c>
      <c r="P1089" s="182" t="str">
        <f t="shared" ca="1" si="269"/>
        <v/>
      </c>
      <c r="Q1089" s="120" t="str">
        <f t="shared" ca="1" si="271"/>
        <v/>
      </c>
      <c r="R1089" s="77">
        <f ca="1">IFERROR(SUM($I$15:I1089)/$N$5,"")</f>
        <v>0.37062165342582221</v>
      </c>
    </row>
    <row r="1090" spans="1:18" x14ac:dyDescent="0.25">
      <c r="A1090" s="168">
        <v>33</v>
      </c>
      <c r="B1090" s="173">
        <f t="shared" si="270"/>
        <v>43604.083333330724</v>
      </c>
      <c r="C1090" s="127" t="str">
        <f t="shared" ca="1" si="256"/>
        <v/>
      </c>
      <c r="D1090" s="179">
        <f t="shared" ca="1" si="257"/>
        <v>719</v>
      </c>
      <c r="E1090" s="179">
        <f t="shared" ca="1" si="258"/>
        <v>48</v>
      </c>
      <c r="F1090" s="179">
        <f t="shared" ca="1" si="259"/>
        <v>25</v>
      </c>
      <c r="G1090" s="179" t="str">
        <f t="shared" ca="1" si="260"/>
        <v/>
      </c>
      <c r="H1090" s="179">
        <f t="shared" ca="1" si="261"/>
        <v>5718</v>
      </c>
      <c r="I1090" s="182">
        <f t="shared" ca="1" si="262"/>
        <v>26</v>
      </c>
      <c r="J1090" s="175" t="str">
        <f t="shared" ca="1" si="263"/>
        <v/>
      </c>
      <c r="K1090" s="127" t="str">
        <f t="shared" ca="1" si="264"/>
        <v/>
      </c>
      <c r="L1090" s="182" t="str">
        <f t="shared" ca="1" si="265"/>
        <v/>
      </c>
      <c r="M1090" s="127" t="str">
        <f t="shared" ca="1" si="266"/>
        <v/>
      </c>
      <c r="N1090" s="127" t="str">
        <f t="shared" ca="1" si="267"/>
        <v/>
      </c>
      <c r="O1090" s="179" t="str">
        <f t="shared" ca="1" si="268"/>
        <v/>
      </c>
      <c r="P1090" s="182" t="str">
        <f t="shared" ca="1" si="269"/>
        <v/>
      </c>
      <c r="Q1090" s="120" t="str">
        <f t="shared" ca="1" si="271"/>
        <v/>
      </c>
      <c r="R1090" s="77">
        <f ca="1">IFERROR(SUM($I$15:I1090)/$N$5,"")</f>
        <v>0.37076804405231778</v>
      </c>
    </row>
    <row r="1091" spans="1:18" x14ac:dyDescent="0.25">
      <c r="A1091" s="168">
        <v>34</v>
      </c>
      <c r="B1091" s="173">
        <f t="shared" si="270"/>
        <v>43604.124999997388</v>
      </c>
      <c r="C1091" s="127" t="str">
        <f t="shared" ca="1" si="256"/>
        <v/>
      </c>
      <c r="D1091" s="179">
        <f t="shared" ca="1" si="257"/>
        <v>726</v>
      </c>
      <c r="E1091" s="179">
        <f t="shared" ca="1" si="258"/>
        <v>48</v>
      </c>
      <c r="F1091" s="179">
        <f t="shared" ca="1" si="259"/>
        <v>24</v>
      </c>
      <c r="G1091" s="179" t="str">
        <f t="shared" ca="1" si="260"/>
        <v/>
      </c>
      <c r="H1091" s="179">
        <f t="shared" ca="1" si="261"/>
        <v>4148</v>
      </c>
      <c r="I1091" s="182">
        <f t="shared" ca="1" si="262"/>
        <v>24</v>
      </c>
      <c r="J1091" s="175" t="str">
        <f t="shared" ca="1" si="263"/>
        <v/>
      </c>
      <c r="K1091" s="127" t="str">
        <f t="shared" ca="1" si="264"/>
        <v/>
      </c>
      <c r="L1091" s="182" t="str">
        <f t="shared" ca="1" si="265"/>
        <v/>
      </c>
      <c r="M1091" s="127" t="str">
        <f t="shared" ca="1" si="266"/>
        <v/>
      </c>
      <c r="N1091" s="127" t="str">
        <f t="shared" ca="1" si="267"/>
        <v/>
      </c>
      <c r="O1091" s="179" t="str">
        <f t="shared" ca="1" si="268"/>
        <v/>
      </c>
      <c r="P1091" s="182" t="str">
        <f t="shared" ca="1" si="269"/>
        <v/>
      </c>
      <c r="Q1091" s="120" t="str">
        <f t="shared" ca="1" si="271"/>
        <v/>
      </c>
      <c r="R1091" s="77">
        <f ca="1">IFERROR(SUM($I$15:I1091)/$N$5,"")</f>
        <v>0.3709031738613906</v>
      </c>
    </row>
    <row r="1092" spans="1:18" x14ac:dyDescent="0.25">
      <c r="A1092" s="168">
        <v>35</v>
      </c>
      <c r="B1092" s="173">
        <f t="shared" si="270"/>
        <v>43604.166666664052</v>
      </c>
      <c r="C1092" s="127" t="str">
        <f t="shared" ca="1" si="256"/>
        <v/>
      </c>
      <c r="D1092" s="179">
        <f t="shared" ca="1" si="257"/>
        <v>721</v>
      </c>
      <c r="E1092" s="179">
        <f t="shared" ca="1" si="258"/>
        <v>48</v>
      </c>
      <c r="F1092" s="179">
        <f t="shared" ca="1" si="259"/>
        <v>26</v>
      </c>
      <c r="G1092" s="179" t="str">
        <f t="shared" ca="1" si="260"/>
        <v/>
      </c>
      <c r="H1092" s="179">
        <f t="shared" ca="1" si="261"/>
        <v>2956</v>
      </c>
      <c r="I1092" s="182">
        <f t="shared" ca="1" si="262"/>
        <v>23</v>
      </c>
      <c r="J1092" s="175" t="str">
        <f t="shared" ca="1" si="263"/>
        <v/>
      </c>
      <c r="K1092" s="127" t="str">
        <f t="shared" ca="1" si="264"/>
        <v/>
      </c>
      <c r="L1092" s="182" t="str">
        <f t="shared" ca="1" si="265"/>
        <v/>
      </c>
      <c r="M1092" s="127" t="str">
        <f t="shared" ca="1" si="266"/>
        <v/>
      </c>
      <c r="N1092" s="127" t="str">
        <f t="shared" ca="1" si="267"/>
        <v/>
      </c>
      <c r="O1092" s="179" t="str">
        <f t="shared" ca="1" si="268"/>
        <v/>
      </c>
      <c r="P1092" s="182" t="str">
        <f t="shared" ca="1" si="269"/>
        <v/>
      </c>
      <c r="Q1092" s="120" t="str">
        <f t="shared" ca="1" si="271"/>
        <v/>
      </c>
      <c r="R1092" s="77">
        <f ca="1">IFERROR(SUM($I$15:I1092)/$N$5,"")</f>
        <v>0.37103267326175204</v>
      </c>
    </row>
    <row r="1093" spans="1:18" x14ac:dyDescent="0.25">
      <c r="A1093" s="168">
        <v>36</v>
      </c>
      <c r="B1093" s="173">
        <f t="shared" si="270"/>
        <v>43604.208333330716</v>
      </c>
      <c r="C1093" s="127" t="str">
        <f t="shared" ca="1" si="256"/>
        <v/>
      </c>
      <c r="D1093" s="179">
        <f t="shared" ca="1" si="257"/>
        <v>719</v>
      </c>
      <c r="E1093" s="179">
        <f t="shared" ca="1" si="258"/>
        <v>48</v>
      </c>
      <c r="F1093" s="179">
        <f t="shared" ca="1" si="259"/>
        <v>26</v>
      </c>
      <c r="G1093" s="179" t="str">
        <f t="shared" ca="1" si="260"/>
        <v/>
      </c>
      <c r="H1093" s="179">
        <f t="shared" ca="1" si="261"/>
        <v>4033</v>
      </c>
      <c r="I1093" s="182">
        <f t="shared" ca="1" si="262"/>
        <v>24</v>
      </c>
      <c r="J1093" s="175" t="str">
        <f t="shared" ca="1" si="263"/>
        <v/>
      </c>
      <c r="K1093" s="127" t="str">
        <f t="shared" ca="1" si="264"/>
        <v/>
      </c>
      <c r="L1093" s="182" t="str">
        <f t="shared" ca="1" si="265"/>
        <v/>
      </c>
      <c r="M1093" s="127" t="str">
        <f t="shared" ca="1" si="266"/>
        <v/>
      </c>
      <c r="N1093" s="127" t="str">
        <f t="shared" ca="1" si="267"/>
        <v/>
      </c>
      <c r="O1093" s="179" t="str">
        <f t="shared" ca="1" si="268"/>
        <v/>
      </c>
      <c r="P1093" s="182" t="str">
        <f t="shared" ca="1" si="269"/>
        <v/>
      </c>
      <c r="Q1093" s="120" t="str">
        <f t="shared" ca="1" si="271"/>
        <v/>
      </c>
      <c r="R1093" s="77">
        <f ca="1">IFERROR(SUM($I$15:I1093)/$N$5,"")</f>
        <v>0.37116780307082492</v>
      </c>
    </row>
    <row r="1094" spans="1:18" x14ac:dyDescent="0.25">
      <c r="A1094" s="168">
        <v>37</v>
      </c>
      <c r="B1094" s="173">
        <f t="shared" si="270"/>
        <v>43604.249999997381</v>
      </c>
      <c r="C1094" s="127" t="str">
        <f t="shared" ca="1" si="256"/>
        <v/>
      </c>
      <c r="D1094" s="179">
        <f t="shared" ca="1" si="257"/>
        <v>721</v>
      </c>
      <c r="E1094" s="179">
        <f t="shared" ca="1" si="258"/>
        <v>48</v>
      </c>
      <c r="F1094" s="179">
        <f t="shared" ca="1" si="259"/>
        <v>25</v>
      </c>
      <c r="G1094" s="179" t="str">
        <f t="shared" ca="1" si="260"/>
        <v/>
      </c>
      <c r="H1094" s="179">
        <f t="shared" ca="1" si="261"/>
        <v>4153</v>
      </c>
      <c r="I1094" s="182">
        <f t="shared" ca="1" si="262"/>
        <v>24</v>
      </c>
      <c r="J1094" s="175" t="str">
        <f t="shared" ca="1" si="263"/>
        <v/>
      </c>
      <c r="K1094" s="127" t="str">
        <f t="shared" ca="1" si="264"/>
        <v/>
      </c>
      <c r="L1094" s="182" t="str">
        <f t="shared" ca="1" si="265"/>
        <v/>
      </c>
      <c r="M1094" s="127" t="str">
        <f t="shared" ca="1" si="266"/>
        <v/>
      </c>
      <c r="N1094" s="127" t="str">
        <f t="shared" ca="1" si="267"/>
        <v/>
      </c>
      <c r="O1094" s="179" t="str">
        <f t="shared" ca="1" si="268"/>
        <v/>
      </c>
      <c r="P1094" s="182" t="str">
        <f t="shared" ca="1" si="269"/>
        <v/>
      </c>
      <c r="Q1094" s="120" t="str">
        <f t="shared" ca="1" si="271"/>
        <v/>
      </c>
      <c r="R1094" s="77">
        <f ca="1">IFERROR(SUM($I$15:I1094)/$N$5,"")</f>
        <v>0.37130293287989774</v>
      </c>
    </row>
    <row r="1095" spans="1:18" x14ac:dyDescent="0.25">
      <c r="A1095" s="168">
        <v>14</v>
      </c>
      <c r="B1095" s="173">
        <f t="shared" si="270"/>
        <v>43604.291666664045</v>
      </c>
      <c r="C1095" s="127" t="str">
        <f t="shared" ca="1" si="256"/>
        <v/>
      </c>
      <c r="D1095" s="179">
        <f t="shared" ca="1" si="257"/>
        <v>726</v>
      </c>
      <c r="E1095" s="179">
        <f t="shared" ca="1" si="258"/>
        <v>46</v>
      </c>
      <c r="F1095" s="179">
        <f t="shared" ca="1" si="259"/>
        <v>22</v>
      </c>
      <c r="G1095" s="179" t="str">
        <f t="shared" ca="1" si="260"/>
        <v/>
      </c>
      <c r="H1095" s="179">
        <f t="shared" ca="1" si="261"/>
        <v>5718</v>
      </c>
      <c r="I1095" s="182">
        <f t="shared" ca="1" si="262"/>
        <v>22</v>
      </c>
      <c r="J1095" s="175" t="str">
        <f t="shared" ca="1" si="263"/>
        <v/>
      </c>
      <c r="K1095" s="127" t="str">
        <f t="shared" ca="1" si="264"/>
        <v/>
      </c>
      <c r="L1095" s="182" t="str">
        <f t="shared" ca="1" si="265"/>
        <v/>
      </c>
      <c r="M1095" s="127" t="str">
        <f t="shared" ca="1" si="266"/>
        <v/>
      </c>
      <c r="N1095" s="127" t="str">
        <f t="shared" ca="1" si="267"/>
        <v/>
      </c>
      <c r="O1095" s="179" t="str">
        <f t="shared" ca="1" si="268"/>
        <v/>
      </c>
      <c r="P1095" s="182" t="str">
        <f t="shared" ca="1" si="269"/>
        <v/>
      </c>
      <c r="Q1095" s="120" t="str">
        <f t="shared" ca="1" si="271"/>
        <v/>
      </c>
      <c r="R1095" s="77">
        <f ca="1">IFERROR(SUM($I$15:I1095)/$N$5,"")</f>
        <v>0.37142680187154786</v>
      </c>
    </row>
    <row r="1096" spans="1:18" x14ac:dyDescent="0.25">
      <c r="A1096" s="168">
        <v>15</v>
      </c>
      <c r="B1096" s="173">
        <f t="shared" si="270"/>
        <v>43604.333333330709</v>
      </c>
      <c r="C1096" s="127" t="str">
        <f t="shared" ca="1" si="256"/>
        <v/>
      </c>
      <c r="D1096" s="179">
        <f t="shared" ca="1" si="257"/>
        <v>721</v>
      </c>
      <c r="E1096" s="179">
        <f t="shared" ca="1" si="258"/>
        <v>46</v>
      </c>
      <c r="F1096" s="179">
        <f t="shared" ca="1" si="259"/>
        <v>23</v>
      </c>
      <c r="G1096" s="179" t="str">
        <f t="shared" ca="1" si="260"/>
        <v/>
      </c>
      <c r="H1096" s="179">
        <f t="shared" ca="1" si="261"/>
        <v>4148</v>
      </c>
      <c r="I1096" s="182">
        <f t="shared" ca="1" si="262"/>
        <v>23</v>
      </c>
      <c r="J1096" s="175" t="str">
        <f t="shared" ca="1" si="263"/>
        <v/>
      </c>
      <c r="K1096" s="127" t="str">
        <f t="shared" ca="1" si="264"/>
        <v/>
      </c>
      <c r="L1096" s="182" t="str">
        <f t="shared" ca="1" si="265"/>
        <v/>
      </c>
      <c r="M1096" s="127" t="str">
        <f t="shared" ca="1" si="266"/>
        <v/>
      </c>
      <c r="N1096" s="127" t="str">
        <f t="shared" ca="1" si="267"/>
        <v/>
      </c>
      <c r="O1096" s="179" t="str">
        <f t="shared" ca="1" si="268"/>
        <v/>
      </c>
      <c r="P1096" s="182" t="str">
        <f t="shared" ca="1" si="269"/>
        <v/>
      </c>
      <c r="Q1096" s="120" t="str">
        <f t="shared" ca="1" si="271"/>
        <v/>
      </c>
      <c r="R1096" s="77">
        <f ca="1">IFERROR(SUM($I$15:I1096)/$N$5,"")</f>
        <v>0.37155630127190931</v>
      </c>
    </row>
    <row r="1097" spans="1:18" x14ac:dyDescent="0.25">
      <c r="A1097" s="168">
        <v>16</v>
      </c>
      <c r="B1097" s="173">
        <f t="shared" si="270"/>
        <v>43604.374999997373</v>
      </c>
      <c r="C1097" s="127" t="str">
        <f t="shared" ca="1" si="256"/>
        <v/>
      </c>
      <c r="D1097" s="179">
        <f t="shared" ca="1" si="257"/>
        <v>719</v>
      </c>
      <c r="E1097" s="179">
        <f t="shared" ca="1" si="258"/>
        <v>46</v>
      </c>
      <c r="F1097" s="179">
        <f t="shared" ca="1" si="259"/>
        <v>24</v>
      </c>
      <c r="G1097" s="179">
        <f t="shared" ca="1" si="260"/>
        <v>196.73</v>
      </c>
      <c r="H1097" s="179">
        <f t="shared" ca="1" si="261"/>
        <v>2956</v>
      </c>
      <c r="I1097" s="182">
        <f t="shared" ca="1" si="262"/>
        <v>24</v>
      </c>
      <c r="J1097" s="175" t="str">
        <f t="shared" ca="1" si="263"/>
        <v/>
      </c>
      <c r="K1097" s="127" t="str">
        <f t="shared" ca="1" si="264"/>
        <v/>
      </c>
      <c r="L1097" s="182" t="str">
        <f t="shared" ca="1" si="265"/>
        <v/>
      </c>
      <c r="M1097" s="127" t="str">
        <f t="shared" ca="1" si="266"/>
        <v/>
      </c>
      <c r="N1097" s="127" t="str">
        <f t="shared" ca="1" si="267"/>
        <v/>
      </c>
      <c r="O1097" s="179" t="str">
        <f t="shared" ca="1" si="268"/>
        <v/>
      </c>
      <c r="P1097" s="182" t="str">
        <f t="shared" ca="1" si="269"/>
        <v/>
      </c>
      <c r="Q1097" s="120" t="str">
        <f t="shared" ca="1" si="271"/>
        <v/>
      </c>
      <c r="R1097" s="77">
        <f ca="1">IFERROR(SUM($I$15:I1097)/$N$5,"")</f>
        <v>0.37169143108098218</v>
      </c>
    </row>
    <row r="1098" spans="1:18" x14ac:dyDescent="0.25">
      <c r="A1098" s="168">
        <v>17</v>
      </c>
      <c r="B1098" s="173">
        <f t="shared" si="270"/>
        <v>43604.416666664038</v>
      </c>
      <c r="C1098" s="127" t="str">
        <f t="shared" ca="1" si="256"/>
        <v/>
      </c>
      <c r="D1098" s="179">
        <f t="shared" ca="1" si="257"/>
        <v>721</v>
      </c>
      <c r="E1098" s="179">
        <f t="shared" ca="1" si="258"/>
        <v>46</v>
      </c>
      <c r="F1098" s="179">
        <f t="shared" ca="1" si="259"/>
        <v>25</v>
      </c>
      <c r="G1098" s="179" t="str">
        <f t="shared" ca="1" si="260"/>
        <v/>
      </c>
      <c r="H1098" s="179">
        <f t="shared" ca="1" si="261"/>
        <v>4033</v>
      </c>
      <c r="I1098" s="182">
        <f t="shared" ca="1" si="262"/>
        <v>22</v>
      </c>
      <c r="J1098" s="175" t="str">
        <f t="shared" ca="1" si="263"/>
        <v/>
      </c>
      <c r="K1098" s="127" t="str">
        <f t="shared" ca="1" si="264"/>
        <v/>
      </c>
      <c r="L1098" s="182" t="str">
        <f t="shared" ca="1" si="265"/>
        <v/>
      </c>
      <c r="M1098" s="127" t="str">
        <f t="shared" ca="1" si="266"/>
        <v/>
      </c>
      <c r="N1098" s="127" t="str">
        <f t="shared" ca="1" si="267"/>
        <v/>
      </c>
      <c r="O1098" s="179" t="str">
        <f t="shared" ca="1" si="268"/>
        <v/>
      </c>
      <c r="P1098" s="182" t="str">
        <f t="shared" ca="1" si="269"/>
        <v/>
      </c>
      <c r="Q1098" s="120" t="str">
        <f t="shared" ca="1" si="271"/>
        <v/>
      </c>
      <c r="R1098" s="77">
        <f ca="1">IFERROR(SUM($I$15:I1098)/$N$5,"")</f>
        <v>0.37181530007263225</v>
      </c>
    </row>
    <row r="1099" spans="1:18" x14ac:dyDescent="0.25">
      <c r="A1099" s="168">
        <v>18</v>
      </c>
      <c r="B1099" s="173">
        <f t="shared" si="270"/>
        <v>43604.458333330702</v>
      </c>
      <c r="C1099" s="127" t="str">
        <f t="shared" ca="1" si="256"/>
        <v/>
      </c>
      <c r="D1099" s="179">
        <f t="shared" ca="1" si="257"/>
        <v>721</v>
      </c>
      <c r="E1099" s="179">
        <f t="shared" ca="1" si="258"/>
        <v>46</v>
      </c>
      <c r="F1099" s="179">
        <f t="shared" ca="1" si="259"/>
        <v>24</v>
      </c>
      <c r="G1099" s="179" t="str">
        <f t="shared" ca="1" si="260"/>
        <v/>
      </c>
      <c r="H1099" s="179">
        <f t="shared" ca="1" si="261"/>
        <v>4789</v>
      </c>
      <c r="I1099" s="182">
        <f t="shared" ca="1" si="262"/>
        <v>24</v>
      </c>
      <c r="J1099" s="175" t="str">
        <f t="shared" ca="1" si="263"/>
        <v/>
      </c>
      <c r="K1099" s="127" t="str">
        <f t="shared" ca="1" si="264"/>
        <v/>
      </c>
      <c r="L1099" s="182" t="str">
        <f t="shared" ca="1" si="265"/>
        <v/>
      </c>
      <c r="M1099" s="127" t="str">
        <f t="shared" ca="1" si="266"/>
        <v/>
      </c>
      <c r="N1099" s="127" t="str">
        <f t="shared" ca="1" si="267"/>
        <v/>
      </c>
      <c r="O1099" s="179" t="str">
        <f t="shared" ca="1" si="268"/>
        <v/>
      </c>
      <c r="P1099" s="182" t="str">
        <f t="shared" ca="1" si="269"/>
        <v/>
      </c>
      <c r="Q1099" s="120" t="str">
        <f t="shared" ca="1" si="271"/>
        <v/>
      </c>
      <c r="R1099" s="77">
        <f ca="1">IFERROR(SUM($I$15:I1099)/$N$5,"")</f>
        <v>0.37195042988170512</v>
      </c>
    </row>
    <row r="1100" spans="1:18" x14ac:dyDescent="0.25">
      <c r="A1100" s="168">
        <v>19</v>
      </c>
      <c r="B1100" s="173">
        <f t="shared" si="270"/>
        <v>43604.499999997366</v>
      </c>
      <c r="C1100" s="127" t="str">
        <f t="shared" ca="1" si="256"/>
        <v/>
      </c>
      <c r="D1100" s="179">
        <f t="shared" ca="1" si="257"/>
        <v>720</v>
      </c>
      <c r="E1100" s="179">
        <f t="shared" ca="1" si="258"/>
        <v>46</v>
      </c>
      <c r="F1100" s="179">
        <f t="shared" ca="1" si="259"/>
        <v>23</v>
      </c>
      <c r="G1100" s="179" t="str">
        <f t="shared" ca="1" si="260"/>
        <v/>
      </c>
      <c r="H1100" s="179">
        <f t="shared" ca="1" si="261"/>
        <v>4358</v>
      </c>
      <c r="I1100" s="182">
        <f t="shared" ca="1" si="262"/>
        <v>15</v>
      </c>
      <c r="J1100" s="175" t="str">
        <f t="shared" ca="1" si="263"/>
        <v/>
      </c>
      <c r="K1100" s="127" t="str">
        <f t="shared" ca="1" si="264"/>
        <v/>
      </c>
      <c r="L1100" s="182" t="str">
        <f t="shared" ca="1" si="265"/>
        <v/>
      </c>
      <c r="M1100" s="127" t="str">
        <f t="shared" ca="1" si="266"/>
        <v/>
      </c>
      <c r="N1100" s="127" t="str">
        <f t="shared" ca="1" si="267"/>
        <v/>
      </c>
      <c r="O1100" s="179" t="str">
        <f t="shared" ca="1" si="268"/>
        <v/>
      </c>
      <c r="P1100" s="182" t="str">
        <f t="shared" ca="1" si="269"/>
        <v/>
      </c>
      <c r="Q1100" s="120" t="str">
        <f t="shared" ca="1" si="271"/>
        <v/>
      </c>
      <c r="R1100" s="77">
        <f ca="1">IFERROR(SUM($I$15:I1100)/$N$5,"")</f>
        <v>0.37203488601237567</v>
      </c>
    </row>
    <row r="1101" spans="1:18" x14ac:dyDescent="0.25">
      <c r="A1101" s="168">
        <v>20</v>
      </c>
      <c r="B1101" s="173">
        <f t="shared" si="270"/>
        <v>43604.54166666403</v>
      </c>
      <c r="C1101" s="127" t="str">
        <f t="shared" ca="1" si="256"/>
        <v/>
      </c>
      <c r="D1101" s="179">
        <f t="shared" ca="1" si="257"/>
        <v>722</v>
      </c>
      <c r="E1101" s="179">
        <f t="shared" ca="1" si="258"/>
        <v>46</v>
      </c>
      <c r="F1101" s="179">
        <f t="shared" ca="1" si="259"/>
        <v>22</v>
      </c>
      <c r="G1101" s="179" t="str">
        <f t="shared" ca="1" si="260"/>
        <v/>
      </c>
      <c r="H1101" s="179">
        <f t="shared" ca="1" si="261"/>
        <v>4521</v>
      </c>
      <c r="I1101" s="182">
        <f t="shared" ca="1" si="262"/>
        <v>16</v>
      </c>
      <c r="J1101" s="175" t="str">
        <f t="shared" ca="1" si="263"/>
        <v/>
      </c>
      <c r="K1101" s="127" t="str">
        <f t="shared" ca="1" si="264"/>
        <v/>
      </c>
      <c r="L1101" s="182" t="str">
        <f t="shared" ca="1" si="265"/>
        <v/>
      </c>
      <c r="M1101" s="127" t="str">
        <f t="shared" ca="1" si="266"/>
        <v/>
      </c>
      <c r="N1101" s="127" t="str">
        <f t="shared" ca="1" si="267"/>
        <v/>
      </c>
      <c r="O1101" s="179" t="str">
        <f t="shared" ca="1" si="268"/>
        <v/>
      </c>
      <c r="P1101" s="182" t="str">
        <f t="shared" ca="1" si="269"/>
        <v/>
      </c>
      <c r="Q1101" s="120" t="str">
        <f t="shared" ca="1" si="271"/>
        <v/>
      </c>
      <c r="R1101" s="77">
        <f ca="1">IFERROR(SUM($I$15:I1101)/$N$5,"")</f>
        <v>0.37212497255175753</v>
      </c>
    </row>
    <row r="1102" spans="1:18" x14ac:dyDescent="0.25">
      <c r="A1102" s="168">
        <v>21</v>
      </c>
      <c r="B1102" s="173">
        <f t="shared" si="270"/>
        <v>43604.583333330695</v>
      </c>
      <c r="C1102" s="127" t="str">
        <f t="shared" ca="1" si="256"/>
        <v/>
      </c>
      <c r="D1102" s="179">
        <f t="shared" ca="1" si="257"/>
        <v>724</v>
      </c>
      <c r="E1102" s="179">
        <f t="shared" ca="1" si="258"/>
        <v>48</v>
      </c>
      <c r="F1102" s="179">
        <f t="shared" ca="1" si="259"/>
        <v>20</v>
      </c>
      <c r="G1102" s="179">
        <f t="shared" ca="1" si="260"/>
        <v>185.65</v>
      </c>
      <c r="H1102" s="179">
        <f t="shared" ca="1" si="261"/>
        <v>4221</v>
      </c>
      <c r="I1102" s="182">
        <f t="shared" ca="1" si="262"/>
        <v>18</v>
      </c>
      <c r="J1102" s="175" t="str">
        <f t="shared" ca="1" si="263"/>
        <v/>
      </c>
      <c r="K1102" s="127" t="str">
        <f t="shared" ca="1" si="264"/>
        <v/>
      </c>
      <c r="L1102" s="182" t="str">
        <f t="shared" ca="1" si="265"/>
        <v/>
      </c>
      <c r="M1102" s="127" t="str">
        <f t="shared" ca="1" si="266"/>
        <v/>
      </c>
      <c r="N1102" s="127" t="str">
        <f t="shared" ca="1" si="267"/>
        <v/>
      </c>
      <c r="O1102" s="179" t="str">
        <f t="shared" ca="1" si="268"/>
        <v/>
      </c>
      <c r="P1102" s="182" t="str">
        <f t="shared" ca="1" si="269"/>
        <v/>
      </c>
      <c r="Q1102" s="120" t="str">
        <f t="shared" ca="1" si="271"/>
        <v/>
      </c>
      <c r="R1102" s="77">
        <f ca="1">IFERROR(SUM($I$15:I1102)/$N$5,"")</f>
        <v>0.37222631990856214</v>
      </c>
    </row>
    <row r="1103" spans="1:18" x14ac:dyDescent="0.25">
      <c r="A1103" s="168">
        <v>22</v>
      </c>
      <c r="B1103" s="173">
        <f t="shared" si="270"/>
        <v>43604.624999997359</v>
      </c>
      <c r="C1103" s="127" t="str">
        <f t="shared" ref="C1103:C1166" ca="1" si="272">IF($B1103&gt;$B$10,"",IFERROR(AVERAGE(INDIRECT("'"&amp;TEXT($B1103-TIME(6,1,0),"MM-DD-YY")&amp;"'!C"&amp;$A1103)),""))</f>
        <v/>
      </c>
      <c r="D1103" s="179">
        <f t="shared" ref="D1103:D1166" ca="1" si="273">IF($B1103&gt;$B$10,"",IFERROR(AVERAGE(INDIRECT("'"&amp;TEXT($B1103-TIME(6,1,0),"MM-DD-YY")&amp;"'!D"&amp;$A1103)),""))</f>
        <v>718</v>
      </c>
      <c r="E1103" s="179">
        <f t="shared" ref="E1103:E1166" ca="1" si="274">IF($B1103&gt;$B$10,"",IFERROR(AVERAGE(INDIRECT("'"&amp;TEXT($B1103-TIME(6,1,0),"MM-DD-YY")&amp;"'!E"&amp;$A1103)),""))</f>
        <v>48</v>
      </c>
      <c r="F1103" s="179">
        <f t="shared" ref="F1103:F1166" ca="1" si="275">IF($B1103&gt;$B$10,"",IFERROR(AVERAGE(INDIRECT("'"&amp;TEXT($B1103-TIME(6,1,0),"MM-DD-YY")&amp;"'!P"&amp;$A1103)),""))</f>
        <v>20</v>
      </c>
      <c r="G1103" s="179" t="str">
        <f t="shared" ref="G1103:G1166" ca="1" si="276">IF($B1103&gt;$B$10,"",IFERROR(AVERAGE(INDIRECT("'"&amp;TEXT($B1103-TIME(6,1,0),"MM-DD-YY")&amp;"'!AC"&amp;$A1103)),""))</f>
        <v/>
      </c>
      <c r="H1103" s="179">
        <f t="shared" ref="H1103:H1166" ca="1" si="277">IF($B1103&gt;$B$10,"",IFERROR(AVERAGE(INDIRECT("'"&amp;TEXT($B1103-TIME(6,1,0),"MM-DD-YY")&amp;"'!O"&amp;$A1103)),""))</f>
        <v>3988</v>
      </c>
      <c r="I1103" s="182">
        <f t="shared" ref="I1103:I1166" ca="1" si="278">IF($B1103&gt;$B$10,"",IFERROR(AVERAGE(INDIRECT("'"&amp;TEXT($B1103-TIME(6,1,0),"MM-DD-YY")&amp;"'!Q"&amp;$A1103)),""))</f>
        <v>19</v>
      </c>
      <c r="J1103" s="175" t="str">
        <f t="shared" ref="J1103:J1166" ca="1" si="279">IF($B1103&gt;$B$10,"",IFERROR(AVERAGE(INDIRECT("'"&amp;TEXT($B1103-TIME(6,1,0),"MM-DD-YY")&amp;"'!T"&amp;$A1103)),""))</f>
        <v/>
      </c>
      <c r="K1103" s="127" t="str">
        <f t="shared" ref="K1103:K1166" ca="1" si="280">IF($B1103&gt;$B$10,"",IFERROR(AVERAGE(INDIRECT("'"&amp;TEXT($B1103-TIME(6,1,0),"MM-DD-YY")&amp;"'!I"&amp;$A1103)),""))</f>
        <v/>
      </c>
      <c r="L1103" s="182" t="str">
        <f t="shared" ref="L1103:L1166" ca="1" si="281">IF($B1103&gt;$B$10,"",IFERROR(AVERAGE(INDIRECT("'"&amp;TEXT($B1103-TIME(6,1,0),"MM-DD-YY")&amp;"'!J"&amp;$A1103)),""))</f>
        <v/>
      </c>
      <c r="M1103" s="127" t="str">
        <f t="shared" ref="M1103:M1166" ca="1" si="282">IF($B1103&gt;$B$10,"",IFERROR(AVERAGE(INDIRECT("'"&amp;TEXT($B1103-TIME(6,1,0),"MM-DD-YY")&amp;"'!K"&amp;$A1103)),""))</f>
        <v/>
      </c>
      <c r="N1103" s="127" t="str">
        <f t="shared" ref="N1103:N1166" ca="1" si="283">IF($B1103&gt;$B$10,"",IFERROR(AVERAGE(INDIRECT("'"&amp;TEXT($B1103-TIME(6,1,0),"MM-DD-YY")&amp;"'!L"&amp;$A1103)),""))</f>
        <v/>
      </c>
      <c r="O1103" s="179" t="str">
        <f t="shared" ref="O1103:O1166" ca="1" si="284">IF($B1103&gt;$B$10,"",IFERROR(AVERAGE(INDIRECT("'"&amp;TEXT($B1103-TIME(6,1,0),"MM-DD-YY")&amp;"'!M"&amp;$A1103)),""))</f>
        <v/>
      </c>
      <c r="P1103" s="182" t="str">
        <f t="shared" ref="P1103:P1166" ca="1" si="285">IF($B1103&gt;$B$10,"",IFERROR(AVERAGE(INDIRECT("'"&amp;TEXT($B1103-TIME(6,1,0),"MM-DD-YY")&amp;"'!N"&amp;$A1103)),""))</f>
        <v/>
      </c>
      <c r="Q1103" s="120" t="str">
        <f t="shared" ca="1" si="271"/>
        <v/>
      </c>
      <c r="R1103" s="77">
        <f ca="1">IFERROR(SUM($I$15:I1103)/$N$5,"")</f>
        <v>0.37233329767407813</v>
      </c>
    </row>
    <row r="1104" spans="1:18" x14ac:dyDescent="0.25">
      <c r="A1104" s="168">
        <v>23</v>
      </c>
      <c r="B1104" s="173">
        <f t="shared" ref="B1104:B1167" si="286">B1103+TIME(1,0,0)</f>
        <v>43604.666666664023</v>
      </c>
      <c r="C1104" s="127" t="str">
        <f t="shared" ca="1" si="272"/>
        <v/>
      </c>
      <c r="D1104" s="179">
        <f t="shared" ca="1" si="273"/>
        <v>716</v>
      </c>
      <c r="E1104" s="179">
        <f t="shared" ca="1" si="274"/>
        <v>48</v>
      </c>
      <c r="F1104" s="179">
        <f t="shared" ca="1" si="275"/>
        <v>18</v>
      </c>
      <c r="G1104" s="179" t="str">
        <f t="shared" ca="1" si="276"/>
        <v/>
      </c>
      <c r="H1104" s="179">
        <f t="shared" ca="1" si="277"/>
        <v>3832</v>
      </c>
      <c r="I1104" s="182">
        <f t="shared" ca="1" si="278"/>
        <v>18</v>
      </c>
      <c r="J1104" s="175" t="str">
        <f t="shared" ca="1" si="279"/>
        <v/>
      </c>
      <c r="K1104" s="127" t="str">
        <f t="shared" ca="1" si="280"/>
        <v/>
      </c>
      <c r="L1104" s="182" t="str">
        <f t="shared" ca="1" si="281"/>
        <v/>
      </c>
      <c r="M1104" s="127" t="str">
        <f t="shared" ca="1" si="282"/>
        <v/>
      </c>
      <c r="N1104" s="127" t="str">
        <f t="shared" ca="1" si="283"/>
        <v/>
      </c>
      <c r="O1104" s="179" t="str">
        <f t="shared" ca="1" si="284"/>
        <v/>
      </c>
      <c r="P1104" s="182" t="str">
        <f t="shared" ca="1" si="285"/>
        <v/>
      </c>
      <c r="Q1104" s="120" t="str">
        <f t="shared" ref="Q1104:Q1167" ca="1" si="287">IFERROR(Q1103-I1104,"")</f>
        <v/>
      </c>
      <c r="R1104" s="77">
        <f ca="1">IFERROR(SUM($I$15:I1104)/$N$5,"")</f>
        <v>0.3724346450308828</v>
      </c>
    </row>
    <row r="1105" spans="1:18" x14ac:dyDescent="0.25">
      <c r="A1105" s="168">
        <v>24</v>
      </c>
      <c r="B1105" s="173">
        <f t="shared" si="286"/>
        <v>43604.708333330687</v>
      </c>
      <c r="C1105" s="127" t="str">
        <f t="shared" ca="1" si="272"/>
        <v/>
      </c>
      <c r="D1105" s="179">
        <f t="shared" ca="1" si="273"/>
        <v>715</v>
      </c>
      <c r="E1105" s="179">
        <f t="shared" ca="1" si="274"/>
        <v>48</v>
      </c>
      <c r="F1105" s="179">
        <f t="shared" ca="1" si="275"/>
        <v>21</v>
      </c>
      <c r="G1105" s="179" t="str">
        <f t="shared" ca="1" si="276"/>
        <v/>
      </c>
      <c r="H1105" s="179">
        <f t="shared" ca="1" si="277"/>
        <v>3648</v>
      </c>
      <c r="I1105" s="182">
        <f t="shared" ca="1" si="278"/>
        <v>18</v>
      </c>
      <c r="J1105" s="175" t="str">
        <f t="shared" ca="1" si="279"/>
        <v/>
      </c>
      <c r="K1105" s="127" t="str">
        <f t="shared" ca="1" si="280"/>
        <v/>
      </c>
      <c r="L1105" s="182" t="str">
        <f t="shared" ca="1" si="281"/>
        <v/>
      </c>
      <c r="M1105" s="127" t="str">
        <f t="shared" ca="1" si="282"/>
        <v/>
      </c>
      <c r="N1105" s="127" t="str">
        <f t="shared" ca="1" si="283"/>
        <v/>
      </c>
      <c r="O1105" s="179" t="str">
        <f t="shared" ca="1" si="284"/>
        <v/>
      </c>
      <c r="P1105" s="182" t="str">
        <f t="shared" ca="1" si="285"/>
        <v/>
      </c>
      <c r="Q1105" s="120" t="str">
        <f t="shared" ca="1" si="287"/>
        <v/>
      </c>
      <c r="R1105" s="77">
        <f ca="1">IFERROR(SUM($I$15:I1105)/$N$5,"")</f>
        <v>0.37253599238768742</v>
      </c>
    </row>
    <row r="1106" spans="1:18" x14ac:dyDescent="0.25">
      <c r="A1106" s="168">
        <v>25</v>
      </c>
      <c r="B1106" s="173">
        <f t="shared" si="286"/>
        <v>43604.749999997352</v>
      </c>
      <c r="C1106" s="127" t="str">
        <f t="shared" ca="1" si="272"/>
        <v/>
      </c>
      <c r="D1106" s="179">
        <f t="shared" ca="1" si="273"/>
        <v>714</v>
      </c>
      <c r="E1106" s="179">
        <f t="shared" ca="1" si="274"/>
        <v>48</v>
      </c>
      <c r="F1106" s="179">
        <f t="shared" ca="1" si="275"/>
        <v>20</v>
      </c>
      <c r="G1106" s="179" t="str">
        <f t="shared" ca="1" si="276"/>
        <v/>
      </c>
      <c r="H1106" s="179">
        <f t="shared" ca="1" si="277"/>
        <v>3233</v>
      </c>
      <c r="I1106" s="182">
        <f t="shared" ca="1" si="278"/>
        <v>20</v>
      </c>
      <c r="J1106" s="175" t="str">
        <f t="shared" ca="1" si="279"/>
        <v/>
      </c>
      <c r="K1106" s="127" t="str">
        <f t="shared" ca="1" si="280"/>
        <v/>
      </c>
      <c r="L1106" s="182" t="str">
        <f t="shared" ca="1" si="281"/>
        <v/>
      </c>
      <c r="M1106" s="127" t="str">
        <f t="shared" ca="1" si="282"/>
        <v/>
      </c>
      <c r="N1106" s="127" t="str">
        <f t="shared" ca="1" si="283"/>
        <v/>
      </c>
      <c r="O1106" s="179" t="str">
        <f t="shared" ca="1" si="284"/>
        <v/>
      </c>
      <c r="P1106" s="182" t="str">
        <f t="shared" ca="1" si="285"/>
        <v/>
      </c>
      <c r="Q1106" s="120" t="str">
        <f t="shared" ca="1" si="287"/>
        <v/>
      </c>
      <c r="R1106" s="77">
        <f ca="1">IFERROR(SUM($I$15:I1106)/$N$5,"")</f>
        <v>0.37264860056191479</v>
      </c>
    </row>
    <row r="1107" spans="1:18" x14ac:dyDescent="0.25">
      <c r="A1107" s="168">
        <v>26</v>
      </c>
      <c r="B1107" s="173">
        <f t="shared" si="286"/>
        <v>43604.791666664016</v>
      </c>
      <c r="C1107" s="127" t="str">
        <f t="shared" ca="1" si="272"/>
        <v/>
      </c>
      <c r="D1107" s="179">
        <f t="shared" ca="1" si="273"/>
        <v>720</v>
      </c>
      <c r="E1107" s="179">
        <f t="shared" ca="1" si="274"/>
        <v>48</v>
      </c>
      <c r="F1107" s="179">
        <f t="shared" ca="1" si="275"/>
        <v>23</v>
      </c>
      <c r="G1107" s="179" t="str">
        <f t="shared" ca="1" si="276"/>
        <v/>
      </c>
      <c r="H1107" s="179">
        <f t="shared" ca="1" si="277"/>
        <v>3688</v>
      </c>
      <c r="I1107" s="182">
        <f t="shared" ca="1" si="278"/>
        <v>23</v>
      </c>
      <c r="J1107" s="175" t="str">
        <f t="shared" ca="1" si="279"/>
        <v/>
      </c>
      <c r="K1107" s="127" t="str">
        <f t="shared" ca="1" si="280"/>
        <v/>
      </c>
      <c r="L1107" s="182" t="str">
        <f t="shared" ca="1" si="281"/>
        <v/>
      </c>
      <c r="M1107" s="127" t="str">
        <f t="shared" ca="1" si="282"/>
        <v/>
      </c>
      <c r="N1107" s="127" t="str">
        <f t="shared" ca="1" si="283"/>
        <v/>
      </c>
      <c r="O1107" s="179" t="str">
        <f t="shared" ca="1" si="284"/>
        <v/>
      </c>
      <c r="P1107" s="182" t="str">
        <f t="shared" ca="1" si="285"/>
        <v/>
      </c>
      <c r="Q1107" s="120" t="str">
        <f t="shared" ca="1" si="287"/>
        <v/>
      </c>
      <c r="R1107" s="77">
        <f ca="1">IFERROR(SUM($I$15:I1107)/$N$5,"")</f>
        <v>0.37277809996227629</v>
      </c>
    </row>
    <row r="1108" spans="1:18" x14ac:dyDescent="0.25">
      <c r="A1108" s="168">
        <v>27</v>
      </c>
      <c r="B1108" s="173">
        <f t="shared" si="286"/>
        <v>43604.83333333068</v>
      </c>
      <c r="C1108" s="127" t="str">
        <f t="shared" ca="1" si="272"/>
        <v/>
      </c>
      <c r="D1108" s="179">
        <f t="shared" ca="1" si="273"/>
        <v>722</v>
      </c>
      <c r="E1108" s="179">
        <f t="shared" ca="1" si="274"/>
        <v>48</v>
      </c>
      <c r="F1108" s="179">
        <f t="shared" ca="1" si="275"/>
        <v>24</v>
      </c>
      <c r="G1108" s="179" t="str">
        <f t="shared" ca="1" si="276"/>
        <v/>
      </c>
      <c r="H1108" s="179">
        <f t="shared" ca="1" si="277"/>
        <v>4014</v>
      </c>
      <c r="I1108" s="182">
        <f t="shared" ca="1" si="278"/>
        <v>24</v>
      </c>
      <c r="J1108" s="175" t="str">
        <f t="shared" ca="1" si="279"/>
        <v/>
      </c>
      <c r="K1108" s="127" t="str">
        <f t="shared" ca="1" si="280"/>
        <v/>
      </c>
      <c r="L1108" s="182" t="str">
        <f t="shared" ca="1" si="281"/>
        <v/>
      </c>
      <c r="M1108" s="127" t="str">
        <f t="shared" ca="1" si="282"/>
        <v/>
      </c>
      <c r="N1108" s="127" t="str">
        <f t="shared" ca="1" si="283"/>
        <v/>
      </c>
      <c r="O1108" s="179" t="str">
        <f t="shared" ca="1" si="284"/>
        <v/>
      </c>
      <c r="P1108" s="182" t="str">
        <f t="shared" ca="1" si="285"/>
        <v/>
      </c>
      <c r="Q1108" s="120" t="str">
        <f t="shared" ca="1" si="287"/>
        <v/>
      </c>
      <c r="R1108" s="77">
        <f ca="1">IFERROR(SUM($I$15:I1108)/$N$5,"")</f>
        <v>0.37291322977134911</v>
      </c>
    </row>
    <row r="1109" spans="1:18" x14ac:dyDescent="0.25">
      <c r="A1109" s="168">
        <v>28</v>
      </c>
      <c r="B1109" s="173">
        <f t="shared" si="286"/>
        <v>43604.874999997344</v>
      </c>
      <c r="C1109" s="127" t="str">
        <f t="shared" ca="1" si="272"/>
        <v/>
      </c>
      <c r="D1109" s="179">
        <f t="shared" ca="1" si="273"/>
        <v>719</v>
      </c>
      <c r="E1109" s="179">
        <f t="shared" ca="1" si="274"/>
        <v>48</v>
      </c>
      <c r="F1109" s="179">
        <f t="shared" ca="1" si="275"/>
        <v>19</v>
      </c>
      <c r="G1109" s="179" t="str">
        <f t="shared" ca="1" si="276"/>
        <v/>
      </c>
      <c r="H1109" s="179">
        <f t="shared" ca="1" si="277"/>
        <v>4176</v>
      </c>
      <c r="I1109" s="182">
        <f t="shared" ca="1" si="278"/>
        <v>22</v>
      </c>
      <c r="J1109" s="175" t="str">
        <f t="shared" ca="1" si="279"/>
        <v/>
      </c>
      <c r="K1109" s="127" t="str">
        <f t="shared" ca="1" si="280"/>
        <v/>
      </c>
      <c r="L1109" s="182" t="str">
        <f t="shared" ca="1" si="281"/>
        <v/>
      </c>
      <c r="M1109" s="127" t="str">
        <f t="shared" ca="1" si="282"/>
        <v/>
      </c>
      <c r="N1109" s="127" t="str">
        <f t="shared" ca="1" si="283"/>
        <v/>
      </c>
      <c r="O1109" s="179" t="str">
        <f t="shared" ca="1" si="284"/>
        <v/>
      </c>
      <c r="P1109" s="182" t="str">
        <f t="shared" ca="1" si="285"/>
        <v/>
      </c>
      <c r="Q1109" s="120" t="str">
        <f t="shared" ca="1" si="287"/>
        <v/>
      </c>
      <c r="R1109" s="77">
        <f ca="1">IFERROR(SUM($I$15:I1109)/$N$5,"")</f>
        <v>0.37303709876299923</v>
      </c>
    </row>
    <row r="1110" spans="1:18" x14ac:dyDescent="0.25">
      <c r="A1110" s="168">
        <v>29</v>
      </c>
      <c r="B1110" s="173">
        <f t="shared" si="286"/>
        <v>43604.916666664009</v>
      </c>
      <c r="C1110" s="127" t="str">
        <f t="shared" ca="1" si="272"/>
        <v/>
      </c>
      <c r="D1110" s="179">
        <f t="shared" ca="1" si="273"/>
        <v>712</v>
      </c>
      <c r="E1110" s="179">
        <f t="shared" ca="1" si="274"/>
        <v>48</v>
      </c>
      <c r="F1110" s="179">
        <f t="shared" ca="1" si="275"/>
        <v>24</v>
      </c>
      <c r="G1110" s="179" t="str">
        <f t="shared" ca="1" si="276"/>
        <v/>
      </c>
      <c r="H1110" s="179">
        <f t="shared" ca="1" si="277"/>
        <v>2964</v>
      </c>
      <c r="I1110" s="182">
        <f t="shared" ca="1" si="278"/>
        <v>24</v>
      </c>
      <c r="J1110" s="175" t="str">
        <f t="shared" ca="1" si="279"/>
        <v/>
      </c>
      <c r="K1110" s="127" t="str">
        <f t="shared" ca="1" si="280"/>
        <v/>
      </c>
      <c r="L1110" s="182" t="str">
        <f t="shared" ca="1" si="281"/>
        <v/>
      </c>
      <c r="M1110" s="127" t="str">
        <f t="shared" ca="1" si="282"/>
        <v/>
      </c>
      <c r="N1110" s="127" t="str">
        <f t="shared" ca="1" si="283"/>
        <v/>
      </c>
      <c r="O1110" s="179" t="str">
        <f t="shared" ca="1" si="284"/>
        <v/>
      </c>
      <c r="P1110" s="182" t="str">
        <f t="shared" ca="1" si="285"/>
        <v/>
      </c>
      <c r="Q1110" s="120" t="str">
        <f t="shared" ca="1" si="287"/>
        <v/>
      </c>
      <c r="R1110" s="77">
        <f ca="1">IFERROR(SUM($I$15:I1110)/$N$5,"")</f>
        <v>0.37317222857207205</v>
      </c>
    </row>
    <row r="1111" spans="1:18" x14ac:dyDescent="0.25">
      <c r="A1111" s="168">
        <v>30</v>
      </c>
      <c r="B1111" s="173">
        <f t="shared" si="286"/>
        <v>43604.958333330673</v>
      </c>
      <c r="C1111" s="127" t="str">
        <f t="shared" ca="1" si="272"/>
        <v/>
      </c>
      <c r="D1111" s="179">
        <f t="shared" ca="1" si="273"/>
        <v>718</v>
      </c>
      <c r="E1111" s="179">
        <f t="shared" ca="1" si="274"/>
        <v>48</v>
      </c>
      <c r="F1111" s="179">
        <f t="shared" ca="1" si="275"/>
        <v>23</v>
      </c>
      <c r="G1111" s="179" t="str">
        <f t="shared" ca="1" si="276"/>
        <v/>
      </c>
      <c r="H1111" s="179">
        <f t="shared" ca="1" si="277"/>
        <v>4375</v>
      </c>
      <c r="I1111" s="182">
        <f t="shared" ca="1" si="278"/>
        <v>24</v>
      </c>
      <c r="J1111" s="175" t="str">
        <f t="shared" ca="1" si="279"/>
        <v/>
      </c>
      <c r="K1111" s="127" t="str">
        <f t="shared" ca="1" si="280"/>
        <v/>
      </c>
      <c r="L1111" s="182" t="str">
        <f t="shared" ca="1" si="281"/>
        <v/>
      </c>
      <c r="M1111" s="127" t="str">
        <f t="shared" ca="1" si="282"/>
        <v/>
      </c>
      <c r="N1111" s="127" t="str">
        <f t="shared" ca="1" si="283"/>
        <v/>
      </c>
      <c r="O1111" s="179" t="str">
        <f t="shared" ca="1" si="284"/>
        <v/>
      </c>
      <c r="P1111" s="182" t="str">
        <f t="shared" ca="1" si="285"/>
        <v/>
      </c>
      <c r="Q1111" s="120" t="str">
        <f t="shared" ca="1" si="287"/>
        <v/>
      </c>
      <c r="R1111" s="77">
        <f ca="1">IFERROR(SUM($I$15:I1111)/$N$5,"")</f>
        <v>0.37330735838114487</v>
      </c>
    </row>
    <row r="1112" spans="1:18" x14ac:dyDescent="0.25">
      <c r="A1112" s="168">
        <v>31</v>
      </c>
      <c r="B1112" s="173">
        <f t="shared" si="286"/>
        <v>43604.999999997337</v>
      </c>
      <c r="C1112" s="127" t="str">
        <f t="shared" ca="1" si="272"/>
        <v/>
      </c>
      <c r="D1112" s="179">
        <f t="shared" ca="1" si="273"/>
        <v>720</v>
      </c>
      <c r="E1112" s="179">
        <f t="shared" ca="1" si="274"/>
        <v>48</v>
      </c>
      <c r="F1112" s="179">
        <f t="shared" ca="1" si="275"/>
        <v>22</v>
      </c>
      <c r="G1112" s="179" t="str">
        <f t="shared" ca="1" si="276"/>
        <v/>
      </c>
      <c r="H1112" s="179">
        <f t="shared" ca="1" si="277"/>
        <v>4288</v>
      </c>
      <c r="I1112" s="182">
        <f t="shared" ca="1" si="278"/>
        <v>24</v>
      </c>
      <c r="J1112" s="175" t="str">
        <f t="shared" ca="1" si="279"/>
        <v/>
      </c>
      <c r="K1112" s="127" t="str">
        <f t="shared" ca="1" si="280"/>
        <v/>
      </c>
      <c r="L1112" s="182" t="str">
        <f t="shared" ca="1" si="281"/>
        <v/>
      </c>
      <c r="M1112" s="127" t="str">
        <f t="shared" ca="1" si="282"/>
        <v/>
      </c>
      <c r="N1112" s="127" t="str">
        <f t="shared" ca="1" si="283"/>
        <v/>
      </c>
      <c r="O1112" s="179" t="str">
        <f t="shared" ca="1" si="284"/>
        <v/>
      </c>
      <c r="P1112" s="182" t="str">
        <f t="shared" ca="1" si="285"/>
        <v/>
      </c>
      <c r="Q1112" s="120" t="str">
        <f t="shared" ca="1" si="287"/>
        <v/>
      </c>
      <c r="R1112" s="77">
        <f ca="1">IFERROR(SUM($I$15:I1112)/$N$5,"")</f>
        <v>0.37344248819021775</v>
      </c>
    </row>
    <row r="1113" spans="1:18" x14ac:dyDescent="0.25">
      <c r="A1113" s="168">
        <v>32</v>
      </c>
      <c r="B1113" s="173">
        <f t="shared" si="286"/>
        <v>43605.041666664001</v>
      </c>
      <c r="C1113" s="127" t="str">
        <f t="shared" ca="1" si="272"/>
        <v/>
      </c>
      <c r="D1113" s="179">
        <f t="shared" ca="1" si="273"/>
        <v>715</v>
      </c>
      <c r="E1113" s="179">
        <f t="shared" ca="1" si="274"/>
        <v>48</v>
      </c>
      <c r="F1113" s="179">
        <f t="shared" ca="1" si="275"/>
        <v>20</v>
      </c>
      <c r="G1113" s="179" t="str">
        <f t="shared" ca="1" si="276"/>
        <v/>
      </c>
      <c r="H1113" s="179">
        <f t="shared" ca="1" si="277"/>
        <v>4314</v>
      </c>
      <c r="I1113" s="182">
        <f t="shared" ca="1" si="278"/>
        <v>26</v>
      </c>
      <c r="J1113" s="175" t="str">
        <f t="shared" ca="1" si="279"/>
        <v/>
      </c>
      <c r="K1113" s="127" t="str">
        <f t="shared" ca="1" si="280"/>
        <v/>
      </c>
      <c r="L1113" s="182" t="str">
        <f t="shared" ca="1" si="281"/>
        <v/>
      </c>
      <c r="M1113" s="127" t="str">
        <f t="shared" ca="1" si="282"/>
        <v/>
      </c>
      <c r="N1113" s="127" t="str">
        <f t="shared" ca="1" si="283"/>
        <v/>
      </c>
      <c r="O1113" s="179" t="str">
        <f t="shared" ca="1" si="284"/>
        <v/>
      </c>
      <c r="P1113" s="182" t="str">
        <f t="shared" ca="1" si="285"/>
        <v/>
      </c>
      <c r="Q1113" s="120" t="str">
        <f t="shared" ca="1" si="287"/>
        <v/>
      </c>
      <c r="R1113" s="77">
        <f ca="1">IFERROR(SUM($I$15:I1113)/$N$5,"")</f>
        <v>0.37358887881671332</v>
      </c>
    </row>
    <row r="1114" spans="1:18" x14ac:dyDescent="0.25">
      <c r="A1114" s="168">
        <v>33</v>
      </c>
      <c r="B1114" s="173">
        <f t="shared" si="286"/>
        <v>43605.083333330665</v>
      </c>
      <c r="C1114" s="127" t="str">
        <f t="shared" ca="1" si="272"/>
        <v/>
      </c>
      <c r="D1114" s="179">
        <f t="shared" ca="1" si="273"/>
        <v>711</v>
      </c>
      <c r="E1114" s="179">
        <f t="shared" ca="1" si="274"/>
        <v>48</v>
      </c>
      <c r="F1114" s="179">
        <f t="shared" ca="1" si="275"/>
        <v>20</v>
      </c>
      <c r="G1114" s="179">
        <f t="shared" ca="1" si="276"/>
        <v>196.73</v>
      </c>
      <c r="H1114" s="179">
        <f t="shared" ca="1" si="277"/>
        <v>4276</v>
      </c>
      <c r="I1114" s="182">
        <f t="shared" ca="1" si="278"/>
        <v>25</v>
      </c>
      <c r="J1114" s="175" t="str">
        <f t="shared" ca="1" si="279"/>
        <v/>
      </c>
      <c r="K1114" s="127" t="str">
        <f t="shared" ca="1" si="280"/>
        <v/>
      </c>
      <c r="L1114" s="182" t="str">
        <f t="shared" ca="1" si="281"/>
        <v/>
      </c>
      <c r="M1114" s="127" t="str">
        <f t="shared" ca="1" si="282"/>
        <v/>
      </c>
      <c r="N1114" s="127" t="str">
        <f t="shared" ca="1" si="283"/>
        <v/>
      </c>
      <c r="O1114" s="179" t="str">
        <f t="shared" ca="1" si="284"/>
        <v/>
      </c>
      <c r="P1114" s="182" t="str">
        <f t="shared" ca="1" si="285"/>
        <v/>
      </c>
      <c r="Q1114" s="120" t="str">
        <f t="shared" ca="1" si="287"/>
        <v/>
      </c>
      <c r="R1114" s="77">
        <f ca="1">IFERROR(SUM($I$15:I1114)/$N$5,"")</f>
        <v>0.37372963903449752</v>
      </c>
    </row>
    <row r="1115" spans="1:18" x14ac:dyDescent="0.25">
      <c r="A1115" s="168">
        <v>34</v>
      </c>
      <c r="B1115" s="173">
        <f t="shared" si="286"/>
        <v>43605.12499999733</v>
      </c>
      <c r="C1115" s="127" t="str">
        <f t="shared" ca="1" si="272"/>
        <v/>
      </c>
      <c r="D1115" s="179">
        <f t="shared" ca="1" si="273"/>
        <v>713</v>
      </c>
      <c r="E1115" s="179">
        <f t="shared" ca="1" si="274"/>
        <v>48</v>
      </c>
      <c r="F1115" s="179">
        <f t="shared" ca="1" si="275"/>
        <v>18</v>
      </c>
      <c r="G1115" s="179" t="str">
        <f t="shared" ca="1" si="276"/>
        <v/>
      </c>
      <c r="H1115" s="179">
        <f t="shared" ca="1" si="277"/>
        <v>4169</v>
      </c>
      <c r="I1115" s="182">
        <f t="shared" ca="1" si="278"/>
        <v>22</v>
      </c>
      <c r="J1115" s="175" t="str">
        <f t="shared" ca="1" si="279"/>
        <v/>
      </c>
      <c r="K1115" s="127" t="str">
        <f t="shared" ca="1" si="280"/>
        <v/>
      </c>
      <c r="L1115" s="182" t="str">
        <f t="shared" ca="1" si="281"/>
        <v/>
      </c>
      <c r="M1115" s="127" t="str">
        <f t="shared" ca="1" si="282"/>
        <v/>
      </c>
      <c r="N1115" s="127" t="str">
        <f t="shared" ca="1" si="283"/>
        <v/>
      </c>
      <c r="O1115" s="179" t="str">
        <f t="shared" ca="1" si="284"/>
        <v/>
      </c>
      <c r="P1115" s="182" t="str">
        <f t="shared" ca="1" si="285"/>
        <v/>
      </c>
      <c r="Q1115" s="120" t="str">
        <f t="shared" ca="1" si="287"/>
        <v/>
      </c>
      <c r="R1115" s="77">
        <f ca="1">IFERROR(SUM($I$15:I1115)/$N$5,"")</f>
        <v>0.37385350802614764</v>
      </c>
    </row>
    <row r="1116" spans="1:18" x14ac:dyDescent="0.25">
      <c r="A1116" s="168">
        <v>35</v>
      </c>
      <c r="B1116" s="173">
        <f t="shared" si="286"/>
        <v>43605.166666663994</v>
      </c>
      <c r="C1116" s="127" t="str">
        <f t="shared" ca="1" si="272"/>
        <v/>
      </c>
      <c r="D1116" s="179">
        <f t="shared" ca="1" si="273"/>
        <v>714</v>
      </c>
      <c r="E1116" s="179">
        <f t="shared" ca="1" si="274"/>
        <v>48</v>
      </c>
      <c r="F1116" s="179">
        <f t="shared" ca="1" si="275"/>
        <v>21</v>
      </c>
      <c r="G1116" s="179" t="str">
        <f t="shared" ca="1" si="276"/>
        <v/>
      </c>
      <c r="H1116" s="179">
        <f t="shared" ca="1" si="277"/>
        <v>4242</v>
      </c>
      <c r="I1116" s="182">
        <f t="shared" ca="1" si="278"/>
        <v>22</v>
      </c>
      <c r="J1116" s="175" t="str">
        <f t="shared" ca="1" si="279"/>
        <v/>
      </c>
      <c r="K1116" s="127" t="str">
        <f t="shared" ca="1" si="280"/>
        <v/>
      </c>
      <c r="L1116" s="182" t="str">
        <f t="shared" ca="1" si="281"/>
        <v/>
      </c>
      <c r="M1116" s="127" t="str">
        <f t="shared" ca="1" si="282"/>
        <v/>
      </c>
      <c r="N1116" s="127" t="str">
        <f t="shared" ca="1" si="283"/>
        <v/>
      </c>
      <c r="O1116" s="179" t="str">
        <f t="shared" ca="1" si="284"/>
        <v/>
      </c>
      <c r="P1116" s="182" t="str">
        <f t="shared" ca="1" si="285"/>
        <v/>
      </c>
      <c r="Q1116" s="120" t="str">
        <f t="shared" ca="1" si="287"/>
        <v/>
      </c>
      <c r="R1116" s="77">
        <f ca="1">IFERROR(SUM($I$15:I1116)/$N$5,"")</f>
        <v>0.37397737701779771</v>
      </c>
    </row>
    <row r="1117" spans="1:18" x14ac:dyDescent="0.25">
      <c r="A1117" s="168">
        <v>36</v>
      </c>
      <c r="B1117" s="173">
        <f t="shared" si="286"/>
        <v>43605.208333330658</v>
      </c>
      <c r="C1117" s="127" t="str">
        <f t="shared" ca="1" si="272"/>
        <v/>
      </c>
      <c r="D1117" s="179">
        <f t="shared" ca="1" si="273"/>
        <v>708</v>
      </c>
      <c r="E1117" s="179">
        <f t="shared" ca="1" si="274"/>
        <v>48</v>
      </c>
      <c r="F1117" s="179">
        <f t="shared" ca="1" si="275"/>
        <v>20</v>
      </c>
      <c r="G1117" s="179" t="str">
        <f t="shared" ca="1" si="276"/>
        <v/>
      </c>
      <c r="H1117" s="179">
        <f t="shared" ca="1" si="277"/>
        <v>4210</v>
      </c>
      <c r="I1117" s="182">
        <f t="shared" ca="1" si="278"/>
        <v>24</v>
      </c>
      <c r="J1117" s="175" t="str">
        <f t="shared" ca="1" si="279"/>
        <v/>
      </c>
      <c r="K1117" s="127" t="str">
        <f t="shared" ca="1" si="280"/>
        <v/>
      </c>
      <c r="L1117" s="182" t="str">
        <f t="shared" ca="1" si="281"/>
        <v/>
      </c>
      <c r="M1117" s="127" t="str">
        <f t="shared" ca="1" si="282"/>
        <v/>
      </c>
      <c r="N1117" s="127" t="str">
        <f t="shared" ca="1" si="283"/>
        <v/>
      </c>
      <c r="O1117" s="179" t="str">
        <f t="shared" ca="1" si="284"/>
        <v/>
      </c>
      <c r="P1117" s="182" t="str">
        <f t="shared" ca="1" si="285"/>
        <v/>
      </c>
      <c r="Q1117" s="120" t="str">
        <f t="shared" ca="1" si="287"/>
        <v/>
      </c>
      <c r="R1117" s="77">
        <f ca="1">IFERROR(SUM($I$15:I1117)/$N$5,"")</f>
        <v>0.37411250682687058</v>
      </c>
    </row>
    <row r="1118" spans="1:18" x14ac:dyDescent="0.25">
      <c r="A1118" s="168">
        <v>37</v>
      </c>
      <c r="B1118" s="173">
        <f t="shared" si="286"/>
        <v>43605.249999997322</v>
      </c>
      <c r="C1118" s="127" t="str">
        <f t="shared" ca="1" si="272"/>
        <v/>
      </c>
      <c r="D1118" s="179">
        <f t="shared" ca="1" si="273"/>
        <v>707</v>
      </c>
      <c r="E1118" s="179">
        <f t="shared" ca="1" si="274"/>
        <v>48</v>
      </c>
      <c r="F1118" s="179">
        <f t="shared" ca="1" si="275"/>
        <v>18</v>
      </c>
      <c r="G1118" s="179" t="str">
        <f t="shared" ca="1" si="276"/>
        <v/>
      </c>
      <c r="H1118" s="179">
        <f t="shared" ca="1" si="277"/>
        <v>6684</v>
      </c>
      <c r="I1118" s="182">
        <f t="shared" ca="1" si="278"/>
        <v>22</v>
      </c>
      <c r="J1118" s="175" t="str">
        <f t="shared" ca="1" si="279"/>
        <v/>
      </c>
      <c r="K1118" s="127" t="str">
        <f t="shared" ca="1" si="280"/>
        <v/>
      </c>
      <c r="L1118" s="182" t="str">
        <f t="shared" ca="1" si="281"/>
        <v/>
      </c>
      <c r="M1118" s="127" t="str">
        <f t="shared" ca="1" si="282"/>
        <v/>
      </c>
      <c r="N1118" s="127" t="str">
        <f t="shared" ca="1" si="283"/>
        <v/>
      </c>
      <c r="O1118" s="179" t="str">
        <f t="shared" ca="1" si="284"/>
        <v/>
      </c>
      <c r="P1118" s="182" t="str">
        <f t="shared" ca="1" si="285"/>
        <v/>
      </c>
      <c r="Q1118" s="120" t="str">
        <f t="shared" ca="1" si="287"/>
        <v/>
      </c>
      <c r="R1118" s="77">
        <f ca="1">IFERROR(SUM($I$15:I1118)/$N$5,"")</f>
        <v>0.37423637581852065</v>
      </c>
    </row>
    <row r="1119" spans="1:18" x14ac:dyDescent="0.25">
      <c r="A1119" s="168">
        <v>14</v>
      </c>
      <c r="B1119" s="173">
        <f t="shared" si="286"/>
        <v>43605.291666663987</v>
      </c>
      <c r="C1119" s="127" t="str">
        <f t="shared" ca="1" si="272"/>
        <v/>
      </c>
      <c r="D1119" s="179">
        <f t="shared" ca="1" si="273"/>
        <v>713</v>
      </c>
      <c r="E1119" s="179">
        <f t="shared" ca="1" si="274"/>
        <v>48</v>
      </c>
      <c r="F1119" s="179">
        <f t="shared" ca="1" si="275"/>
        <v>22</v>
      </c>
      <c r="G1119" s="179" t="str">
        <f t="shared" ca="1" si="276"/>
        <v/>
      </c>
      <c r="H1119" s="179">
        <f t="shared" ca="1" si="277"/>
        <v>4276</v>
      </c>
      <c r="I1119" s="182">
        <f t="shared" ca="1" si="278"/>
        <v>25</v>
      </c>
      <c r="J1119" s="175" t="str">
        <f t="shared" ca="1" si="279"/>
        <v/>
      </c>
      <c r="K1119" s="127" t="str">
        <f t="shared" ca="1" si="280"/>
        <v/>
      </c>
      <c r="L1119" s="182" t="str">
        <f t="shared" ca="1" si="281"/>
        <v/>
      </c>
      <c r="M1119" s="127" t="str">
        <f t="shared" ca="1" si="282"/>
        <v/>
      </c>
      <c r="N1119" s="127" t="str">
        <f t="shared" ca="1" si="283"/>
        <v/>
      </c>
      <c r="O1119" s="179" t="str">
        <f t="shared" ca="1" si="284"/>
        <v/>
      </c>
      <c r="P1119" s="182" t="str">
        <f t="shared" ca="1" si="285"/>
        <v/>
      </c>
      <c r="Q1119" s="120" t="str">
        <f t="shared" ca="1" si="287"/>
        <v/>
      </c>
      <c r="R1119" s="77">
        <f ca="1">IFERROR(SUM($I$15:I1119)/$N$5,"")</f>
        <v>0.3743771360363049</v>
      </c>
    </row>
    <row r="1120" spans="1:18" x14ac:dyDescent="0.25">
      <c r="A1120" s="168">
        <v>15</v>
      </c>
      <c r="B1120" s="173">
        <f t="shared" si="286"/>
        <v>43605.333333330651</v>
      </c>
      <c r="C1120" s="127" t="str">
        <f t="shared" ca="1" si="272"/>
        <v/>
      </c>
      <c r="D1120" s="179">
        <f t="shared" ca="1" si="273"/>
        <v>714</v>
      </c>
      <c r="E1120" s="179">
        <f t="shared" ca="1" si="274"/>
        <v>48</v>
      </c>
      <c r="F1120" s="179">
        <f t="shared" ca="1" si="275"/>
        <v>23</v>
      </c>
      <c r="G1120" s="179" t="str">
        <f t="shared" ca="1" si="276"/>
        <v/>
      </c>
      <c r="H1120" s="179">
        <f t="shared" ca="1" si="277"/>
        <v>4169</v>
      </c>
      <c r="I1120" s="182">
        <f t="shared" ca="1" si="278"/>
        <v>22</v>
      </c>
      <c r="J1120" s="175" t="str">
        <f t="shared" ca="1" si="279"/>
        <v/>
      </c>
      <c r="K1120" s="127" t="str">
        <f t="shared" ca="1" si="280"/>
        <v/>
      </c>
      <c r="L1120" s="182" t="str">
        <f t="shared" ca="1" si="281"/>
        <v/>
      </c>
      <c r="M1120" s="127" t="str">
        <f t="shared" ca="1" si="282"/>
        <v/>
      </c>
      <c r="N1120" s="127" t="str">
        <f t="shared" ca="1" si="283"/>
        <v/>
      </c>
      <c r="O1120" s="179" t="str">
        <f t="shared" ca="1" si="284"/>
        <v/>
      </c>
      <c r="P1120" s="182" t="str">
        <f t="shared" ca="1" si="285"/>
        <v/>
      </c>
      <c r="Q1120" s="120" t="str">
        <f t="shared" ca="1" si="287"/>
        <v/>
      </c>
      <c r="R1120" s="77">
        <f ca="1">IFERROR(SUM($I$15:I1120)/$N$5,"")</f>
        <v>0.37450100502795497</v>
      </c>
    </row>
    <row r="1121" spans="1:18" x14ac:dyDescent="0.25">
      <c r="A1121" s="168">
        <v>16</v>
      </c>
      <c r="B1121" s="173">
        <f t="shared" si="286"/>
        <v>43605.374999997315</v>
      </c>
      <c r="C1121" s="127" t="str">
        <f t="shared" ca="1" si="272"/>
        <v/>
      </c>
      <c r="D1121" s="179">
        <f t="shared" ca="1" si="273"/>
        <v>708</v>
      </c>
      <c r="E1121" s="179">
        <f t="shared" ca="1" si="274"/>
        <v>48</v>
      </c>
      <c r="F1121" s="179">
        <f t="shared" ca="1" si="275"/>
        <v>21</v>
      </c>
      <c r="G1121" s="179">
        <f t="shared" ca="1" si="276"/>
        <v>196.73</v>
      </c>
      <c r="H1121" s="179">
        <f t="shared" ca="1" si="277"/>
        <v>4242</v>
      </c>
      <c r="I1121" s="182">
        <f t="shared" ca="1" si="278"/>
        <v>22</v>
      </c>
      <c r="J1121" s="175" t="str">
        <f t="shared" ca="1" si="279"/>
        <v/>
      </c>
      <c r="K1121" s="127" t="str">
        <f t="shared" ca="1" si="280"/>
        <v/>
      </c>
      <c r="L1121" s="182" t="str">
        <f t="shared" ca="1" si="281"/>
        <v/>
      </c>
      <c r="M1121" s="127" t="str">
        <f t="shared" ca="1" si="282"/>
        <v/>
      </c>
      <c r="N1121" s="127" t="str">
        <f t="shared" ca="1" si="283"/>
        <v/>
      </c>
      <c r="O1121" s="179" t="str">
        <f t="shared" ca="1" si="284"/>
        <v/>
      </c>
      <c r="P1121" s="182" t="str">
        <f t="shared" ca="1" si="285"/>
        <v/>
      </c>
      <c r="Q1121" s="120" t="str">
        <f t="shared" ca="1" si="287"/>
        <v/>
      </c>
      <c r="R1121" s="77">
        <f ca="1">IFERROR(SUM($I$15:I1121)/$N$5,"")</f>
        <v>0.37462487401960509</v>
      </c>
    </row>
    <row r="1122" spans="1:18" x14ac:dyDescent="0.25">
      <c r="A1122" s="168">
        <v>17</v>
      </c>
      <c r="B1122" s="173">
        <f t="shared" si="286"/>
        <v>43605.416666663979</v>
      </c>
      <c r="C1122" s="127" t="str">
        <f t="shared" ca="1" si="272"/>
        <v/>
      </c>
      <c r="D1122" s="179">
        <f t="shared" ca="1" si="273"/>
        <v>707</v>
      </c>
      <c r="E1122" s="179">
        <f t="shared" ca="1" si="274"/>
        <v>48</v>
      </c>
      <c r="F1122" s="179">
        <f t="shared" ca="1" si="275"/>
        <v>24</v>
      </c>
      <c r="G1122" s="179" t="str">
        <f t="shared" ca="1" si="276"/>
        <v/>
      </c>
      <c r="H1122" s="179">
        <f t="shared" ca="1" si="277"/>
        <v>4210</v>
      </c>
      <c r="I1122" s="182">
        <f t="shared" ca="1" si="278"/>
        <v>20</v>
      </c>
      <c r="J1122" s="175" t="str">
        <f t="shared" ca="1" si="279"/>
        <v/>
      </c>
      <c r="K1122" s="127" t="str">
        <f t="shared" ca="1" si="280"/>
        <v/>
      </c>
      <c r="L1122" s="182" t="str">
        <f t="shared" ca="1" si="281"/>
        <v/>
      </c>
      <c r="M1122" s="127" t="str">
        <f t="shared" ca="1" si="282"/>
        <v/>
      </c>
      <c r="N1122" s="127" t="str">
        <f t="shared" ca="1" si="283"/>
        <v/>
      </c>
      <c r="O1122" s="179" t="str">
        <f t="shared" ca="1" si="284"/>
        <v/>
      </c>
      <c r="P1122" s="182" t="str">
        <f t="shared" ca="1" si="285"/>
        <v/>
      </c>
      <c r="Q1122" s="120" t="str">
        <f t="shared" ca="1" si="287"/>
        <v/>
      </c>
      <c r="R1122" s="77">
        <f ca="1">IFERROR(SUM($I$15:I1122)/$N$5,"")</f>
        <v>0.37473748219383246</v>
      </c>
    </row>
    <row r="1123" spans="1:18" x14ac:dyDescent="0.25">
      <c r="A1123" s="168">
        <v>18</v>
      </c>
      <c r="B1123" s="173">
        <f t="shared" si="286"/>
        <v>43605.458333330644</v>
      </c>
      <c r="C1123" s="127" t="str">
        <f t="shared" ca="1" si="272"/>
        <v/>
      </c>
      <c r="D1123" s="179">
        <f t="shared" ca="1" si="273"/>
        <v>705</v>
      </c>
      <c r="E1123" s="179">
        <f t="shared" ca="1" si="274"/>
        <v>48</v>
      </c>
      <c r="F1123" s="179">
        <f t="shared" ca="1" si="275"/>
        <v>22</v>
      </c>
      <c r="G1123" s="179" t="str">
        <f t="shared" ca="1" si="276"/>
        <v/>
      </c>
      <c r="H1123" s="179">
        <f t="shared" ca="1" si="277"/>
        <v>6684</v>
      </c>
      <c r="I1123" s="182">
        <f t="shared" ca="1" si="278"/>
        <v>22</v>
      </c>
      <c r="J1123" s="175" t="str">
        <f t="shared" ca="1" si="279"/>
        <v/>
      </c>
      <c r="K1123" s="127" t="str">
        <f t="shared" ca="1" si="280"/>
        <v/>
      </c>
      <c r="L1123" s="182" t="str">
        <f t="shared" ca="1" si="281"/>
        <v/>
      </c>
      <c r="M1123" s="127" t="str">
        <f t="shared" ca="1" si="282"/>
        <v/>
      </c>
      <c r="N1123" s="127" t="str">
        <f t="shared" ca="1" si="283"/>
        <v/>
      </c>
      <c r="O1123" s="179" t="str">
        <f t="shared" ca="1" si="284"/>
        <v/>
      </c>
      <c r="P1123" s="182" t="str">
        <f t="shared" ca="1" si="285"/>
        <v/>
      </c>
      <c r="Q1123" s="120" t="str">
        <f t="shared" ca="1" si="287"/>
        <v/>
      </c>
      <c r="R1123" s="77">
        <f ca="1">IFERROR(SUM($I$15:I1123)/$N$5,"")</f>
        <v>0.37486135118548253</v>
      </c>
    </row>
    <row r="1124" spans="1:18" x14ac:dyDescent="0.25">
      <c r="A1124" s="168">
        <v>19</v>
      </c>
      <c r="B1124" s="173">
        <f t="shared" si="286"/>
        <v>43605.499999997308</v>
      </c>
      <c r="C1124" s="127" t="str">
        <f t="shared" ca="1" si="272"/>
        <v/>
      </c>
      <c r="D1124" s="179">
        <f t="shared" ca="1" si="273"/>
        <v>702</v>
      </c>
      <c r="E1124" s="179">
        <f t="shared" ca="1" si="274"/>
        <v>48</v>
      </c>
      <c r="F1124" s="179">
        <f t="shared" ca="1" si="275"/>
        <v>23</v>
      </c>
      <c r="G1124" s="179" t="str">
        <f t="shared" ca="1" si="276"/>
        <v/>
      </c>
      <c r="H1124" s="179">
        <f t="shared" ca="1" si="277"/>
        <v>3504</v>
      </c>
      <c r="I1124" s="182">
        <f t="shared" ca="1" si="278"/>
        <v>22</v>
      </c>
      <c r="J1124" s="175" t="str">
        <f t="shared" ca="1" si="279"/>
        <v/>
      </c>
      <c r="K1124" s="127" t="str">
        <f t="shared" ca="1" si="280"/>
        <v/>
      </c>
      <c r="L1124" s="182" t="str">
        <f t="shared" ca="1" si="281"/>
        <v/>
      </c>
      <c r="M1124" s="127" t="str">
        <f t="shared" ca="1" si="282"/>
        <v/>
      </c>
      <c r="N1124" s="127" t="str">
        <f t="shared" ca="1" si="283"/>
        <v/>
      </c>
      <c r="O1124" s="179" t="str">
        <f t="shared" ca="1" si="284"/>
        <v/>
      </c>
      <c r="P1124" s="182" t="str">
        <f t="shared" ca="1" si="285"/>
        <v/>
      </c>
      <c r="Q1124" s="120" t="str">
        <f t="shared" ca="1" si="287"/>
        <v/>
      </c>
      <c r="R1124" s="77">
        <f ca="1">IFERROR(SUM($I$15:I1124)/$N$5,"")</f>
        <v>0.37498522017713265</v>
      </c>
    </row>
    <row r="1125" spans="1:18" x14ac:dyDescent="0.25">
      <c r="A1125" s="168">
        <v>20</v>
      </c>
      <c r="B1125" s="173">
        <f t="shared" si="286"/>
        <v>43605.541666663972</v>
      </c>
      <c r="C1125" s="127" t="str">
        <f t="shared" ca="1" si="272"/>
        <v/>
      </c>
      <c r="D1125" s="179">
        <f t="shared" ca="1" si="273"/>
        <v>705</v>
      </c>
      <c r="E1125" s="179">
        <f t="shared" ca="1" si="274"/>
        <v>48</v>
      </c>
      <c r="F1125" s="179">
        <f t="shared" ca="1" si="275"/>
        <v>23</v>
      </c>
      <c r="G1125" s="179" t="str">
        <f t="shared" ca="1" si="276"/>
        <v/>
      </c>
      <c r="H1125" s="179">
        <f t="shared" ca="1" si="277"/>
        <v>4768</v>
      </c>
      <c r="I1125" s="182">
        <f t="shared" ca="1" si="278"/>
        <v>18</v>
      </c>
      <c r="J1125" s="175" t="str">
        <f t="shared" ca="1" si="279"/>
        <v/>
      </c>
      <c r="K1125" s="127" t="str">
        <f t="shared" ca="1" si="280"/>
        <v/>
      </c>
      <c r="L1125" s="182" t="str">
        <f t="shared" ca="1" si="281"/>
        <v/>
      </c>
      <c r="M1125" s="127" t="str">
        <f t="shared" ca="1" si="282"/>
        <v/>
      </c>
      <c r="N1125" s="127" t="str">
        <f t="shared" ca="1" si="283"/>
        <v/>
      </c>
      <c r="O1125" s="179" t="str">
        <f t="shared" ca="1" si="284"/>
        <v/>
      </c>
      <c r="P1125" s="182" t="str">
        <f t="shared" ca="1" si="285"/>
        <v/>
      </c>
      <c r="Q1125" s="120" t="str">
        <f t="shared" ca="1" si="287"/>
        <v/>
      </c>
      <c r="R1125" s="77">
        <f ca="1">IFERROR(SUM($I$15:I1125)/$N$5,"")</f>
        <v>0.37508656753393727</v>
      </c>
    </row>
    <row r="1126" spans="1:18" x14ac:dyDescent="0.25">
      <c r="A1126" s="168">
        <v>21</v>
      </c>
      <c r="B1126" s="173">
        <f t="shared" si="286"/>
        <v>43605.583333330636</v>
      </c>
      <c r="C1126" s="127" t="str">
        <f t="shared" ca="1" si="272"/>
        <v/>
      </c>
      <c r="D1126" s="179">
        <f t="shared" ca="1" si="273"/>
        <v>703</v>
      </c>
      <c r="E1126" s="179">
        <f t="shared" ca="1" si="274"/>
        <v>48</v>
      </c>
      <c r="F1126" s="179">
        <f t="shared" ca="1" si="275"/>
        <v>22</v>
      </c>
      <c r="G1126" s="179" t="str">
        <f t="shared" ca="1" si="276"/>
        <v/>
      </c>
      <c r="H1126" s="179">
        <f t="shared" ca="1" si="277"/>
        <v>5232</v>
      </c>
      <c r="I1126" s="182">
        <f t="shared" ca="1" si="278"/>
        <v>19</v>
      </c>
      <c r="J1126" s="175" t="str">
        <f t="shared" ca="1" si="279"/>
        <v/>
      </c>
      <c r="K1126" s="127" t="str">
        <f t="shared" ca="1" si="280"/>
        <v/>
      </c>
      <c r="L1126" s="182" t="str">
        <f t="shared" ca="1" si="281"/>
        <v/>
      </c>
      <c r="M1126" s="127" t="str">
        <f t="shared" ca="1" si="282"/>
        <v/>
      </c>
      <c r="N1126" s="127" t="str">
        <f t="shared" ca="1" si="283"/>
        <v/>
      </c>
      <c r="O1126" s="179" t="str">
        <f t="shared" ca="1" si="284"/>
        <v/>
      </c>
      <c r="P1126" s="182" t="str">
        <f t="shared" ca="1" si="285"/>
        <v/>
      </c>
      <c r="Q1126" s="120" t="str">
        <f t="shared" ca="1" si="287"/>
        <v/>
      </c>
      <c r="R1126" s="77">
        <f ca="1">IFERROR(SUM($I$15:I1126)/$N$5,"")</f>
        <v>0.37519354529945331</v>
      </c>
    </row>
    <row r="1127" spans="1:18" x14ac:dyDescent="0.25">
      <c r="A1127" s="168">
        <v>22</v>
      </c>
      <c r="B1127" s="173">
        <f t="shared" si="286"/>
        <v>43605.624999997301</v>
      </c>
      <c r="C1127" s="127" t="str">
        <f t="shared" ca="1" si="272"/>
        <v/>
      </c>
      <c r="D1127" s="179">
        <f t="shared" ca="1" si="273"/>
        <v>702</v>
      </c>
      <c r="E1127" s="179">
        <f t="shared" ca="1" si="274"/>
        <v>48</v>
      </c>
      <c r="F1127" s="179">
        <f t="shared" ca="1" si="275"/>
        <v>24</v>
      </c>
      <c r="G1127" s="179" t="str">
        <f t="shared" ca="1" si="276"/>
        <v/>
      </c>
      <c r="H1127" s="179">
        <f t="shared" ca="1" si="277"/>
        <v>4485</v>
      </c>
      <c r="I1127" s="182">
        <f t="shared" ca="1" si="278"/>
        <v>18</v>
      </c>
      <c r="J1127" s="175" t="str">
        <f t="shared" ca="1" si="279"/>
        <v/>
      </c>
      <c r="K1127" s="127" t="str">
        <f t="shared" ca="1" si="280"/>
        <v/>
      </c>
      <c r="L1127" s="182" t="str">
        <f t="shared" ca="1" si="281"/>
        <v/>
      </c>
      <c r="M1127" s="127" t="str">
        <f t="shared" ca="1" si="282"/>
        <v/>
      </c>
      <c r="N1127" s="127" t="str">
        <f t="shared" ca="1" si="283"/>
        <v/>
      </c>
      <c r="O1127" s="179" t="str">
        <f t="shared" ca="1" si="284"/>
        <v/>
      </c>
      <c r="P1127" s="182" t="str">
        <f t="shared" ca="1" si="285"/>
        <v/>
      </c>
      <c r="Q1127" s="120" t="str">
        <f t="shared" ca="1" si="287"/>
        <v/>
      </c>
      <c r="R1127" s="77">
        <f ca="1">IFERROR(SUM($I$15:I1127)/$N$5,"")</f>
        <v>0.37529489265625793</v>
      </c>
    </row>
    <row r="1128" spans="1:18" x14ac:dyDescent="0.25">
      <c r="A1128" s="168">
        <v>23</v>
      </c>
      <c r="B1128" s="173">
        <f t="shared" si="286"/>
        <v>43605.666666663965</v>
      </c>
      <c r="C1128" s="127" t="str">
        <f t="shared" ca="1" si="272"/>
        <v/>
      </c>
      <c r="D1128" s="179">
        <f t="shared" ca="1" si="273"/>
        <v>706</v>
      </c>
      <c r="E1128" s="179">
        <f t="shared" ca="1" si="274"/>
        <v>48</v>
      </c>
      <c r="F1128" s="179">
        <f t="shared" ca="1" si="275"/>
        <v>23</v>
      </c>
      <c r="G1128" s="179" t="str">
        <f t="shared" ca="1" si="276"/>
        <v/>
      </c>
      <c r="H1128" s="179">
        <f t="shared" ca="1" si="277"/>
        <v>3567</v>
      </c>
      <c r="I1128" s="182">
        <f t="shared" ca="1" si="278"/>
        <v>21</v>
      </c>
      <c r="J1128" s="175" t="str">
        <f t="shared" ca="1" si="279"/>
        <v/>
      </c>
      <c r="K1128" s="127" t="str">
        <f t="shared" ca="1" si="280"/>
        <v/>
      </c>
      <c r="L1128" s="182" t="str">
        <f t="shared" ca="1" si="281"/>
        <v/>
      </c>
      <c r="M1128" s="127" t="str">
        <f t="shared" ca="1" si="282"/>
        <v/>
      </c>
      <c r="N1128" s="127" t="str">
        <f t="shared" ca="1" si="283"/>
        <v/>
      </c>
      <c r="O1128" s="179" t="str">
        <f t="shared" ca="1" si="284"/>
        <v/>
      </c>
      <c r="P1128" s="182" t="str">
        <f t="shared" ca="1" si="285"/>
        <v/>
      </c>
      <c r="Q1128" s="120" t="str">
        <f t="shared" ca="1" si="287"/>
        <v/>
      </c>
      <c r="R1128" s="77">
        <f ca="1">IFERROR(SUM($I$15:I1128)/$N$5,"")</f>
        <v>0.37541313123919667</v>
      </c>
    </row>
    <row r="1129" spans="1:18" x14ac:dyDescent="0.25">
      <c r="A1129" s="168">
        <v>24</v>
      </c>
      <c r="B1129" s="173">
        <f t="shared" si="286"/>
        <v>43605.708333330629</v>
      </c>
      <c r="C1129" s="127" t="str">
        <f t="shared" ca="1" si="272"/>
        <v/>
      </c>
      <c r="D1129" s="179">
        <f t="shared" ca="1" si="273"/>
        <v>705</v>
      </c>
      <c r="E1129" s="179">
        <f t="shared" ca="1" si="274"/>
        <v>48</v>
      </c>
      <c r="F1129" s="179">
        <f t="shared" ca="1" si="275"/>
        <v>24</v>
      </c>
      <c r="G1129" s="179" t="str">
        <f t="shared" ca="1" si="276"/>
        <v/>
      </c>
      <c r="H1129" s="179">
        <f t="shared" ca="1" si="277"/>
        <v>3788</v>
      </c>
      <c r="I1129" s="182">
        <f t="shared" ca="1" si="278"/>
        <v>22</v>
      </c>
      <c r="J1129" s="175" t="str">
        <f t="shared" ca="1" si="279"/>
        <v/>
      </c>
      <c r="K1129" s="127" t="str">
        <f t="shared" ca="1" si="280"/>
        <v/>
      </c>
      <c r="L1129" s="182" t="str">
        <f t="shared" ca="1" si="281"/>
        <v/>
      </c>
      <c r="M1129" s="127" t="str">
        <f t="shared" ca="1" si="282"/>
        <v/>
      </c>
      <c r="N1129" s="127" t="str">
        <f t="shared" ca="1" si="283"/>
        <v/>
      </c>
      <c r="O1129" s="179" t="str">
        <f t="shared" ca="1" si="284"/>
        <v/>
      </c>
      <c r="P1129" s="182" t="str">
        <f t="shared" ca="1" si="285"/>
        <v/>
      </c>
      <c r="Q1129" s="120" t="str">
        <f t="shared" ca="1" si="287"/>
        <v/>
      </c>
      <c r="R1129" s="77">
        <f ca="1">IFERROR(SUM($I$15:I1129)/$N$5,"")</f>
        <v>0.37553700023084674</v>
      </c>
    </row>
    <row r="1130" spans="1:18" x14ac:dyDescent="0.25">
      <c r="A1130" s="168">
        <v>25</v>
      </c>
      <c r="B1130" s="173">
        <f t="shared" si="286"/>
        <v>43605.749999997293</v>
      </c>
      <c r="C1130" s="127" t="str">
        <f t="shared" ca="1" si="272"/>
        <v/>
      </c>
      <c r="D1130" s="179">
        <f t="shared" ca="1" si="273"/>
        <v>706</v>
      </c>
      <c r="E1130" s="179">
        <f t="shared" ca="1" si="274"/>
        <v>48</v>
      </c>
      <c r="F1130" s="179">
        <f t="shared" ca="1" si="275"/>
        <v>22</v>
      </c>
      <c r="G1130" s="179" t="str">
        <f t="shared" ca="1" si="276"/>
        <v/>
      </c>
      <c r="H1130" s="179">
        <f t="shared" ca="1" si="277"/>
        <v>3233</v>
      </c>
      <c r="I1130" s="182">
        <f t="shared" ca="1" si="278"/>
        <v>19</v>
      </c>
      <c r="J1130" s="175" t="str">
        <f t="shared" ca="1" si="279"/>
        <v/>
      </c>
      <c r="K1130" s="127" t="str">
        <f t="shared" ca="1" si="280"/>
        <v/>
      </c>
      <c r="L1130" s="182" t="str">
        <f t="shared" ca="1" si="281"/>
        <v/>
      </c>
      <c r="M1130" s="127" t="str">
        <f t="shared" ca="1" si="282"/>
        <v/>
      </c>
      <c r="N1130" s="127" t="str">
        <f t="shared" ca="1" si="283"/>
        <v/>
      </c>
      <c r="O1130" s="179" t="str">
        <f t="shared" ca="1" si="284"/>
        <v/>
      </c>
      <c r="P1130" s="182" t="str">
        <f t="shared" ca="1" si="285"/>
        <v/>
      </c>
      <c r="Q1130" s="120" t="str">
        <f t="shared" ca="1" si="287"/>
        <v/>
      </c>
      <c r="R1130" s="77">
        <f ca="1">IFERROR(SUM($I$15:I1130)/$N$5,"")</f>
        <v>0.37564397799636273</v>
      </c>
    </row>
    <row r="1131" spans="1:18" x14ac:dyDescent="0.25">
      <c r="A1131" s="168">
        <v>26</v>
      </c>
      <c r="B1131" s="173">
        <f t="shared" si="286"/>
        <v>43605.791666663958</v>
      </c>
      <c r="C1131" s="127" t="str">
        <f t="shared" ca="1" si="272"/>
        <v/>
      </c>
      <c r="D1131" s="179">
        <f t="shared" ca="1" si="273"/>
        <v>699</v>
      </c>
      <c r="E1131" s="179">
        <f t="shared" ca="1" si="274"/>
        <v>48</v>
      </c>
      <c r="F1131" s="179">
        <f t="shared" ca="1" si="275"/>
        <v>22</v>
      </c>
      <c r="G1131" s="179">
        <f t="shared" ca="1" si="276"/>
        <v>234.83</v>
      </c>
      <c r="H1131" s="179">
        <f t="shared" ca="1" si="277"/>
        <v>6536</v>
      </c>
      <c r="I1131" s="182">
        <f t="shared" ca="1" si="278"/>
        <v>25</v>
      </c>
      <c r="J1131" s="175" t="str">
        <f t="shared" ca="1" si="279"/>
        <v/>
      </c>
      <c r="K1131" s="127" t="str">
        <f t="shared" ca="1" si="280"/>
        <v/>
      </c>
      <c r="L1131" s="182" t="str">
        <f t="shared" ca="1" si="281"/>
        <v/>
      </c>
      <c r="M1131" s="127" t="str">
        <f t="shared" ca="1" si="282"/>
        <v/>
      </c>
      <c r="N1131" s="127" t="str">
        <f t="shared" ca="1" si="283"/>
        <v/>
      </c>
      <c r="O1131" s="179" t="str">
        <f t="shared" ca="1" si="284"/>
        <v/>
      </c>
      <c r="P1131" s="182" t="str">
        <f t="shared" ca="1" si="285"/>
        <v/>
      </c>
      <c r="Q1131" s="120" t="str">
        <f t="shared" ca="1" si="287"/>
        <v/>
      </c>
      <c r="R1131" s="77">
        <f ca="1">IFERROR(SUM($I$15:I1131)/$N$5,"")</f>
        <v>0.37578473821414698</v>
      </c>
    </row>
    <row r="1132" spans="1:18" x14ac:dyDescent="0.25">
      <c r="A1132" s="168">
        <v>27</v>
      </c>
      <c r="B1132" s="173">
        <f t="shared" si="286"/>
        <v>43605.833333330622</v>
      </c>
      <c r="C1132" s="127" t="str">
        <f t="shared" ca="1" si="272"/>
        <v/>
      </c>
      <c r="D1132" s="179">
        <f t="shared" ca="1" si="273"/>
        <v>700</v>
      </c>
      <c r="E1132" s="179">
        <f t="shared" ca="1" si="274"/>
        <v>48</v>
      </c>
      <c r="F1132" s="179">
        <f t="shared" ca="1" si="275"/>
        <v>23</v>
      </c>
      <c r="G1132" s="179" t="str">
        <f t="shared" ca="1" si="276"/>
        <v/>
      </c>
      <c r="H1132" s="179">
        <f t="shared" ca="1" si="277"/>
        <v>3042</v>
      </c>
      <c r="I1132" s="182">
        <f t="shared" ca="1" si="278"/>
        <v>22</v>
      </c>
      <c r="J1132" s="175" t="str">
        <f t="shared" ca="1" si="279"/>
        <v/>
      </c>
      <c r="K1132" s="127" t="str">
        <f t="shared" ca="1" si="280"/>
        <v/>
      </c>
      <c r="L1132" s="182" t="str">
        <f t="shared" ca="1" si="281"/>
        <v/>
      </c>
      <c r="M1132" s="127" t="str">
        <f t="shared" ca="1" si="282"/>
        <v/>
      </c>
      <c r="N1132" s="127" t="str">
        <f t="shared" ca="1" si="283"/>
        <v/>
      </c>
      <c r="O1132" s="179" t="str">
        <f t="shared" ca="1" si="284"/>
        <v/>
      </c>
      <c r="P1132" s="182" t="str">
        <f t="shared" ca="1" si="285"/>
        <v/>
      </c>
      <c r="Q1132" s="120" t="str">
        <f t="shared" ca="1" si="287"/>
        <v/>
      </c>
      <c r="R1132" s="77">
        <f ca="1">IFERROR(SUM($I$15:I1132)/$N$5,"")</f>
        <v>0.37590860720579705</v>
      </c>
    </row>
    <row r="1133" spans="1:18" x14ac:dyDescent="0.25">
      <c r="A1133" s="168">
        <v>28</v>
      </c>
      <c r="B1133" s="173">
        <f t="shared" si="286"/>
        <v>43605.874999997286</v>
      </c>
      <c r="C1133" s="127" t="str">
        <f t="shared" ca="1" si="272"/>
        <v/>
      </c>
      <c r="D1133" s="179">
        <f t="shared" ca="1" si="273"/>
        <v>697</v>
      </c>
      <c r="E1133" s="179">
        <f t="shared" ca="1" si="274"/>
        <v>48</v>
      </c>
      <c r="F1133" s="179">
        <f t="shared" ca="1" si="275"/>
        <v>21</v>
      </c>
      <c r="G1133" s="179" t="str">
        <f t="shared" ca="1" si="276"/>
        <v/>
      </c>
      <c r="H1133" s="179">
        <f t="shared" ca="1" si="277"/>
        <v>5079</v>
      </c>
      <c r="I1133" s="182">
        <f t="shared" ca="1" si="278"/>
        <v>22</v>
      </c>
      <c r="J1133" s="175" t="str">
        <f t="shared" ca="1" si="279"/>
        <v/>
      </c>
      <c r="K1133" s="127" t="str">
        <f t="shared" ca="1" si="280"/>
        <v/>
      </c>
      <c r="L1133" s="182" t="str">
        <f t="shared" ca="1" si="281"/>
        <v/>
      </c>
      <c r="M1133" s="127" t="str">
        <f t="shared" ca="1" si="282"/>
        <v/>
      </c>
      <c r="N1133" s="127" t="str">
        <f t="shared" ca="1" si="283"/>
        <v/>
      </c>
      <c r="O1133" s="179" t="str">
        <f t="shared" ca="1" si="284"/>
        <v/>
      </c>
      <c r="P1133" s="182" t="str">
        <f t="shared" ca="1" si="285"/>
        <v/>
      </c>
      <c r="Q1133" s="120" t="str">
        <f t="shared" ca="1" si="287"/>
        <v/>
      </c>
      <c r="R1133" s="77">
        <f ca="1">IFERROR(SUM($I$15:I1133)/$N$5,"")</f>
        <v>0.37603247619744717</v>
      </c>
    </row>
    <row r="1134" spans="1:18" x14ac:dyDescent="0.25">
      <c r="A1134" s="168">
        <v>29</v>
      </c>
      <c r="B1134" s="173">
        <f t="shared" si="286"/>
        <v>43605.91666666395</v>
      </c>
      <c r="C1134" s="127" t="str">
        <f t="shared" ca="1" si="272"/>
        <v/>
      </c>
      <c r="D1134" s="179">
        <f t="shared" ca="1" si="273"/>
        <v>697</v>
      </c>
      <c r="E1134" s="179">
        <f t="shared" ca="1" si="274"/>
        <v>48</v>
      </c>
      <c r="F1134" s="179">
        <f t="shared" ca="1" si="275"/>
        <v>22</v>
      </c>
      <c r="G1134" s="179" t="str">
        <f t="shared" ca="1" si="276"/>
        <v/>
      </c>
      <c r="H1134" s="179">
        <f t="shared" ca="1" si="277"/>
        <v>4608</v>
      </c>
      <c r="I1134" s="182">
        <f t="shared" ca="1" si="278"/>
        <v>20</v>
      </c>
      <c r="J1134" s="175" t="str">
        <f t="shared" ca="1" si="279"/>
        <v/>
      </c>
      <c r="K1134" s="127" t="str">
        <f t="shared" ca="1" si="280"/>
        <v/>
      </c>
      <c r="L1134" s="182" t="str">
        <f t="shared" ca="1" si="281"/>
        <v/>
      </c>
      <c r="M1134" s="127" t="str">
        <f t="shared" ca="1" si="282"/>
        <v/>
      </c>
      <c r="N1134" s="127" t="str">
        <f t="shared" ca="1" si="283"/>
        <v/>
      </c>
      <c r="O1134" s="179" t="str">
        <f t="shared" ca="1" si="284"/>
        <v/>
      </c>
      <c r="P1134" s="182" t="str">
        <f t="shared" ca="1" si="285"/>
        <v/>
      </c>
      <c r="Q1134" s="120" t="str">
        <f t="shared" ca="1" si="287"/>
        <v/>
      </c>
      <c r="R1134" s="77">
        <f ca="1">IFERROR(SUM($I$15:I1134)/$N$5,"")</f>
        <v>0.37614508437167454</v>
      </c>
    </row>
    <row r="1135" spans="1:18" x14ac:dyDescent="0.25">
      <c r="A1135" s="168">
        <v>30</v>
      </c>
      <c r="B1135" s="173">
        <f t="shared" si="286"/>
        <v>43605.958333330615</v>
      </c>
      <c r="C1135" s="127" t="str">
        <f t="shared" ca="1" si="272"/>
        <v/>
      </c>
      <c r="D1135" s="179">
        <f t="shared" ca="1" si="273"/>
        <v>696</v>
      </c>
      <c r="E1135" s="179">
        <f t="shared" ca="1" si="274"/>
        <v>48</v>
      </c>
      <c r="F1135" s="179">
        <f t="shared" ca="1" si="275"/>
        <v>22</v>
      </c>
      <c r="G1135" s="179" t="str">
        <f t="shared" ca="1" si="276"/>
        <v/>
      </c>
      <c r="H1135" s="179">
        <f t="shared" ca="1" si="277"/>
        <v>3839</v>
      </c>
      <c r="I1135" s="182">
        <f t="shared" ca="1" si="278"/>
        <v>22</v>
      </c>
      <c r="J1135" s="175" t="str">
        <f t="shared" ca="1" si="279"/>
        <v/>
      </c>
      <c r="K1135" s="127" t="str">
        <f t="shared" ca="1" si="280"/>
        <v/>
      </c>
      <c r="L1135" s="182" t="str">
        <f t="shared" ca="1" si="281"/>
        <v/>
      </c>
      <c r="M1135" s="127" t="str">
        <f t="shared" ca="1" si="282"/>
        <v/>
      </c>
      <c r="N1135" s="127" t="str">
        <f t="shared" ca="1" si="283"/>
        <v/>
      </c>
      <c r="O1135" s="179" t="str">
        <f t="shared" ca="1" si="284"/>
        <v/>
      </c>
      <c r="P1135" s="182" t="str">
        <f t="shared" ca="1" si="285"/>
        <v/>
      </c>
      <c r="Q1135" s="120" t="str">
        <f t="shared" ca="1" si="287"/>
        <v/>
      </c>
      <c r="R1135" s="77">
        <f ca="1">IFERROR(SUM($I$15:I1135)/$N$5,"")</f>
        <v>0.37626895336332467</v>
      </c>
    </row>
    <row r="1136" spans="1:18" x14ac:dyDescent="0.25">
      <c r="A1136" s="168">
        <v>31</v>
      </c>
      <c r="B1136" s="173">
        <f t="shared" si="286"/>
        <v>43605.999999997279</v>
      </c>
      <c r="C1136" s="127" t="str">
        <f t="shared" ca="1" si="272"/>
        <v/>
      </c>
      <c r="D1136" s="179">
        <f t="shared" ca="1" si="273"/>
        <v>692</v>
      </c>
      <c r="E1136" s="179">
        <f t="shared" ca="1" si="274"/>
        <v>48</v>
      </c>
      <c r="F1136" s="179">
        <f t="shared" ca="1" si="275"/>
        <v>23</v>
      </c>
      <c r="G1136" s="179" t="str">
        <f t="shared" ca="1" si="276"/>
        <v/>
      </c>
      <c r="H1136" s="179">
        <f t="shared" ca="1" si="277"/>
        <v>3594</v>
      </c>
      <c r="I1136" s="182">
        <f t="shared" ca="1" si="278"/>
        <v>22</v>
      </c>
      <c r="J1136" s="175" t="str">
        <f t="shared" ca="1" si="279"/>
        <v/>
      </c>
      <c r="K1136" s="127" t="str">
        <f t="shared" ca="1" si="280"/>
        <v/>
      </c>
      <c r="L1136" s="182" t="str">
        <f t="shared" ca="1" si="281"/>
        <v/>
      </c>
      <c r="M1136" s="127" t="str">
        <f t="shared" ca="1" si="282"/>
        <v/>
      </c>
      <c r="N1136" s="127" t="str">
        <f t="shared" ca="1" si="283"/>
        <v/>
      </c>
      <c r="O1136" s="179" t="str">
        <f t="shared" ca="1" si="284"/>
        <v/>
      </c>
      <c r="P1136" s="182" t="str">
        <f t="shared" ca="1" si="285"/>
        <v/>
      </c>
      <c r="Q1136" s="120" t="str">
        <f t="shared" ca="1" si="287"/>
        <v/>
      </c>
      <c r="R1136" s="77">
        <f ca="1">IFERROR(SUM($I$15:I1136)/$N$5,"")</f>
        <v>0.37639282235497473</v>
      </c>
    </row>
    <row r="1137" spans="1:18" x14ac:dyDescent="0.25">
      <c r="A1137" s="168">
        <v>32</v>
      </c>
      <c r="B1137" s="173">
        <f t="shared" si="286"/>
        <v>43606.041666663943</v>
      </c>
      <c r="C1137" s="127" t="str">
        <f t="shared" ca="1" si="272"/>
        <v/>
      </c>
      <c r="D1137" s="179">
        <f t="shared" ca="1" si="273"/>
        <v>698</v>
      </c>
      <c r="E1137" s="179">
        <f t="shared" ca="1" si="274"/>
        <v>48</v>
      </c>
      <c r="F1137" s="179">
        <f t="shared" ca="1" si="275"/>
        <v>23</v>
      </c>
      <c r="G1137" s="179" t="str">
        <f t="shared" ca="1" si="276"/>
        <v/>
      </c>
      <c r="H1137" s="179">
        <f t="shared" ca="1" si="277"/>
        <v>4225</v>
      </c>
      <c r="I1137" s="182">
        <f t="shared" ca="1" si="278"/>
        <v>18</v>
      </c>
      <c r="J1137" s="175" t="str">
        <f t="shared" ca="1" si="279"/>
        <v/>
      </c>
      <c r="K1137" s="127" t="str">
        <f t="shared" ca="1" si="280"/>
        <v/>
      </c>
      <c r="L1137" s="182" t="str">
        <f t="shared" ca="1" si="281"/>
        <v/>
      </c>
      <c r="M1137" s="127" t="str">
        <f t="shared" ca="1" si="282"/>
        <v/>
      </c>
      <c r="N1137" s="127" t="str">
        <f t="shared" ca="1" si="283"/>
        <v/>
      </c>
      <c r="O1137" s="179" t="str">
        <f t="shared" ca="1" si="284"/>
        <v/>
      </c>
      <c r="P1137" s="182" t="str">
        <f t="shared" ca="1" si="285"/>
        <v/>
      </c>
      <c r="Q1137" s="120" t="str">
        <f t="shared" ca="1" si="287"/>
        <v/>
      </c>
      <c r="R1137" s="77">
        <f ca="1">IFERROR(SUM($I$15:I1137)/$N$5,"")</f>
        <v>0.3764941697117794</v>
      </c>
    </row>
    <row r="1138" spans="1:18" x14ac:dyDescent="0.25">
      <c r="A1138" s="168">
        <v>33</v>
      </c>
      <c r="B1138" s="173">
        <f t="shared" si="286"/>
        <v>43606.083333330607</v>
      </c>
      <c r="C1138" s="127" t="str">
        <f t="shared" ca="1" si="272"/>
        <v/>
      </c>
      <c r="D1138" s="179">
        <f t="shared" ca="1" si="273"/>
        <v>695</v>
      </c>
      <c r="E1138" s="179">
        <f t="shared" ca="1" si="274"/>
        <v>48</v>
      </c>
      <c r="F1138" s="179">
        <f t="shared" ca="1" si="275"/>
        <v>22</v>
      </c>
      <c r="G1138" s="179" t="str">
        <f t="shared" ca="1" si="276"/>
        <v/>
      </c>
      <c r="H1138" s="179">
        <f t="shared" ca="1" si="277"/>
        <v>3721</v>
      </c>
      <c r="I1138" s="182">
        <f t="shared" ca="1" si="278"/>
        <v>19</v>
      </c>
      <c r="J1138" s="175" t="str">
        <f t="shared" ca="1" si="279"/>
        <v/>
      </c>
      <c r="K1138" s="127" t="str">
        <f t="shared" ca="1" si="280"/>
        <v/>
      </c>
      <c r="L1138" s="182" t="str">
        <f t="shared" ca="1" si="281"/>
        <v/>
      </c>
      <c r="M1138" s="127" t="str">
        <f t="shared" ca="1" si="282"/>
        <v/>
      </c>
      <c r="N1138" s="127" t="str">
        <f t="shared" ca="1" si="283"/>
        <v/>
      </c>
      <c r="O1138" s="179" t="str">
        <f t="shared" ca="1" si="284"/>
        <v/>
      </c>
      <c r="P1138" s="182" t="str">
        <f t="shared" ca="1" si="285"/>
        <v/>
      </c>
      <c r="Q1138" s="120" t="str">
        <f t="shared" ca="1" si="287"/>
        <v/>
      </c>
      <c r="R1138" s="77">
        <f ca="1">IFERROR(SUM($I$15:I1138)/$N$5,"")</f>
        <v>0.37660114747729539</v>
      </c>
    </row>
    <row r="1139" spans="1:18" x14ac:dyDescent="0.25">
      <c r="A1139" s="168">
        <v>34</v>
      </c>
      <c r="B1139" s="173">
        <f t="shared" si="286"/>
        <v>43606.124999997272</v>
      </c>
      <c r="C1139" s="127" t="str">
        <f t="shared" ca="1" si="272"/>
        <v/>
      </c>
      <c r="D1139" s="179">
        <f t="shared" ca="1" si="273"/>
        <v>693</v>
      </c>
      <c r="E1139" s="179">
        <f t="shared" ca="1" si="274"/>
        <v>48</v>
      </c>
      <c r="F1139" s="179">
        <f t="shared" ca="1" si="275"/>
        <v>21</v>
      </c>
      <c r="G1139" s="179" t="str">
        <f t="shared" ca="1" si="276"/>
        <v/>
      </c>
      <c r="H1139" s="179">
        <f t="shared" ca="1" si="277"/>
        <v>5176</v>
      </c>
      <c r="I1139" s="182">
        <f t="shared" ca="1" si="278"/>
        <v>18</v>
      </c>
      <c r="J1139" s="175" t="str">
        <f t="shared" ca="1" si="279"/>
        <v/>
      </c>
      <c r="K1139" s="127" t="str">
        <f t="shared" ca="1" si="280"/>
        <v/>
      </c>
      <c r="L1139" s="182" t="str">
        <f t="shared" ca="1" si="281"/>
        <v/>
      </c>
      <c r="M1139" s="127" t="str">
        <f t="shared" ca="1" si="282"/>
        <v/>
      </c>
      <c r="N1139" s="127" t="str">
        <f t="shared" ca="1" si="283"/>
        <v/>
      </c>
      <c r="O1139" s="179" t="str">
        <f t="shared" ca="1" si="284"/>
        <v/>
      </c>
      <c r="P1139" s="182" t="str">
        <f t="shared" ca="1" si="285"/>
        <v/>
      </c>
      <c r="Q1139" s="120" t="str">
        <f t="shared" ca="1" si="287"/>
        <v/>
      </c>
      <c r="R1139" s="77">
        <f ca="1">IFERROR(SUM($I$15:I1139)/$N$5,"")</f>
        <v>0.37670249483410001</v>
      </c>
    </row>
    <row r="1140" spans="1:18" x14ac:dyDescent="0.25">
      <c r="A1140" s="168">
        <v>35</v>
      </c>
      <c r="B1140" s="173">
        <f t="shared" si="286"/>
        <v>43606.166666663936</v>
      </c>
      <c r="C1140" s="127" t="str">
        <f t="shared" ca="1" si="272"/>
        <v/>
      </c>
      <c r="D1140" s="179">
        <f t="shared" ca="1" si="273"/>
        <v>696</v>
      </c>
      <c r="E1140" s="179">
        <f t="shared" ca="1" si="274"/>
        <v>48</v>
      </c>
      <c r="F1140" s="179">
        <f t="shared" ca="1" si="275"/>
        <v>20</v>
      </c>
      <c r="G1140" s="179" t="str">
        <f t="shared" ca="1" si="276"/>
        <v/>
      </c>
      <c r="H1140" s="179">
        <f t="shared" ca="1" si="277"/>
        <v>4249</v>
      </c>
      <c r="I1140" s="182">
        <f t="shared" ca="1" si="278"/>
        <v>21</v>
      </c>
      <c r="J1140" s="175" t="str">
        <f t="shared" ca="1" si="279"/>
        <v/>
      </c>
      <c r="K1140" s="127" t="str">
        <f t="shared" ca="1" si="280"/>
        <v/>
      </c>
      <c r="L1140" s="182" t="str">
        <f t="shared" ca="1" si="281"/>
        <v/>
      </c>
      <c r="M1140" s="127" t="str">
        <f t="shared" ca="1" si="282"/>
        <v/>
      </c>
      <c r="N1140" s="127" t="str">
        <f t="shared" ca="1" si="283"/>
        <v/>
      </c>
      <c r="O1140" s="179" t="str">
        <f t="shared" ca="1" si="284"/>
        <v/>
      </c>
      <c r="P1140" s="182" t="str">
        <f t="shared" ca="1" si="285"/>
        <v/>
      </c>
      <c r="Q1140" s="120" t="str">
        <f t="shared" ca="1" si="287"/>
        <v/>
      </c>
      <c r="R1140" s="77">
        <f ca="1">IFERROR(SUM($I$15:I1140)/$N$5,"")</f>
        <v>0.37682073341703876</v>
      </c>
    </row>
    <row r="1141" spans="1:18" x14ac:dyDescent="0.25">
      <c r="A1141" s="168">
        <v>36</v>
      </c>
      <c r="B1141" s="173">
        <f t="shared" si="286"/>
        <v>43606.2083333306</v>
      </c>
      <c r="C1141" s="127" t="str">
        <f t="shared" ca="1" si="272"/>
        <v/>
      </c>
      <c r="D1141" s="179">
        <f t="shared" ca="1" si="273"/>
        <v>692</v>
      </c>
      <c r="E1141" s="179">
        <f t="shared" ca="1" si="274"/>
        <v>48</v>
      </c>
      <c r="F1141" s="179">
        <f t="shared" ca="1" si="275"/>
        <v>21</v>
      </c>
      <c r="G1141" s="179" t="str">
        <f t="shared" ca="1" si="276"/>
        <v/>
      </c>
      <c r="H1141" s="179">
        <f t="shared" ca="1" si="277"/>
        <v>3676</v>
      </c>
      <c r="I1141" s="182">
        <f t="shared" ca="1" si="278"/>
        <v>22</v>
      </c>
      <c r="J1141" s="175" t="str">
        <f t="shared" ca="1" si="279"/>
        <v/>
      </c>
      <c r="K1141" s="127" t="str">
        <f t="shared" ca="1" si="280"/>
        <v/>
      </c>
      <c r="L1141" s="182" t="str">
        <f t="shared" ca="1" si="281"/>
        <v/>
      </c>
      <c r="M1141" s="127" t="str">
        <f t="shared" ca="1" si="282"/>
        <v/>
      </c>
      <c r="N1141" s="127" t="str">
        <f t="shared" ca="1" si="283"/>
        <v/>
      </c>
      <c r="O1141" s="179" t="str">
        <f t="shared" ca="1" si="284"/>
        <v/>
      </c>
      <c r="P1141" s="182" t="str">
        <f t="shared" ca="1" si="285"/>
        <v/>
      </c>
      <c r="Q1141" s="120" t="str">
        <f t="shared" ca="1" si="287"/>
        <v/>
      </c>
      <c r="R1141" s="77">
        <f ca="1">IFERROR(SUM($I$15:I1141)/$N$5,"")</f>
        <v>0.37694460240868882</v>
      </c>
    </row>
    <row r="1142" spans="1:18" x14ac:dyDescent="0.25">
      <c r="A1142" s="168">
        <v>37</v>
      </c>
      <c r="B1142" s="173">
        <f t="shared" si="286"/>
        <v>43606.249999997264</v>
      </c>
      <c r="C1142" s="127" t="str">
        <f t="shared" ca="1" si="272"/>
        <v/>
      </c>
      <c r="D1142" s="179">
        <f t="shared" ca="1" si="273"/>
        <v>695</v>
      </c>
      <c r="E1142" s="179">
        <f t="shared" ca="1" si="274"/>
        <v>48</v>
      </c>
      <c r="F1142" s="179">
        <f t="shared" ca="1" si="275"/>
        <v>22</v>
      </c>
      <c r="G1142" s="179" t="str">
        <f t="shared" ca="1" si="276"/>
        <v/>
      </c>
      <c r="H1142" s="179">
        <f t="shared" ca="1" si="277"/>
        <v>4215</v>
      </c>
      <c r="I1142" s="182">
        <f t="shared" ca="1" si="278"/>
        <v>19</v>
      </c>
      <c r="J1142" s="175" t="str">
        <f t="shared" ca="1" si="279"/>
        <v/>
      </c>
      <c r="K1142" s="127" t="str">
        <f t="shared" ca="1" si="280"/>
        <v/>
      </c>
      <c r="L1142" s="182" t="str">
        <f t="shared" ca="1" si="281"/>
        <v/>
      </c>
      <c r="M1142" s="127" t="str">
        <f t="shared" ca="1" si="282"/>
        <v/>
      </c>
      <c r="N1142" s="127" t="str">
        <f t="shared" ca="1" si="283"/>
        <v/>
      </c>
      <c r="O1142" s="179" t="str">
        <f t="shared" ca="1" si="284"/>
        <v/>
      </c>
      <c r="P1142" s="182" t="str">
        <f t="shared" ca="1" si="285"/>
        <v/>
      </c>
      <c r="Q1142" s="120" t="str">
        <f t="shared" ca="1" si="287"/>
        <v/>
      </c>
      <c r="R1142" s="77">
        <f ca="1">IFERROR(SUM($I$15:I1142)/$N$5,"")</f>
        <v>0.37705158017420487</v>
      </c>
    </row>
    <row r="1143" spans="1:18" x14ac:dyDescent="0.25">
      <c r="A1143" s="168">
        <v>14</v>
      </c>
      <c r="B1143" s="173">
        <f t="shared" si="286"/>
        <v>43606.291666663928</v>
      </c>
      <c r="C1143" s="127" t="str">
        <f t="shared" ca="1" si="272"/>
        <v/>
      </c>
      <c r="D1143" s="179">
        <f t="shared" ca="1" si="273"/>
        <v>695</v>
      </c>
      <c r="E1143" s="179">
        <f t="shared" ca="1" si="274"/>
        <v>48</v>
      </c>
      <c r="F1143" s="179">
        <f t="shared" ca="1" si="275"/>
        <v>20</v>
      </c>
      <c r="G1143" s="179" t="str">
        <f t="shared" ca="1" si="276"/>
        <v/>
      </c>
      <c r="H1143" s="179">
        <f t="shared" ca="1" si="277"/>
        <v>3721</v>
      </c>
      <c r="I1143" s="182">
        <f t="shared" ca="1" si="278"/>
        <v>22</v>
      </c>
      <c r="J1143" s="175" t="str">
        <f t="shared" ca="1" si="279"/>
        <v/>
      </c>
      <c r="K1143" s="127" t="str">
        <f t="shared" ca="1" si="280"/>
        <v/>
      </c>
      <c r="L1143" s="182" t="str">
        <f t="shared" ca="1" si="281"/>
        <v/>
      </c>
      <c r="M1143" s="127" t="str">
        <f t="shared" ca="1" si="282"/>
        <v/>
      </c>
      <c r="N1143" s="127" t="str">
        <f t="shared" ca="1" si="283"/>
        <v/>
      </c>
      <c r="O1143" s="179" t="str">
        <f t="shared" ca="1" si="284"/>
        <v/>
      </c>
      <c r="P1143" s="182" t="str">
        <f t="shared" ca="1" si="285"/>
        <v/>
      </c>
      <c r="Q1143" s="120" t="str">
        <f t="shared" ca="1" si="287"/>
        <v/>
      </c>
      <c r="R1143" s="77">
        <f ca="1">IFERROR(SUM($I$15:I1143)/$N$5,"")</f>
        <v>0.37717544916585494</v>
      </c>
    </row>
    <row r="1144" spans="1:18" x14ac:dyDescent="0.25">
      <c r="A1144" s="168">
        <v>15</v>
      </c>
      <c r="B1144" s="173">
        <f t="shared" si="286"/>
        <v>43606.333333330593</v>
      </c>
      <c r="C1144" s="127" t="str">
        <f t="shared" ca="1" si="272"/>
        <v/>
      </c>
      <c r="D1144" s="179">
        <f t="shared" ca="1" si="273"/>
        <v>693</v>
      </c>
      <c r="E1144" s="179">
        <f t="shared" ca="1" si="274"/>
        <v>48</v>
      </c>
      <c r="F1144" s="179">
        <f t="shared" ca="1" si="275"/>
        <v>24</v>
      </c>
      <c r="G1144" s="179">
        <f t="shared" ca="1" si="276"/>
        <v>196.73</v>
      </c>
      <c r="H1144" s="179">
        <f t="shared" ca="1" si="277"/>
        <v>5176</v>
      </c>
      <c r="I1144" s="182">
        <f t="shared" ca="1" si="278"/>
        <v>20</v>
      </c>
      <c r="J1144" s="175" t="str">
        <f t="shared" ca="1" si="279"/>
        <v/>
      </c>
      <c r="K1144" s="127" t="str">
        <f t="shared" ca="1" si="280"/>
        <v/>
      </c>
      <c r="L1144" s="182" t="str">
        <f t="shared" ca="1" si="281"/>
        <v/>
      </c>
      <c r="M1144" s="127" t="str">
        <f t="shared" ca="1" si="282"/>
        <v/>
      </c>
      <c r="N1144" s="127" t="str">
        <f t="shared" ca="1" si="283"/>
        <v/>
      </c>
      <c r="O1144" s="179" t="str">
        <f t="shared" ca="1" si="284"/>
        <v/>
      </c>
      <c r="P1144" s="182" t="str">
        <f t="shared" ca="1" si="285"/>
        <v/>
      </c>
      <c r="Q1144" s="120" t="str">
        <f t="shared" ca="1" si="287"/>
        <v/>
      </c>
      <c r="R1144" s="77">
        <f ca="1">IFERROR(SUM($I$15:I1144)/$N$5,"")</f>
        <v>0.37728805734008231</v>
      </c>
    </row>
    <row r="1145" spans="1:18" x14ac:dyDescent="0.25">
      <c r="A1145" s="168">
        <v>16</v>
      </c>
      <c r="B1145" s="173">
        <f t="shared" si="286"/>
        <v>43606.374999997257</v>
      </c>
      <c r="C1145" s="127" t="str">
        <f t="shared" ca="1" si="272"/>
        <v/>
      </c>
      <c r="D1145" s="179">
        <f t="shared" ca="1" si="273"/>
        <v>696</v>
      </c>
      <c r="E1145" s="179">
        <f t="shared" ca="1" si="274"/>
        <v>48</v>
      </c>
      <c r="F1145" s="179">
        <f t="shared" ca="1" si="275"/>
        <v>23</v>
      </c>
      <c r="G1145" s="179" t="str">
        <f t="shared" ca="1" si="276"/>
        <v/>
      </c>
      <c r="H1145" s="179">
        <f t="shared" ca="1" si="277"/>
        <v>4249</v>
      </c>
      <c r="I1145" s="182">
        <f t="shared" ca="1" si="278"/>
        <v>21</v>
      </c>
      <c r="J1145" s="175" t="str">
        <f t="shared" ca="1" si="279"/>
        <v/>
      </c>
      <c r="K1145" s="127" t="str">
        <f t="shared" ca="1" si="280"/>
        <v/>
      </c>
      <c r="L1145" s="182" t="str">
        <f t="shared" ca="1" si="281"/>
        <v/>
      </c>
      <c r="M1145" s="127" t="str">
        <f t="shared" ca="1" si="282"/>
        <v/>
      </c>
      <c r="N1145" s="127" t="str">
        <f t="shared" ca="1" si="283"/>
        <v/>
      </c>
      <c r="O1145" s="179" t="str">
        <f t="shared" ca="1" si="284"/>
        <v/>
      </c>
      <c r="P1145" s="182" t="str">
        <f t="shared" ca="1" si="285"/>
        <v/>
      </c>
      <c r="Q1145" s="120" t="str">
        <f t="shared" ca="1" si="287"/>
        <v/>
      </c>
      <c r="R1145" s="77">
        <f ca="1">IFERROR(SUM($I$15:I1145)/$N$5,"")</f>
        <v>0.37740629592302105</v>
      </c>
    </row>
    <row r="1146" spans="1:18" x14ac:dyDescent="0.25">
      <c r="A1146" s="168">
        <v>17</v>
      </c>
      <c r="B1146" s="173">
        <f t="shared" si="286"/>
        <v>43606.416666663921</v>
      </c>
      <c r="C1146" s="127" t="str">
        <f t="shared" ca="1" si="272"/>
        <v/>
      </c>
      <c r="D1146" s="179">
        <f t="shared" ca="1" si="273"/>
        <v>692</v>
      </c>
      <c r="E1146" s="179">
        <f t="shared" ca="1" si="274"/>
        <v>48</v>
      </c>
      <c r="F1146" s="179">
        <f t="shared" ca="1" si="275"/>
        <v>24</v>
      </c>
      <c r="G1146" s="179" t="str">
        <f t="shared" ca="1" si="276"/>
        <v/>
      </c>
      <c r="H1146" s="179">
        <f t="shared" ca="1" si="277"/>
        <v>3676</v>
      </c>
      <c r="I1146" s="182">
        <f t="shared" ca="1" si="278"/>
        <v>22</v>
      </c>
      <c r="J1146" s="175" t="str">
        <f t="shared" ca="1" si="279"/>
        <v/>
      </c>
      <c r="K1146" s="127" t="str">
        <f t="shared" ca="1" si="280"/>
        <v/>
      </c>
      <c r="L1146" s="182" t="str">
        <f t="shared" ca="1" si="281"/>
        <v/>
      </c>
      <c r="M1146" s="127" t="str">
        <f t="shared" ca="1" si="282"/>
        <v/>
      </c>
      <c r="N1146" s="127" t="str">
        <f t="shared" ca="1" si="283"/>
        <v/>
      </c>
      <c r="O1146" s="179" t="str">
        <f t="shared" ca="1" si="284"/>
        <v/>
      </c>
      <c r="P1146" s="182" t="str">
        <f t="shared" ca="1" si="285"/>
        <v/>
      </c>
      <c r="Q1146" s="120" t="str">
        <f t="shared" ca="1" si="287"/>
        <v/>
      </c>
      <c r="R1146" s="77">
        <f ca="1">IFERROR(SUM($I$15:I1146)/$N$5,"")</f>
        <v>0.37753016491467117</v>
      </c>
    </row>
    <row r="1147" spans="1:18" x14ac:dyDescent="0.25">
      <c r="A1147" s="168">
        <v>18</v>
      </c>
      <c r="B1147" s="173">
        <f t="shared" si="286"/>
        <v>43606.458333330585</v>
      </c>
      <c r="C1147" s="127" t="str">
        <f t="shared" ca="1" si="272"/>
        <v/>
      </c>
      <c r="D1147" s="179">
        <f t="shared" ca="1" si="273"/>
        <v>695</v>
      </c>
      <c r="E1147" s="179">
        <f t="shared" ca="1" si="274"/>
        <v>48</v>
      </c>
      <c r="F1147" s="179">
        <f t="shared" ca="1" si="275"/>
        <v>22</v>
      </c>
      <c r="G1147" s="179" t="str">
        <f t="shared" ca="1" si="276"/>
        <v/>
      </c>
      <c r="H1147" s="179">
        <f t="shared" ca="1" si="277"/>
        <v>4456</v>
      </c>
      <c r="I1147" s="182">
        <f t="shared" ca="1" si="278"/>
        <v>21</v>
      </c>
      <c r="J1147" s="175" t="str">
        <f t="shared" ca="1" si="279"/>
        <v/>
      </c>
      <c r="K1147" s="127" t="str">
        <f t="shared" ca="1" si="280"/>
        <v/>
      </c>
      <c r="L1147" s="182" t="str">
        <f t="shared" ca="1" si="281"/>
        <v/>
      </c>
      <c r="M1147" s="127" t="str">
        <f t="shared" ca="1" si="282"/>
        <v/>
      </c>
      <c r="N1147" s="127" t="str">
        <f t="shared" ca="1" si="283"/>
        <v/>
      </c>
      <c r="O1147" s="179" t="str">
        <f t="shared" ca="1" si="284"/>
        <v/>
      </c>
      <c r="P1147" s="182" t="str">
        <f t="shared" ca="1" si="285"/>
        <v/>
      </c>
      <c r="Q1147" s="120" t="str">
        <f t="shared" ca="1" si="287"/>
        <v/>
      </c>
      <c r="R1147" s="77">
        <f ca="1">IFERROR(SUM($I$15:I1147)/$N$5,"")</f>
        <v>0.37764840349760992</v>
      </c>
    </row>
    <row r="1148" spans="1:18" x14ac:dyDescent="0.25">
      <c r="A1148" s="168">
        <v>19</v>
      </c>
      <c r="B1148" s="173">
        <f t="shared" si="286"/>
        <v>43606.49999999725</v>
      </c>
      <c r="C1148" s="127" t="str">
        <f t="shared" ca="1" si="272"/>
        <v/>
      </c>
      <c r="D1148" s="179">
        <f t="shared" ca="1" si="273"/>
        <v>693</v>
      </c>
      <c r="E1148" s="179">
        <f t="shared" ca="1" si="274"/>
        <v>48</v>
      </c>
      <c r="F1148" s="179">
        <f t="shared" ca="1" si="275"/>
        <v>23</v>
      </c>
      <c r="G1148" s="179">
        <f t="shared" ca="1" si="276"/>
        <v>196.73</v>
      </c>
      <c r="H1148" s="179">
        <f t="shared" ca="1" si="277"/>
        <v>3504</v>
      </c>
      <c r="I1148" s="182">
        <f t="shared" ca="1" si="278"/>
        <v>22</v>
      </c>
      <c r="J1148" s="175" t="str">
        <f t="shared" ca="1" si="279"/>
        <v/>
      </c>
      <c r="K1148" s="127" t="str">
        <f t="shared" ca="1" si="280"/>
        <v/>
      </c>
      <c r="L1148" s="182" t="str">
        <f t="shared" ca="1" si="281"/>
        <v/>
      </c>
      <c r="M1148" s="127" t="str">
        <f t="shared" ca="1" si="282"/>
        <v/>
      </c>
      <c r="N1148" s="127" t="str">
        <f t="shared" ca="1" si="283"/>
        <v/>
      </c>
      <c r="O1148" s="179" t="str">
        <f t="shared" ca="1" si="284"/>
        <v/>
      </c>
      <c r="P1148" s="182" t="str">
        <f t="shared" ca="1" si="285"/>
        <v/>
      </c>
      <c r="Q1148" s="120" t="str">
        <f t="shared" ca="1" si="287"/>
        <v/>
      </c>
      <c r="R1148" s="77">
        <f ca="1">IFERROR(SUM($I$15:I1148)/$N$5,"")</f>
        <v>0.37777227248925999</v>
      </c>
    </row>
    <row r="1149" spans="1:18" x14ac:dyDescent="0.25">
      <c r="A1149" s="168">
        <v>20</v>
      </c>
      <c r="B1149" s="173">
        <f t="shared" si="286"/>
        <v>43606.541666663914</v>
      </c>
      <c r="C1149" s="127" t="str">
        <f t="shared" ca="1" si="272"/>
        <v/>
      </c>
      <c r="D1149" s="179">
        <f t="shared" ca="1" si="273"/>
        <v>687</v>
      </c>
      <c r="E1149" s="179">
        <f t="shared" ca="1" si="274"/>
        <v>48</v>
      </c>
      <c r="F1149" s="179">
        <f t="shared" ca="1" si="275"/>
        <v>22</v>
      </c>
      <c r="G1149" s="179" t="str">
        <f t="shared" ca="1" si="276"/>
        <v/>
      </c>
      <c r="H1149" s="179">
        <f t="shared" ca="1" si="277"/>
        <v>4092</v>
      </c>
      <c r="I1149" s="182">
        <f t="shared" ca="1" si="278"/>
        <v>20</v>
      </c>
      <c r="J1149" s="175" t="str">
        <f t="shared" ca="1" si="279"/>
        <v/>
      </c>
      <c r="K1149" s="127" t="str">
        <f t="shared" ca="1" si="280"/>
        <v/>
      </c>
      <c r="L1149" s="182" t="str">
        <f t="shared" ca="1" si="281"/>
        <v/>
      </c>
      <c r="M1149" s="127" t="str">
        <f t="shared" ca="1" si="282"/>
        <v/>
      </c>
      <c r="N1149" s="127" t="str">
        <f t="shared" ca="1" si="283"/>
        <v/>
      </c>
      <c r="O1149" s="179" t="str">
        <f t="shared" ca="1" si="284"/>
        <v/>
      </c>
      <c r="P1149" s="182" t="str">
        <f t="shared" ca="1" si="285"/>
        <v/>
      </c>
      <c r="Q1149" s="120" t="str">
        <f t="shared" ca="1" si="287"/>
        <v/>
      </c>
      <c r="R1149" s="77">
        <f ca="1">IFERROR(SUM($I$15:I1149)/$N$5,"")</f>
        <v>0.37788488066348735</v>
      </c>
    </row>
    <row r="1150" spans="1:18" x14ac:dyDescent="0.25">
      <c r="A1150" s="168">
        <v>21</v>
      </c>
      <c r="B1150" s="173">
        <f t="shared" si="286"/>
        <v>43606.583333330578</v>
      </c>
      <c r="C1150" s="127" t="str">
        <f t="shared" ca="1" si="272"/>
        <v/>
      </c>
      <c r="D1150" s="179">
        <f t="shared" ca="1" si="273"/>
        <v>688</v>
      </c>
      <c r="E1150" s="179">
        <f t="shared" ca="1" si="274"/>
        <v>48</v>
      </c>
      <c r="F1150" s="179">
        <f t="shared" ca="1" si="275"/>
        <v>21</v>
      </c>
      <c r="G1150" s="179" t="str">
        <f t="shared" ca="1" si="276"/>
        <v/>
      </c>
      <c r="H1150" s="179">
        <f t="shared" ca="1" si="277"/>
        <v>4398</v>
      </c>
      <c r="I1150" s="182">
        <f t="shared" ca="1" si="278"/>
        <v>20</v>
      </c>
      <c r="J1150" s="175" t="str">
        <f t="shared" ca="1" si="279"/>
        <v/>
      </c>
      <c r="K1150" s="127" t="str">
        <f t="shared" ca="1" si="280"/>
        <v/>
      </c>
      <c r="L1150" s="182" t="str">
        <f t="shared" ca="1" si="281"/>
        <v/>
      </c>
      <c r="M1150" s="127" t="str">
        <f t="shared" ca="1" si="282"/>
        <v/>
      </c>
      <c r="N1150" s="127" t="str">
        <f t="shared" ca="1" si="283"/>
        <v/>
      </c>
      <c r="O1150" s="179" t="str">
        <f t="shared" ca="1" si="284"/>
        <v/>
      </c>
      <c r="P1150" s="182" t="str">
        <f t="shared" ca="1" si="285"/>
        <v/>
      </c>
      <c r="Q1150" s="120" t="str">
        <f t="shared" ca="1" si="287"/>
        <v/>
      </c>
      <c r="R1150" s="77">
        <f ca="1">IFERROR(SUM($I$15:I1150)/$N$5,"")</f>
        <v>0.37799748883771472</v>
      </c>
    </row>
    <row r="1151" spans="1:18" x14ac:dyDescent="0.25">
      <c r="A1151" s="168">
        <v>22</v>
      </c>
      <c r="B1151" s="173">
        <f t="shared" si="286"/>
        <v>43606.624999997242</v>
      </c>
      <c r="C1151" s="127" t="str">
        <f t="shared" ca="1" si="272"/>
        <v/>
      </c>
      <c r="D1151" s="179">
        <f t="shared" ca="1" si="273"/>
        <v>692</v>
      </c>
      <c r="E1151" s="179">
        <f t="shared" ca="1" si="274"/>
        <v>48</v>
      </c>
      <c r="F1151" s="179">
        <f t="shared" ca="1" si="275"/>
        <v>23</v>
      </c>
      <c r="G1151" s="179" t="str">
        <f t="shared" ca="1" si="276"/>
        <v/>
      </c>
      <c r="H1151" s="179">
        <f t="shared" ca="1" si="277"/>
        <v>3803</v>
      </c>
      <c r="I1151" s="182">
        <f t="shared" ca="1" si="278"/>
        <v>20</v>
      </c>
      <c r="J1151" s="175" t="str">
        <f t="shared" ca="1" si="279"/>
        <v/>
      </c>
      <c r="K1151" s="127" t="str">
        <f t="shared" ca="1" si="280"/>
        <v/>
      </c>
      <c r="L1151" s="182" t="str">
        <f t="shared" ca="1" si="281"/>
        <v/>
      </c>
      <c r="M1151" s="127" t="str">
        <f t="shared" ca="1" si="282"/>
        <v/>
      </c>
      <c r="N1151" s="127" t="str">
        <f t="shared" ca="1" si="283"/>
        <v/>
      </c>
      <c r="O1151" s="179" t="str">
        <f t="shared" ca="1" si="284"/>
        <v/>
      </c>
      <c r="P1151" s="182" t="str">
        <f t="shared" ca="1" si="285"/>
        <v/>
      </c>
      <c r="Q1151" s="120" t="str">
        <f t="shared" ca="1" si="287"/>
        <v/>
      </c>
      <c r="R1151" s="77">
        <f ca="1">IFERROR(SUM($I$15:I1151)/$N$5,"")</f>
        <v>0.37811009701194209</v>
      </c>
    </row>
    <row r="1152" spans="1:18" x14ac:dyDescent="0.25">
      <c r="A1152" s="168">
        <v>23</v>
      </c>
      <c r="B1152" s="173">
        <f t="shared" si="286"/>
        <v>43606.666666663907</v>
      </c>
      <c r="C1152" s="127" t="str">
        <f t="shared" ca="1" si="272"/>
        <v/>
      </c>
      <c r="D1152" s="179">
        <f t="shared" ca="1" si="273"/>
        <v>686</v>
      </c>
      <c r="E1152" s="179">
        <f t="shared" ca="1" si="274"/>
        <v>48</v>
      </c>
      <c r="F1152" s="179">
        <f t="shared" ca="1" si="275"/>
        <v>22</v>
      </c>
      <c r="G1152" s="179" t="str">
        <f t="shared" ca="1" si="276"/>
        <v/>
      </c>
      <c r="H1152" s="179">
        <f t="shared" ca="1" si="277"/>
        <v>4403</v>
      </c>
      <c r="I1152" s="182">
        <f t="shared" ca="1" si="278"/>
        <v>21</v>
      </c>
      <c r="J1152" s="175" t="str">
        <f t="shared" ca="1" si="279"/>
        <v/>
      </c>
      <c r="K1152" s="127" t="str">
        <f t="shared" ca="1" si="280"/>
        <v/>
      </c>
      <c r="L1152" s="182" t="str">
        <f t="shared" ca="1" si="281"/>
        <v/>
      </c>
      <c r="M1152" s="127" t="str">
        <f t="shared" ca="1" si="282"/>
        <v/>
      </c>
      <c r="N1152" s="127" t="str">
        <f t="shared" ca="1" si="283"/>
        <v/>
      </c>
      <c r="O1152" s="179" t="str">
        <f t="shared" ca="1" si="284"/>
        <v/>
      </c>
      <c r="P1152" s="182" t="str">
        <f t="shared" ca="1" si="285"/>
        <v/>
      </c>
      <c r="Q1152" s="120" t="str">
        <f t="shared" ca="1" si="287"/>
        <v/>
      </c>
      <c r="R1152" s="77">
        <f ca="1">IFERROR(SUM($I$15:I1152)/$N$5,"")</f>
        <v>0.37822833559488084</v>
      </c>
    </row>
    <row r="1153" spans="1:18" x14ac:dyDescent="0.25">
      <c r="A1153" s="168">
        <v>24</v>
      </c>
      <c r="B1153" s="173">
        <f t="shared" si="286"/>
        <v>43606.708333330571</v>
      </c>
      <c r="C1153" s="127" t="str">
        <f t="shared" ca="1" si="272"/>
        <v/>
      </c>
      <c r="D1153" s="179">
        <f t="shared" ca="1" si="273"/>
        <v>691</v>
      </c>
      <c r="E1153" s="179">
        <f t="shared" ca="1" si="274"/>
        <v>48</v>
      </c>
      <c r="F1153" s="179">
        <f t="shared" ca="1" si="275"/>
        <v>22</v>
      </c>
      <c r="G1153" s="179" t="str">
        <f t="shared" ca="1" si="276"/>
        <v/>
      </c>
      <c r="H1153" s="179">
        <f t="shared" ca="1" si="277"/>
        <v>3948</v>
      </c>
      <c r="I1153" s="182">
        <f t="shared" ca="1" si="278"/>
        <v>20</v>
      </c>
      <c r="J1153" s="175" t="str">
        <f t="shared" ca="1" si="279"/>
        <v/>
      </c>
      <c r="K1153" s="127" t="str">
        <f t="shared" ca="1" si="280"/>
        <v/>
      </c>
      <c r="L1153" s="182" t="str">
        <f t="shared" ca="1" si="281"/>
        <v/>
      </c>
      <c r="M1153" s="127" t="str">
        <f t="shared" ca="1" si="282"/>
        <v/>
      </c>
      <c r="N1153" s="127" t="str">
        <f t="shared" ca="1" si="283"/>
        <v/>
      </c>
      <c r="O1153" s="179" t="str">
        <f t="shared" ca="1" si="284"/>
        <v/>
      </c>
      <c r="P1153" s="182" t="str">
        <f t="shared" ca="1" si="285"/>
        <v/>
      </c>
      <c r="Q1153" s="120" t="str">
        <f t="shared" ca="1" si="287"/>
        <v/>
      </c>
      <c r="R1153" s="77">
        <f ca="1">IFERROR(SUM($I$15:I1153)/$N$5,"")</f>
        <v>0.37834094376910821</v>
      </c>
    </row>
    <row r="1154" spans="1:18" x14ac:dyDescent="0.25">
      <c r="A1154" s="168">
        <v>25</v>
      </c>
      <c r="B1154" s="173">
        <f t="shared" si="286"/>
        <v>43606.749999997235</v>
      </c>
      <c r="C1154" s="127" t="str">
        <f t="shared" ca="1" si="272"/>
        <v/>
      </c>
      <c r="D1154" s="179">
        <f t="shared" ca="1" si="273"/>
        <v>690</v>
      </c>
      <c r="E1154" s="179">
        <f t="shared" ca="1" si="274"/>
        <v>48</v>
      </c>
      <c r="F1154" s="179">
        <f t="shared" ca="1" si="275"/>
        <v>21</v>
      </c>
      <c r="G1154" s="179" t="str">
        <f t="shared" ca="1" si="276"/>
        <v/>
      </c>
      <c r="H1154" s="179">
        <f t="shared" ca="1" si="277"/>
        <v>3445</v>
      </c>
      <c r="I1154" s="182">
        <f t="shared" ca="1" si="278"/>
        <v>20</v>
      </c>
      <c r="J1154" s="175" t="str">
        <f t="shared" ca="1" si="279"/>
        <v/>
      </c>
      <c r="K1154" s="127" t="str">
        <f t="shared" ca="1" si="280"/>
        <v/>
      </c>
      <c r="L1154" s="182" t="str">
        <f t="shared" ca="1" si="281"/>
        <v/>
      </c>
      <c r="M1154" s="127" t="str">
        <f t="shared" ca="1" si="282"/>
        <v/>
      </c>
      <c r="N1154" s="127" t="str">
        <f t="shared" ca="1" si="283"/>
        <v/>
      </c>
      <c r="O1154" s="179" t="str">
        <f t="shared" ca="1" si="284"/>
        <v/>
      </c>
      <c r="P1154" s="182" t="str">
        <f t="shared" ca="1" si="285"/>
        <v/>
      </c>
      <c r="Q1154" s="120" t="str">
        <f t="shared" ca="1" si="287"/>
        <v/>
      </c>
      <c r="R1154" s="77">
        <f ca="1">IFERROR(SUM($I$15:I1154)/$N$5,"")</f>
        <v>0.37845355194333558</v>
      </c>
    </row>
    <row r="1155" spans="1:18" x14ac:dyDescent="0.25">
      <c r="A1155" s="168">
        <v>26</v>
      </c>
      <c r="B1155" s="173">
        <f t="shared" si="286"/>
        <v>43606.791666663899</v>
      </c>
      <c r="C1155" s="127" t="str">
        <f t="shared" ca="1" si="272"/>
        <v/>
      </c>
      <c r="D1155" s="179">
        <f t="shared" ca="1" si="273"/>
        <v>690</v>
      </c>
      <c r="E1155" s="179">
        <f t="shared" ca="1" si="274"/>
        <v>48</v>
      </c>
      <c r="F1155" s="179">
        <f t="shared" ca="1" si="275"/>
        <v>20</v>
      </c>
      <c r="G1155" s="179" t="str">
        <f t="shared" ca="1" si="276"/>
        <v/>
      </c>
      <c r="H1155" s="179">
        <f t="shared" ca="1" si="277"/>
        <v>3883</v>
      </c>
      <c r="I1155" s="182">
        <f t="shared" ca="1" si="278"/>
        <v>19</v>
      </c>
      <c r="J1155" s="175" t="str">
        <f t="shared" ca="1" si="279"/>
        <v/>
      </c>
      <c r="K1155" s="127" t="str">
        <f t="shared" ca="1" si="280"/>
        <v/>
      </c>
      <c r="L1155" s="182" t="str">
        <f t="shared" ca="1" si="281"/>
        <v/>
      </c>
      <c r="M1155" s="127" t="str">
        <f t="shared" ca="1" si="282"/>
        <v/>
      </c>
      <c r="N1155" s="127" t="str">
        <f t="shared" ca="1" si="283"/>
        <v/>
      </c>
      <c r="O1155" s="179" t="str">
        <f t="shared" ca="1" si="284"/>
        <v/>
      </c>
      <c r="P1155" s="182" t="str">
        <f t="shared" ca="1" si="285"/>
        <v/>
      </c>
      <c r="Q1155" s="120" t="str">
        <f t="shared" ca="1" si="287"/>
        <v/>
      </c>
      <c r="R1155" s="77">
        <f ca="1">IFERROR(SUM($I$15:I1155)/$N$5,"")</f>
        <v>0.37856052970885157</v>
      </c>
    </row>
    <row r="1156" spans="1:18" x14ac:dyDescent="0.25">
      <c r="A1156" s="168">
        <v>27</v>
      </c>
      <c r="B1156" s="173">
        <f t="shared" si="286"/>
        <v>43606.833333330564</v>
      </c>
      <c r="C1156" s="127" t="str">
        <f t="shared" ca="1" si="272"/>
        <v/>
      </c>
      <c r="D1156" s="179">
        <f t="shared" ca="1" si="273"/>
        <v>690</v>
      </c>
      <c r="E1156" s="179">
        <f t="shared" ca="1" si="274"/>
        <v>48</v>
      </c>
      <c r="F1156" s="179">
        <f t="shared" ca="1" si="275"/>
        <v>20</v>
      </c>
      <c r="G1156" s="179" t="str">
        <f t="shared" ca="1" si="276"/>
        <v/>
      </c>
      <c r="H1156" s="179">
        <f t="shared" ca="1" si="277"/>
        <v>5254</v>
      </c>
      <c r="I1156" s="182">
        <f t="shared" ca="1" si="278"/>
        <v>20</v>
      </c>
      <c r="J1156" s="175" t="str">
        <f t="shared" ca="1" si="279"/>
        <v/>
      </c>
      <c r="K1156" s="127" t="str">
        <f t="shared" ca="1" si="280"/>
        <v/>
      </c>
      <c r="L1156" s="182" t="str">
        <f t="shared" ca="1" si="281"/>
        <v/>
      </c>
      <c r="M1156" s="127" t="str">
        <f t="shared" ca="1" si="282"/>
        <v/>
      </c>
      <c r="N1156" s="127" t="str">
        <f t="shared" ca="1" si="283"/>
        <v/>
      </c>
      <c r="O1156" s="179" t="str">
        <f t="shared" ca="1" si="284"/>
        <v/>
      </c>
      <c r="P1156" s="182" t="str">
        <f t="shared" ca="1" si="285"/>
        <v/>
      </c>
      <c r="Q1156" s="120" t="str">
        <f t="shared" ca="1" si="287"/>
        <v/>
      </c>
      <c r="R1156" s="77">
        <f ca="1">IFERROR(SUM($I$15:I1156)/$N$5,"")</f>
        <v>0.37867313788307894</v>
      </c>
    </row>
    <row r="1157" spans="1:18" x14ac:dyDescent="0.25">
      <c r="A1157" s="168">
        <v>28</v>
      </c>
      <c r="B1157" s="173">
        <f t="shared" si="286"/>
        <v>43606.874999997228</v>
      </c>
      <c r="C1157" s="127" t="str">
        <f t="shared" ca="1" si="272"/>
        <v/>
      </c>
      <c r="D1157" s="179">
        <f t="shared" ca="1" si="273"/>
        <v>682</v>
      </c>
      <c r="E1157" s="179">
        <f t="shared" ca="1" si="274"/>
        <v>48</v>
      </c>
      <c r="F1157" s="179">
        <f t="shared" ca="1" si="275"/>
        <v>23</v>
      </c>
      <c r="G1157" s="179" t="str">
        <f t="shared" ca="1" si="276"/>
        <v/>
      </c>
      <c r="H1157" s="179">
        <f t="shared" ca="1" si="277"/>
        <v>3968</v>
      </c>
      <c r="I1157" s="182">
        <f t="shared" ca="1" si="278"/>
        <v>21</v>
      </c>
      <c r="J1157" s="175" t="str">
        <f t="shared" ca="1" si="279"/>
        <v/>
      </c>
      <c r="K1157" s="127" t="str">
        <f t="shared" ca="1" si="280"/>
        <v/>
      </c>
      <c r="L1157" s="182" t="str">
        <f t="shared" ca="1" si="281"/>
        <v/>
      </c>
      <c r="M1157" s="127" t="str">
        <f t="shared" ca="1" si="282"/>
        <v/>
      </c>
      <c r="N1157" s="127" t="str">
        <f t="shared" ca="1" si="283"/>
        <v/>
      </c>
      <c r="O1157" s="179" t="str">
        <f t="shared" ca="1" si="284"/>
        <v/>
      </c>
      <c r="P1157" s="182" t="str">
        <f t="shared" ca="1" si="285"/>
        <v/>
      </c>
      <c r="Q1157" s="120" t="str">
        <f t="shared" ca="1" si="287"/>
        <v/>
      </c>
      <c r="R1157" s="77">
        <f ca="1">IFERROR(SUM($I$15:I1157)/$N$5,"")</f>
        <v>0.37879137646601768</v>
      </c>
    </row>
    <row r="1158" spans="1:18" x14ac:dyDescent="0.25">
      <c r="A1158" s="168">
        <v>29</v>
      </c>
      <c r="B1158" s="173">
        <f t="shared" si="286"/>
        <v>43606.916666663892</v>
      </c>
      <c r="C1158" s="127" t="str">
        <f t="shared" ca="1" si="272"/>
        <v/>
      </c>
      <c r="D1158" s="179">
        <f t="shared" ca="1" si="273"/>
        <v>683</v>
      </c>
      <c r="E1158" s="179">
        <f t="shared" ca="1" si="274"/>
        <v>48</v>
      </c>
      <c r="F1158" s="179">
        <f t="shared" ca="1" si="275"/>
        <v>20</v>
      </c>
      <c r="G1158" s="179">
        <f t="shared" ca="1" si="276"/>
        <v>236.21</v>
      </c>
      <c r="H1158" s="179">
        <f t="shared" ca="1" si="277"/>
        <v>4171</v>
      </c>
      <c r="I1158" s="182">
        <f t="shared" ca="1" si="278"/>
        <v>20</v>
      </c>
      <c r="J1158" s="175" t="str">
        <f t="shared" ca="1" si="279"/>
        <v/>
      </c>
      <c r="K1158" s="127" t="str">
        <f t="shared" ca="1" si="280"/>
        <v/>
      </c>
      <c r="L1158" s="182" t="str">
        <f t="shared" ca="1" si="281"/>
        <v/>
      </c>
      <c r="M1158" s="127" t="str">
        <f t="shared" ca="1" si="282"/>
        <v/>
      </c>
      <c r="N1158" s="127" t="str">
        <f t="shared" ca="1" si="283"/>
        <v/>
      </c>
      <c r="O1158" s="179" t="str">
        <f t="shared" ca="1" si="284"/>
        <v/>
      </c>
      <c r="P1158" s="182" t="str">
        <f t="shared" ca="1" si="285"/>
        <v/>
      </c>
      <c r="Q1158" s="120" t="str">
        <f t="shared" ca="1" si="287"/>
        <v/>
      </c>
      <c r="R1158" s="77">
        <f ca="1">IFERROR(SUM($I$15:I1158)/$N$5,"")</f>
        <v>0.37890398464024505</v>
      </c>
    </row>
    <row r="1159" spans="1:18" x14ac:dyDescent="0.25">
      <c r="A1159" s="168">
        <v>30</v>
      </c>
      <c r="B1159" s="173">
        <f t="shared" si="286"/>
        <v>43606.958333330556</v>
      </c>
      <c r="C1159" s="127" t="str">
        <f t="shared" ca="1" si="272"/>
        <v/>
      </c>
      <c r="D1159" s="179">
        <f t="shared" ca="1" si="273"/>
        <v>682</v>
      </c>
      <c r="E1159" s="179">
        <f t="shared" ca="1" si="274"/>
        <v>48</v>
      </c>
      <c r="F1159" s="179">
        <f t="shared" ca="1" si="275"/>
        <v>22</v>
      </c>
      <c r="G1159" s="179" t="str">
        <f t="shared" ca="1" si="276"/>
        <v/>
      </c>
      <c r="H1159" s="179">
        <f t="shared" ca="1" si="277"/>
        <v>4379</v>
      </c>
      <c r="I1159" s="182">
        <f t="shared" ca="1" si="278"/>
        <v>19</v>
      </c>
      <c r="J1159" s="175" t="str">
        <f t="shared" ca="1" si="279"/>
        <v/>
      </c>
      <c r="K1159" s="127" t="str">
        <f t="shared" ca="1" si="280"/>
        <v/>
      </c>
      <c r="L1159" s="182" t="str">
        <f t="shared" ca="1" si="281"/>
        <v/>
      </c>
      <c r="M1159" s="127" t="str">
        <f t="shared" ca="1" si="282"/>
        <v/>
      </c>
      <c r="N1159" s="127" t="str">
        <f t="shared" ca="1" si="283"/>
        <v/>
      </c>
      <c r="O1159" s="179" t="str">
        <f t="shared" ca="1" si="284"/>
        <v/>
      </c>
      <c r="P1159" s="182" t="str">
        <f t="shared" ca="1" si="285"/>
        <v/>
      </c>
      <c r="Q1159" s="120" t="str">
        <f t="shared" ca="1" si="287"/>
        <v/>
      </c>
      <c r="R1159" s="77">
        <f ca="1">IFERROR(SUM($I$15:I1159)/$N$5,"")</f>
        <v>0.37901096240576104</v>
      </c>
    </row>
    <row r="1160" spans="1:18" x14ac:dyDescent="0.25">
      <c r="A1160" s="168">
        <v>31</v>
      </c>
      <c r="B1160" s="173">
        <f t="shared" si="286"/>
        <v>43606.999999997221</v>
      </c>
      <c r="C1160" s="127" t="str">
        <f t="shared" ca="1" si="272"/>
        <v/>
      </c>
      <c r="D1160" s="179">
        <f t="shared" ca="1" si="273"/>
        <v>686</v>
      </c>
      <c r="E1160" s="179">
        <f t="shared" ca="1" si="274"/>
        <v>48</v>
      </c>
      <c r="F1160" s="179">
        <f t="shared" ca="1" si="275"/>
        <v>20</v>
      </c>
      <c r="G1160" s="179" t="str">
        <f t="shared" ca="1" si="276"/>
        <v/>
      </c>
      <c r="H1160" s="179">
        <f t="shared" ca="1" si="277"/>
        <v>3002</v>
      </c>
      <c r="I1160" s="182">
        <f t="shared" ca="1" si="278"/>
        <v>18</v>
      </c>
      <c r="J1160" s="175" t="str">
        <f t="shared" ca="1" si="279"/>
        <v/>
      </c>
      <c r="K1160" s="127" t="str">
        <f t="shared" ca="1" si="280"/>
        <v/>
      </c>
      <c r="L1160" s="182" t="str">
        <f t="shared" ca="1" si="281"/>
        <v/>
      </c>
      <c r="M1160" s="127" t="str">
        <f t="shared" ca="1" si="282"/>
        <v/>
      </c>
      <c r="N1160" s="127" t="str">
        <f t="shared" ca="1" si="283"/>
        <v/>
      </c>
      <c r="O1160" s="179" t="str">
        <f t="shared" ca="1" si="284"/>
        <v/>
      </c>
      <c r="P1160" s="182" t="str">
        <f t="shared" ca="1" si="285"/>
        <v/>
      </c>
      <c r="Q1160" s="120" t="str">
        <f t="shared" ca="1" si="287"/>
        <v/>
      </c>
      <c r="R1160" s="77">
        <f ca="1">IFERROR(SUM($I$15:I1160)/$N$5,"")</f>
        <v>0.37911230976256566</v>
      </c>
    </row>
    <row r="1161" spans="1:18" x14ac:dyDescent="0.25">
      <c r="A1161" s="168">
        <v>32</v>
      </c>
      <c r="B1161" s="173">
        <f t="shared" si="286"/>
        <v>43607.041666663885</v>
      </c>
      <c r="C1161" s="127" t="str">
        <f t="shared" ca="1" si="272"/>
        <v/>
      </c>
      <c r="D1161" s="179">
        <f t="shared" ca="1" si="273"/>
        <v>684</v>
      </c>
      <c r="E1161" s="179">
        <f t="shared" ca="1" si="274"/>
        <v>48</v>
      </c>
      <c r="F1161" s="179">
        <f t="shared" ca="1" si="275"/>
        <v>22</v>
      </c>
      <c r="G1161" s="179" t="str">
        <f t="shared" ca="1" si="276"/>
        <v/>
      </c>
      <c r="H1161" s="179">
        <f t="shared" ca="1" si="277"/>
        <v>4105</v>
      </c>
      <c r="I1161" s="182">
        <f t="shared" ca="1" si="278"/>
        <v>20</v>
      </c>
      <c r="J1161" s="175" t="str">
        <f t="shared" ca="1" si="279"/>
        <v/>
      </c>
      <c r="K1161" s="127" t="str">
        <f t="shared" ca="1" si="280"/>
        <v/>
      </c>
      <c r="L1161" s="182" t="str">
        <f t="shared" ca="1" si="281"/>
        <v/>
      </c>
      <c r="M1161" s="127" t="str">
        <f t="shared" ca="1" si="282"/>
        <v/>
      </c>
      <c r="N1161" s="127" t="str">
        <f t="shared" ca="1" si="283"/>
        <v/>
      </c>
      <c r="O1161" s="179" t="str">
        <f t="shared" ca="1" si="284"/>
        <v/>
      </c>
      <c r="P1161" s="182" t="str">
        <f t="shared" ca="1" si="285"/>
        <v/>
      </c>
      <c r="Q1161" s="120" t="str">
        <f t="shared" ca="1" si="287"/>
        <v/>
      </c>
      <c r="R1161" s="77">
        <f ca="1">IFERROR(SUM($I$15:I1161)/$N$5,"")</f>
        <v>0.37922491793679303</v>
      </c>
    </row>
    <row r="1162" spans="1:18" x14ac:dyDescent="0.25">
      <c r="A1162" s="168">
        <v>33</v>
      </c>
      <c r="B1162" s="173">
        <f t="shared" si="286"/>
        <v>43607.083333330549</v>
      </c>
      <c r="C1162" s="127" t="str">
        <f t="shared" ca="1" si="272"/>
        <v/>
      </c>
      <c r="D1162" s="179">
        <f t="shared" ca="1" si="273"/>
        <v>686</v>
      </c>
      <c r="E1162" s="179">
        <f t="shared" ca="1" si="274"/>
        <v>48</v>
      </c>
      <c r="F1162" s="179">
        <f t="shared" ca="1" si="275"/>
        <v>21</v>
      </c>
      <c r="G1162" s="179" t="str">
        <f t="shared" ca="1" si="276"/>
        <v/>
      </c>
      <c r="H1162" s="179">
        <f t="shared" ca="1" si="277"/>
        <v>4519</v>
      </c>
      <c r="I1162" s="182">
        <f t="shared" ca="1" si="278"/>
        <v>19</v>
      </c>
      <c r="J1162" s="175" t="str">
        <f t="shared" ca="1" si="279"/>
        <v/>
      </c>
      <c r="K1162" s="127" t="str">
        <f t="shared" ca="1" si="280"/>
        <v/>
      </c>
      <c r="L1162" s="182" t="str">
        <f t="shared" ca="1" si="281"/>
        <v/>
      </c>
      <c r="M1162" s="127" t="str">
        <f t="shared" ca="1" si="282"/>
        <v/>
      </c>
      <c r="N1162" s="127" t="str">
        <f t="shared" ca="1" si="283"/>
        <v/>
      </c>
      <c r="O1162" s="179" t="str">
        <f t="shared" ca="1" si="284"/>
        <v/>
      </c>
      <c r="P1162" s="182" t="str">
        <f t="shared" ca="1" si="285"/>
        <v/>
      </c>
      <c r="Q1162" s="120" t="str">
        <f t="shared" ca="1" si="287"/>
        <v/>
      </c>
      <c r="R1162" s="77">
        <f ca="1">IFERROR(SUM($I$15:I1162)/$N$5,"")</f>
        <v>0.37933189570230902</v>
      </c>
    </row>
    <row r="1163" spans="1:18" x14ac:dyDescent="0.25">
      <c r="A1163" s="168">
        <v>34</v>
      </c>
      <c r="B1163" s="173">
        <f t="shared" si="286"/>
        <v>43607.124999997213</v>
      </c>
      <c r="C1163" s="127" t="str">
        <f t="shared" ca="1" si="272"/>
        <v/>
      </c>
      <c r="D1163" s="179">
        <f t="shared" ca="1" si="273"/>
        <v>679</v>
      </c>
      <c r="E1163" s="179">
        <f t="shared" ca="1" si="274"/>
        <v>48</v>
      </c>
      <c r="F1163" s="179">
        <f t="shared" ca="1" si="275"/>
        <v>21</v>
      </c>
      <c r="G1163" s="179" t="str">
        <f t="shared" ca="1" si="276"/>
        <v/>
      </c>
      <c r="H1163" s="179">
        <f t="shared" ca="1" si="277"/>
        <v>3943</v>
      </c>
      <c r="I1163" s="182">
        <f t="shared" ca="1" si="278"/>
        <v>18</v>
      </c>
      <c r="J1163" s="175" t="str">
        <f t="shared" ca="1" si="279"/>
        <v/>
      </c>
      <c r="K1163" s="127" t="str">
        <f t="shared" ca="1" si="280"/>
        <v/>
      </c>
      <c r="L1163" s="182" t="str">
        <f t="shared" ca="1" si="281"/>
        <v/>
      </c>
      <c r="M1163" s="127" t="str">
        <f t="shared" ca="1" si="282"/>
        <v/>
      </c>
      <c r="N1163" s="127" t="str">
        <f t="shared" ca="1" si="283"/>
        <v/>
      </c>
      <c r="O1163" s="179" t="str">
        <f t="shared" ca="1" si="284"/>
        <v/>
      </c>
      <c r="P1163" s="182" t="str">
        <f t="shared" ca="1" si="285"/>
        <v/>
      </c>
      <c r="Q1163" s="120" t="str">
        <f t="shared" ca="1" si="287"/>
        <v/>
      </c>
      <c r="R1163" s="77">
        <f ca="1">IFERROR(SUM($I$15:I1163)/$N$5,"")</f>
        <v>0.37943324305911363</v>
      </c>
    </row>
    <row r="1164" spans="1:18" x14ac:dyDescent="0.25">
      <c r="A1164" s="168">
        <v>35</v>
      </c>
      <c r="B1164" s="173">
        <f t="shared" si="286"/>
        <v>43607.166666663878</v>
      </c>
      <c r="C1164" s="127" t="str">
        <f t="shared" ca="1" si="272"/>
        <v/>
      </c>
      <c r="D1164" s="179">
        <f t="shared" ca="1" si="273"/>
        <v>683</v>
      </c>
      <c r="E1164" s="179">
        <f t="shared" ca="1" si="274"/>
        <v>48</v>
      </c>
      <c r="F1164" s="179">
        <f t="shared" ca="1" si="275"/>
        <v>22</v>
      </c>
      <c r="G1164" s="179" t="str">
        <f t="shared" ca="1" si="276"/>
        <v/>
      </c>
      <c r="H1164" s="179">
        <f t="shared" ca="1" si="277"/>
        <v>4147</v>
      </c>
      <c r="I1164" s="182">
        <f t="shared" ca="1" si="278"/>
        <v>19</v>
      </c>
      <c r="J1164" s="175" t="str">
        <f t="shared" ca="1" si="279"/>
        <v/>
      </c>
      <c r="K1164" s="127" t="str">
        <f t="shared" ca="1" si="280"/>
        <v/>
      </c>
      <c r="L1164" s="182" t="str">
        <f t="shared" ca="1" si="281"/>
        <v/>
      </c>
      <c r="M1164" s="127" t="str">
        <f t="shared" ca="1" si="282"/>
        <v/>
      </c>
      <c r="N1164" s="127" t="str">
        <f t="shared" ca="1" si="283"/>
        <v/>
      </c>
      <c r="O1164" s="179" t="str">
        <f t="shared" ca="1" si="284"/>
        <v/>
      </c>
      <c r="P1164" s="182" t="str">
        <f t="shared" ca="1" si="285"/>
        <v/>
      </c>
      <c r="Q1164" s="120" t="str">
        <f t="shared" ca="1" si="287"/>
        <v/>
      </c>
      <c r="R1164" s="77">
        <f ca="1">IFERROR(SUM($I$15:I1164)/$N$5,"")</f>
        <v>0.37954022082462968</v>
      </c>
    </row>
    <row r="1165" spans="1:18" x14ac:dyDescent="0.25">
      <c r="A1165" s="168">
        <v>36</v>
      </c>
      <c r="B1165" s="173">
        <f t="shared" si="286"/>
        <v>43607.208333330542</v>
      </c>
      <c r="C1165" s="127" t="str">
        <f t="shared" ca="1" si="272"/>
        <v/>
      </c>
      <c r="D1165" s="179">
        <f t="shared" ca="1" si="273"/>
        <v>681</v>
      </c>
      <c r="E1165" s="179">
        <f t="shared" ca="1" si="274"/>
        <v>48</v>
      </c>
      <c r="F1165" s="179">
        <f t="shared" ca="1" si="275"/>
        <v>22</v>
      </c>
      <c r="G1165" s="179" t="str">
        <f t="shared" ca="1" si="276"/>
        <v/>
      </c>
      <c r="H1165" s="179">
        <f t="shared" ca="1" si="277"/>
        <v>5660</v>
      </c>
      <c r="I1165" s="182">
        <f t="shared" ca="1" si="278"/>
        <v>20</v>
      </c>
      <c r="J1165" s="175" t="str">
        <f t="shared" ca="1" si="279"/>
        <v/>
      </c>
      <c r="K1165" s="127" t="str">
        <f t="shared" ca="1" si="280"/>
        <v/>
      </c>
      <c r="L1165" s="182" t="str">
        <f t="shared" ca="1" si="281"/>
        <v/>
      </c>
      <c r="M1165" s="127" t="str">
        <f t="shared" ca="1" si="282"/>
        <v/>
      </c>
      <c r="N1165" s="127" t="str">
        <f t="shared" ca="1" si="283"/>
        <v/>
      </c>
      <c r="O1165" s="179" t="str">
        <f t="shared" ca="1" si="284"/>
        <v/>
      </c>
      <c r="P1165" s="182" t="str">
        <f t="shared" ca="1" si="285"/>
        <v/>
      </c>
      <c r="Q1165" s="120" t="str">
        <f t="shared" ca="1" si="287"/>
        <v/>
      </c>
      <c r="R1165" s="77">
        <f ca="1">IFERROR(SUM($I$15:I1165)/$N$5,"")</f>
        <v>0.37965282899885705</v>
      </c>
    </row>
    <row r="1166" spans="1:18" x14ac:dyDescent="0.25">
      <c r="A1166" s="168">
        <v>37</v>
      </c>
      <c r="B1166" s="173">
        <f t="shared" si="286"/>
        <v>43607.249999997206</v>
      </c>
      <c r="C1166" s="127" t="str">
        <f t="shared" ca="1" si="272"/>
        <v/>
      </c>
      <c r="D1166" s="179">
        <f t="shared" ca="1" si="273"/>
        <v>685</v>
      </c>
      <c r="E1166" s="179">
        <f t="shared" ca="1" si="274"/>
        <v>48</v>
      </c>
      <c r="F1166" s="179">
        <f t="shared" ca="1" si="275"/>
        <v>21</v>
      </c>
      <c r="G1166" s="179" t="str">
        <f t="shared" ca="1" si="276"/>
        <v/>
      </c>
      <c r="H1166" s="179">
        <f t="shared" ca="1" si="277"/>
        <v>4138</v>
      </c>
      <c r="I1166" s="182">
        <f t="shared" ca="1" si="278"/>
        <v>19</v>
      </c>
      <c r="J1166" s="175" t="str">
        <f t="shared" ca="1" si="279"/>
        <v/>
      </c>
      <c r="K1166" s="127" t="str">
        <f t="shared" ca="1" si="280"/>
        <v/>
      </c>
      <c r="L1166" s="182" t="str">
        <f t="shared" ca="1" si="281"/>
        <v/>
      </c>
      <c r="M1166" s="127" t="str">
        <f t="shared" ca="1" si="282"/>
        <v/>
      </c>
      <c r="N1166" s="127" t="str">
        <f t="shared" ca="1" si="283"/>
        <v/>
      </c>
      <c r="O1166" s="179" t="str">
        <f t="shared" ca="1" si="284"/>
        <v/>
      </c>
      <c r="P1166" s="182" t="str">
        <f t="shared" ca="1" si="285"/>
        <v/>
      </c>
      <c r="Q1166" s="120" t="str">
        <f t="shared" ca="1" si="287"/>
        <v/>
      </c>
      <c r="R1166" s="77">
        <f ca="1">IFERROR(SUM($I$15:I1166)/$N$5,"")</f>
        <v>0.37975980676437304</v>
      </c>
    </row>
    <row r="1167" spans="1:18" x14ac:dyDescent="0.25">
      <c r="A1167" s="168">
        <v>14</v>
      </c>
      <c r="B1167" s="173">
        <f t="shared" si="286"/>
        <v>43607.29166666387</v>
      </c>
      <c r="C1167" s="127" t="str">
        <f t="shared" ref="C1167:C1230" ca="1" si="288">IF($B1167&gt;$B$10,"",IFERROR(AVERAGE(INDIRECT("'"&amp;TEXT($B1167-TIME(6,1,0),"MM-DD-YY")&amp;"'!C"&amp;$A1167)),""))</f>
        <v/>
      </c>
      <c r="D1167" s="179">
        <f t="shared" ref="D1167:D1230" ca="1" si="289">IF($B1167&gt;$B$10,"",IFERROR(AVERAGE(INDIRECT("'"&amp;TEXT($B1167-TIME(6,1,0),"MM-DD-YY")&amp;"'!D"&amp;$A1167)),""))</f>
        <v>682</v>
      </c>
      <c r="E1167" s="179">
        <f t="shared" ref="E1167:E1230" ca="1" si="290">IF($B1167&gt;$B$10,"",IFERROR(AVERAGE(INDIRECT("'"&amp;TEXT($B1167-TIME(6,1,0),"MM-DD-YY")&amp;"'!E"&amp;$A1167)),""))</f>
        <v>48</v>
      </c>
      <c r="F1167" s="179">
        <f t="shared" ref="F1167:F1230" ca="1" si="291">IF($B1167&gt;$B$10,"",IFERROR(AVERAGE(INDIRECT("'"&amp;TEXT($B1167-TIME(6,1,0),"MM-DD-YY")&amp;"'!P"&amp;$A1167)),""))</f>
        <v>22</v>
      </c>
      <c r="G1167" s="179" t="str">
        <f t="shared" ref="G1167:G1230" ca="1" si="292">IF($B1167&gt;$B$10,"",IFERROR(AVERAGE(INDIRECT("'"&amp;TEXT($B1167-TIME(6,1,0),"MM-DD-YY")&amp;"'!AC"&amp;$A1167)),""))</f>
        <v/>
      </c>
      <c r="H1167" s="179">
        <f t="shared" ref="H1167:H1230" ca="1" si="293">IF($B1167&gt;$B$10,"",IFERROR(AVERAGE(INDIRECT("'"&amp;TEXT($B1167-TIME(6,1,0),"MM-DD-YY")&amp;"'!O"&amp;$A1167)),""))</f>
        <v>3968</v>
      </c>
      <c r="I1167" s="182">
        <f t="shared" ref="I1167:I1230" ca="1" si="294">IF($B1167&gt;$B$10,"",IFERROR(AVERAGE(INDIRECT("'"&amp;TEXT($B1167-TIME(6,1,0),"MM-DD-YY")&amp;"'!Q"&amp;$A1167)),""))</f>
        <v>18</v>
      </c>
      <c r="J1167" s="175" t="str">
        <f t="shared" ref="J1167:J1230" ca="1" si="295">IF($B1167&gt;$B$10,"",IFERROR(AVERAGE(INDIRECT("'"&amp;TEXT($B1167-TIME(6,1,0),"MM-DD-YY")&amp;"'!T"&amp;$A1167)),""))</f>
        <v/>
      </c>
      <c r="K1167" s="127" t="str">
        <f t="shared" ref="K1167:K1230" ca="1" si="296">IF($B1167&gt;$B$10,"",IFERROR(AVERAGE(INDIRECT("'"&amp;TEXT($B1167-TIME(6,1,0),"MM-DD-YY")&amp;"'!I"&amp;$A1167)),""))</f>
        <v/>
      </c>
      <c r="L1167" s="182" t="str">
        <f t="shared" ref="L1167:L1230" ca="1" si="297">IF($B1167&gt;$B$10,"",IFERROR(AVERAGE(INDIRECT("'"&amp;TEXT($B1167-TIME(6,1,0),"MM-DD-YY")&amp;"'!J"&amp;$A1167)),""))</f>
        <v/>
      </c>
      <c r="M1167" s="127" t="str">
        <f t="shared" ref="M1167:M1230" ca="1" si="298">IF($B1167&gt;$B$10,"",IFERROR(AVERAGE(INDIRECT("'"&amp;TEXT($B1167-TIME(6,1,0),"MM-DD-YY")&amp;"'!K"&amp;$A1167)),""))</f>
        <v/>
      </c>
      <c r="N1167" s="127" t="str">
        <f t="shared" ref="N1167:N1230" ca="1" si="299">IF($B1167&gt;$B$10,"",IFERROR(AVERAGE(INDIRECT("'"&amp;TEXT($B1167-TIME(6,1,0),"MM-DD-YY")&amp;"'!L"&amp;$A1167)),""))</f>
        <v/>
      </c>
      <c r="O1167" s="179" t="str">
        <f t="shared" ref="O1167:O1230" ca="1" si="300">IF($B1167&gt;$B$10,"",IFERROR(AVERAGE(INDIRECT("'"&amp;TEXT($B1167-TIME(6,1,0),"MM-DD-YY")&amp;"'!M"&amp;$A1167)),""))</f>
        <v/>
      </c>
      <c r="P1167" s="182" t="str">
        <f t="shared" ref="P1167:P1230" ca="1" si="301">IF($B1167&gt;$B$10,"",IFERROR(AVERAGE(INDIRECT("'"&amp;TEXT($B1167-TIME(6,1,0),"MM-DD-YY")&amp;"'!N"&amp;$A1167)),""))</f>
        <v/>
      </c>
      <c r="Q1167" s="120" t="str">
        <f t="shared" ca="1" si="287"/>
        <v/>
      </c>
      <c r="R1167" s="77">
        <f ca="1">IFERROR(SUM($I$15:I1167)/$N$5,"")</f>
        <v>0.37986115412117766</v>
      </c>
    </row>
    <row r="1168" spans="1:18" x14ac:dyDescent="0.25">
      <c r="A1168" s="168">
        <v>15</v>
      </c>
      <c r="B1168" s="173">
        <f t="shared" ref="B1168:B1231" si="302">B1167+TIME(1,0,0)</f>
        <v>43607.333333330535</v>
      </c>
      <c r="C1168" s="127" t="str">
        <f t="shared" ca="1" si="288"/>
        <v/>
      </c>
      <c r="D1168" s="179">
        <f t="shared" ca="1" si="289"/>
        <v>683</v>
      </c>
      <c r="E1168" s="179">
        <f t="shared" ca="1" si="290"/>
        <v>48</v>
      </c>
      <c r="F1168" s="179">
        <f t="shared" ca="1" si="291"/>
        <v>22</v>
      </c>
      <c r="G1168" s="179" t="str">
        <f t="shared" ca="1" si="292"/>
        <v/>
      </c>
      <c r="H1168" s="179">
        <f t="shared" ca="1" si="293"/>
        <v>4171</v>
      </c>
      <c r="I1168" s="182">
        <f t="shared" ca="1" si="294"/>
        <v>19</v>
      </c>
      <c r="J1168" s="175" t="str">
        <f t="shared" ca="1" si="295"/>
        <v/>
      </c>
      <c r="K1168" s="127" t="str">
        <f t="shared" ca="1" si="296"/>
        <v/>
      </c>
      <c r="L1168" s="182" t="str">
        <f t="shared" ca="1" si="297"/>
        <v/>
      </c>
      <c r="M1168" s="127" t="str">
        <f t="shared" ca="1" si="298"/>
        <v/>
      </c>
      <c r="N1168" s="127" t="str">
        <f t="shared" ca="1" si="299"/>
        <v/>
      </c>
      <c r="O1168" s="179" t="str">
        <f t="shared" ca="1" si="300"/>
        <v/>
      </c>
      <c r="P1168" s="182" t="str">
        <f t="shared" ca="1" si="301"/>
        <v/>
      </c>
      <c r="Q1168" s="120" t="str">
        <f t="shared" ref="Q1168:Q1231" ca="1" si="303">IFERROR(Q1167-I1168,"")</f>
        <v/>
      </c>
      <c r="R1168" s="77">
        <f ca="1">IFERROR(SUM($I$15:I1168)/$N$5,"")</f>
        <v>0.37996813188669365</v>
      </c>
    </row>
    <row r="1169" spans="1:18" x14ac:dyDescent="0.25">
      <c r="A1169" s="168">
        <v>16</v>
      </c>
      <c r="B1169" s="173">
        <f t="shared" si="302"/>
        <v>43607.374999997199</v>
      </c>
      <c r="C1169" s="127" t="str">
        <f t="shared" ca="1" si="288"/>
        <v/>
      </c>
      <c r="D1169" s="179">
        <f t="shared" ca="1" si="289"/>
        <v>682</v>
      </c>
      <c r="E1169" s="179">
        <f t="shared" ca="1" si="290"/>
        <v>48</v>
      </c>
      <c r="F1169" s="179">
        <f t="shared" ca="1" si="291"/>
        <v>23</v>
      </c>
      <c r="G1169" s="179" t="str">
        <f t="shared" ca="1" si="292"/>
        <v/>
      </c>
      <c r="H1169" s="179">
        <f t="shared" ca="1" si="293"/>
        <v>4379</v>
      </c>
      <c r="I1169" s="182">
        <f t="shared" ca="1" si="294"/>
        <v>18</v>
      </c>
      <c r="J1169" s="175" t="str">
        <f t="shared" ca="1" si="295"/>
        <v/>
      </c>
      <c r="K1169" s="127" t="str">
        <f t="shared" ca="1" si="296"/>
        <v/>
      </c>
      <c r="L1169" s="182" t="str">
        <f t="shared" ca="1" si="297"/>
        <v/>
      </c>
      <c r="M1169" s="127" t="str">
        <f t="shared" ca="1" si="298"/>
        <v/>
      </c>
      <c r="N1169" s="127" t="str">
        <f t="shared" ca="1" si="299"/>
        <v/>
      </c>
      <c r="O1169" s="179" t="str">
        <f t="shared" ca="1" si="300"/>
        <v/>
      </c>
      <c r="P1169" s="182" t="str">
        <f t="shared" ca="1" si="301"/>
        <v/>
      </c>
      <c r="Q1169" s="120" t="str">
        <f t="shared" ca="1" si="303"/>
        <v/>
      </c>
      <c r="R1169" s="77">
        <f ca="1">IFERROR(SUM($I$15:I1169)/$N$5,"")</f>
        <v>0.38006947924349826</v>
      </c>
    </row>
    <row r="1170" spans="1:18" x14ac:dyDescent="0.25">
      <c r="A1170" s="168">
        <v>17</v>
      </c>
      <c r="B1170" s="173">
        <f t="shared" si="302"/>
        <v>43607.416666663863</v>
      </c>
      <c r="C1170" s="127" t="str">
        <f t="shared" ca="1" si="288"/>
        <v/>
      </c>
      <c r="D1170" s="179">
        <f t="shared" ca="1" si="289"/>
        <v>686</v>
      </c>
      <c r="E1170" s="179">
        <f t="shared" ca="1" si="290"/>
        <v>48</v>
      </c>
      <c r="F1170" s="179">
        <f t="shared" ca="1" si="291"/>
        <v>22</v>
      </c>
      <c r="G1170" s="179" t="str">
        <f t="shared" ca="1" si="292"/>
        <v/>
      </c>
      <c r="H1170" s="179">
        <f t="shared" ca="1" si="293"/>
        <v>3002</v>
      </c>
      <c r="I1170" s="182">
        <f t="shared" ca="1" si="294"/>
        <v>18</v>
      </c>
      <c r="J1170" s="175" t="str">
        <f t="shared" ca="1" si="295"/>
        <v/>
      </c>
      <c r="K1170" s="127" t="str">
        <f t="shared" ca="1" si="296"/>
        <v/>
      </c>
      <c r="L1170" s="182" t="str">
        <f t="shared" ca="1" si="297"/>
        <v/>
      </c>
      <c r="M1170" s="127" t="str">
        <f t="shared" ca="1" si="298"/>
        <v/>
      </c>
      <c r="N1170" s="127" t="str">
        <f t="shared" ca="1" si="299"/>
        <v/>
      </c>
      <c r="O1170" s="179" t="str">
        <f t="shared" ca="1" si="300"/>
        <v/>
      </c>
      <c r="P1170" s="182" t="str">
        <f t="shared" ca="1" si="301"/>
        <v/>
      </c>
      <c r="Q1170" s="120" t="str">
        <f t="shared" ca="1" si="303"/>
        <v/>
      </c>
      <c r="R1170" s="77">
        <f ca="1">IFERROR(SUM($I$15:I1170)/$N$5,"")</f>
        <v>0.38017082660030294</v>
      </c>
    </row>
    <row r="1171" spans="1:18" x14ac:dyDescent="0.25">
      <c r="A1171" s="168">
        <v>18</v>
      </c>
      <c r="B1171" s="173">
        <f t="shared" si="302"/>
        <v>43607.458333330527</v>
      </c>
      <c r="C1171" s="127" t="str">
        <f t="shared" ca="1" si="288"/>
        <v/>
      </c>
      <c r="D1171" s="179">
        <f t="shared" ca="1" si="289"/>
        <v>684</v>
      </c>
      <c r="E1171" s="179">
        <f t="shared" ca="1" si="290"/>
        <v>48</v>
      </c>
      <c r="F1171" s="179">
        <f t="shared" ca="1" si="291"/>
        <v>22</v>
      </c>
      <c r="G1171" s="179">
        <f t="shared" ca="1" si="292"/>
        <v>196.73</v>
      </c>
      <c r="H1171" s="179">
        <f t="shared" ca="1" si="293"/>
        <v>4105</v>
      </c>
      <c r="I1171" s="182">
        <f t="shared" ca="1" si="294"/>
        <v>19</v>
      </c>
      <c r="J1171" s="175" t="str">
        <f t="shared" ca="1" si="295"/>
        <v/>
      </c>
      <c r="K1171" s="127" t="str">
        <f t="shared" ca="1" si="296"/>
        <v/>
      </c>
      <c r="L1171" s="182" t="str">
        <f t="shared" ca="1" si="297"/>
        <v/>
      </c>
      <c r="M1171" s="127" t="str">
        <f t="shared" ca="1" si="298"/>
        <v/>
      </c>
      <c r="N1171" s="127" t="str">
        <f t="shared" ca="1" si="299"/>
        <v/>
      </c>
      <c r="O1171" s="179" t="str">
        <f t="shared" ca="1" si="300"/>
        <v/>
      </c>
      <c r="P1171" s="182" t="str">
        <f t="shared" ca="1" si="301"/>
        <v/>
      </c>
      <c r="Q1171" s="120" t="str">
        <f t="shared" ca="1" si="303"/>
        <v/>
      </c>
      <c r="R1171" s="77">
        <f ca="1">IFERROR(SUM($I$15:I1171)/$N$5,"")</f>
        <v>0.38027780436581893</v>
      </c>
    </row>
    <row r="1172" spans="1:18" x14ac:dyDescent="0.25">
      <c r="A1172" s="168">
        <v>19</v>
      </c>
      <c r="B1172" s="173">
        <f t="shared" si="302"/>
        <v>43607.499999997191</v>
      </c>
      <c r="C1172" s="127" t="str">
        <f t="shared" ca="1" si="288"/>
        <v/>
      </c>
      <c r="D1172" s="179">
        <f t="shared" ca="1" si="289"/>
        <v>679</v>
      </c>
      <c r="E1172" s="179">
        <f t="shared" ca="1" si="290"/>
        <v>48</v>
      </c>
      <c r="F1172" s="179">
        <f t="shared" ca="1" si="291"/>
        <v>21</v>
      </c>
      <c r="G1172" s="179" t="str">
        <f t="shared" ca="1" si="292"/>
        <v/>
      </c>
      <c r="H1172" s="179">
        <f t="shared" ca="1" si="293"/>
        <v>5337</v>
      </c>
      <c r="I1172" s="182">
        <f t="shared" ca="1" si="294"/>
        <v>18</v>
      </c>
      <c r="J1172" s="175" t="str">
        <f t="shared" ca="1" si="295"/>
        <v/>
      </c>
      <c r="K1172" s="127" t="str">
        <f t="shared" ca="1" si="296"/>
        <v/>
      </c>
      <c r="L1172" s="182" t="str">
        <f t="shared" ca="1" si="297"/>
        <v/>
      </c>
      <c r="M1172" s="127" t="str">
        <f t="shared" ca="1" si="298"/>
        <v/>
      </c>
      <c r="N1172" s="127" t="str">
        <f t="shared" ca="1" si="299"/>
        <v/>
      </c>
      <c r="O1172" s="179" t="str">
        <f t="shared" ca="1" si="300"/>
        <v/>
      </c>
      <c r="P1172" s="182" t="str">
        <f t="shared" ca="1" si="301"/>
        <v/>
      </c>
      <c r="Q1172" s="120" t="str">
        <f t="shared" ca="1" si="303"/>
        <v/>
      </c>
      <c r="R1172" s="77">
        <f ca="1">IFERROR(SUM($I$15:I1172)/$N$5,"")</f>
        <v>0.38037915172262354</v>
      </c>
    </row>
    <row r="1173" spans="1:18" x14ac:dyDescent="0.25">
      <c r="A1173" s="168">
        <v>20</v>
      </c>
      <c r="B1173" s="173">
        <f t="shared" si="302"/>
        <v>43607.541666663856</v>
      </c>
      <c r="C1173" s="127" t="str">
        <f t="shared" ca="1" si="288"/>
        <v/>
      </c>
      <c r="D1173" s="179">
        <f t="shared" ca="1" si="289"/>
        <v>669</v>
      </c>
      <c r="E1173" s="179">
        <f t="shared" ca="1" si="290"/>
        <v>48</v>
      </c>
      <c r="F1173" s="179">
        <f t="shared" ca="1" si="291"/>
        <v>24</v>
      </c>
      <c r="G1173" s="179" t="str">
        <f t="shared" ca="1" si="292"/>
        <v/>
      </c>
      <c r="H1173" s="179">
        <f t="shared" ca="1" si="293"/>
        <v>4347</v>
      </c>
      <c r="I1173" s="182">
        <f t="shared" ca="1" si="294"/>
        <v>20</v>
      </c>
      <c r="J1173" s="175" t="str">
        <f t="shared" ca="1" si="295"/>
        <v/>
      </c>
      <c r="K1173" s="127" t="str">
        <f t="shared" ca="1" si="296"/>
        <v/>
      </c>
      <c r="L1173" s="182" t="str">
        <f t="shared" ca="1" si="297"/>
        <v/>
      </c>
      <c r="M1173" s="127" t="str">
        <f t="shared" ca="1" si="298"/>
        <v/>
      </c>
      <c r="N1173" s="127" t="str">
        <f t="shared" ca="1" si="299"/>
        <v/>
      </c>
      <c r="O1173" s="179" t="str">
        <f t="shared" ca="1" si="300"/>
        <v/>
      </c>
      <c r="P1173" s="182" t="str">
        <f t="shared" ca="1" si="301"/>
        <v/>
      </c>
      <c r="Q1173" s="120" t="str">
        <f t="shared" ca="1" si="303"/>
        <v/>
      </c>
      <c r="R1173" s="77">
        <f ca="1">IFERROR(SUM($I$15:I1173)/$N$5,"")</f>
        <v>0.38049175989685091</v>
      </c>
    </row>
    <row r="1174" spans="1:18" x14ac:dyDescent="0.25">
      <c r="A1174" s="168">
        <v>21</v>
      </c>
      <c r="B1174" s="173">
        <f t="shared" si="302"/>
        <v>43607.58333333052</v>
      </c>
      <c r="C1174" s="127" t="str">
        <f t="shared" ca="1" si="288"/>
        <v/>
      </c>
      <c r="D1174" s="179">
        <f t="shared" ca="1" si="289"/>
        <v>670</v>
      </c>
      <c r="E1174" s="179">
        <f t="shared" ca="1" si="290"/>
        <v>48</v>
      </c>
      <c r="F1174" s="179">
        <f t="shared" ca="1" si="291"/>
        <v>23</v>
      </c>
      <c r="G1174" s="179" t="str">
        <f t="shared" ca="1" si="292"/>
        <v/>
      </c>
      <c r="H1174" s="179">
        <f t="shared" ca="1" si="293"/>
        <v>4032</v>
      </c>
      <c r="I1174" s="182">
        <f t="shared" ca="1" si="294"/>
        <v>19</v>
      </c>
      <c r="J1174" s="175" t="str">
        <f t="shared" ca="1" si="295"/>
        <v/>
      </c>
      <c r="K1174" s="127" t="str">
        <f t="shared" ca="1" si="296"/>
        <v/>
      </c>
      <c r="L1174" s="182" t="str">
        <f t="shared" ca="1" si="297"/>
        <v/>
      </c>
      <c r="M1174" s="127" t="str">
        <f t="shared" ca="1" si="298"/>
        <v/>
      </c>
      <c r="N1174" s="127" t="str">
        <f t="shared" ca="1" si="299"/>
        <v/>
      </c>
      <c r="O1174" s="179" t="str">
        <f t="shared" ca="1" si="300"/>
        <v/>
      </c>
      <c r="P1174" s="182" t="str">
        <f t="shared" ca="1" si="301"/>
        <v/>
      </c>
      <c r="Q1174" s="120" t="str">
        <f t="shared" ca="1" si="303"/>
        <v/>
      </c>
      <c r="R1174" s="77">
        <f ca="1">IFERROR(SUM($I$15:I1174)/$N$5,"")</f>
        <v>0.3805987376623669</v>
      </c>
    </row>
    <row r="1175" spans="1:18" x14ac:dyDescent="0.25">
      <c r="A1175" s="168">
        <v>22</v>
      </c>
      <c r="B1175" s="173">
        <f t="shared" si="302"/>
        <v>43607.624999997184</v>
      </c>
      <c r="C1175" s="127" t="str">
        <f t="shared" ca="1" si="288"/>
        <v/>
      </c>
      <c r="D1175" s="179">
        <f t="shared" ca="1" si="289"/>
        <v>668</v>
      </c>
      <c r="E1175" s="179">
        <f t="shared" ca="1" si="290"/>
        <v>50</v>
      </c>
      <c r="F1175" s="179">
        <f t="shared" ca="1" si="291"/>
        <v>24</v>
      </c>
      <c r="G1175" s="179" t="str">
        <f t="shared" ca="1" si="292"/>
        <v/>
      </c>
      <c r="H1175" s="179">
        <f t="shared" ca="1" si="293"/>
        <v>4745</v>
      </c>
      <c r="I1175" s="182">
        <f t="shared" ca="1" si="294"/>
        <v>22</v>
      </c>
      <c r="J1175" s="175" t="str">
        <f t="shared" ca="1" si="295"/>
        <v/>
      </c>
      <c r="K1175" s="127" t="str">
        <f t="shared" ca="1" si="296"/>
        <v/>
      </c>
      <c r="L1175" s="182" t="str">
        <f t="shared" ca="1" si="297"/>
        <v/>
      </c>
      <c r="M1175" s="127" t="str">
        <f t="shared" ca="1" si="298"/>
        <v/>
      </c>
      <c r="N1175" s="127" t="str">
        <f t="shared" ca="1" si="299"/>
        <v/>
      </c>
      <c r="O1175" s="179" t="str">
        <f t="shared" ca="1" si="300"/>
        <v/>
      </c>
      <c r="P1175" s="182" t="str">
        <f t="shared" ca="1" si="301"/>
        <v/>
      </c>
      <c r="Q1175" s="120" t="str">
        <f t="shared" ca="1" si="303"/>
        <v/>
      </c>
      <c r="R1175" s="77">
        <f ca="1">IFERROR(SUM($I$15:I1175)/$N$5,"")</f>
        <v>0.38072260665401703</v>
      </c>
    </row>
    <row r="1176" spans="1:18" x14ac:dyDescent="0.25">
      <c r="A1176" s="168">
        <v>23</v>
      </c>
      <c r="B1176" s="173">
        <f t="shared" si="302"/>
        <v>43607.666666663848</v>
      </c>
      <c r="C1176" s="127" t="str">
        <f t="shared" ca="1" si="288"/>
        <v/>
      </c>
      <c r="D1176" s="179">
        <f t="shared" ca="1" si="289"/>
        <v>665</v>
      </c>
      <c r="E1176" s="179">
        <f t="shared" ca="1" si="290"/>
        <v>50</v>
      </c>
      <c r="F1176" s="179">
        <f t="shared" ca="1" si="291"/>
        <v>23</v>
      </c>
      <c r="G1176" s="179" t="str">
        <f t="shared" ca="1" si="292"/>
        <v/>
      </c>
      <c r="H1176" s="179">
        <f t="shared" ca="1" si="293"/>
        <v>3725</v>
      </c>
      <c r="I1176" s="182">
        <f t="shared" ca="1" si="294"/>
        <v>21</v>
      </c>
      <c r="J1176" s="175" t="str">
        <f t="shared" ca="1" si="295"/>
        <v/>
      </c>
      <c r="K1176" s="127" t="str">
        <f t="shared" ca="1" si="296"/>
        <v/>
      </c>
      <c r="L1176" s="182" t="str">
        <f t="shared" ca="1" si="297"/>
        <v/>
      </c>
      <c r="M1176" s="127" t="str">
        <f t="shared" ca="1" si="298"/>
        <v/>
      </c>
      <c r="N1176" s="127" t="str">
        <f t="shared" ca="1" si="299"/>
        <v/>
      </c>
      <c r="O1176" s="179" t="str">
        <f t="shared" ca="1" si="300"/>
        <v/>
      </c>
      <c r="P1176" s="182" t="str">
        <f t="shared" ca="1" si="301"/>
        <v/>
      </c>
      <c r="Q1176" s="120" t="str">
        <f t="shared" ca="1" si="303"/>
        <v/>
      </c>
      <c r="R1176" s="77">
        <f ca="1">IFERROR(SUM($I$15:I1176)/$N$5,"")</f>
        <v>0.38084084523695577</v>
      </c>
    </row>
    <row r="1177" spans="1:18" x14ac:dyDescent="0.25">
      <c r="A1177" s="168">
        <v>24</v>
      </c>
      <c r="B1177" s="173">
        <f t="shared" si="302"/>
        <v>43607.708333330513</v>
      </c>
      <c r="C1177" s="127" t="str">
        <f t="shared" ca="1" si="288"/>
        <v/>
      </c>
      <c r="D1177" s="179">
        <f t="shared" ca="1" si="289"/>
        <v>660</v>
      </c>
      <c r="E1177" s="179">
        <f t="shared" ca="1" si="290"/>
        <v>50</v>
      </c>
      <c r="F1177" s="179">
        <f t="shared" ca="1" si="291"/>
        <v>23</v>
      </c>
      <c r="G1177" s="179" t="str">
        <f t="shared" ca="1" si="292"/>
        <v/>
      </c>
      <c r="H1177" s="179">
        <f t="shared" ca="1" si="293"/>
        <v>4193</v>
      </c>
      <c r="I1177" s="182">
        <f t="shared" ca="1" si="294"/>
        <v>20</v>
      </c>
      <c r="J1177" s="175" t="str">
        <f t="shared" ca="1" si="295"/>
        <v/>
      </c>
      <c r="K1177" s="127" t="str">
        <f t="shared" ca="1" si="296"/>
        <v/>
      </c>
      <c r="L1177" s="182" t="str">
        <f t="shared" ca="1" si="297"/>
        <v/>
      </c>
      <c r="M1177" s="127" t="str">
        <f t="shared" ca="1" si="298"/>
        <v/>
      </c>
      <c r="N1177" s="127" t="str">
        <f t="shared" ca="1" si="299"/>
        <v/>
      </c>
      <c r="O1177" s="179" t="str">
        <f t="shared" ca="1" si="300"/>
        <v/>
      </c>
      <c r="P1177" s="182" t="str">
        <f t="shared" ca="1" si="301"/>
        <v/>
      </c>
      <c r="Q1177" s="120" t="str">
        <f t="shared" ca="1" si="303"/>
        <v/>
      </c>
      <c r="R1177" s="77">
        <f ca="1">IFERROR(SUM($I$15:I1177)/$N$5,"")</f>
        <v>0.38095345341118314</v>
      </c>
    </row>
    <row r="1178" spans="1:18" x14ac:dyDescent="0.25">
      <c r="A1178" s="168">
        <v>25</v>
      </c>
      <c r="B1178" s="173">
        <f t="shared" si="302"/>
        <v>43607.749999997177</v>
      </c>
      <c r="C1178" s="127" t="str">
        <f t="shared" ca="1" si="288"/>
        <v/>
      </c>
      <c r="D1178" s="179">
        <f t="shared" ca="1" si="289"/>
        <v>661</v>
      </c>
      <c r="E1178" s="179">
        <f t="shared" ca="1" si="290"/>
        <v>50</v>
      </c>
      <c r="F1178" s="179">
        <f t="shared" ca="1" si="291"/>
        <v>22</v>
      </c>
      <c r="G1178" s="179" t="str">
        <f t="shared" ca="1" si="292"/>
        <v/>
      </c>
      <c r="H1178" s="179">
        <f t="shared" ca="1" si="293"/>
        <v>4689</v>
      </c>
      <c r="I1178" s="182">
        <f t="shared" ca="1" si="294"/>
        <v>20</v>
      </c>
      <c r="J1178" s="175" t="str">
        <f t="shared" ca="1" si="295"/>
        <v/>
      </c>
      <c r="K1178" s="127" t="str">
        <f t="shared" ca="1" si="296"/>
        <v/>
      </c>
      <c r="L1178" s="182" t="str">
        <f t="shared" ca="1" si="297"/>
        <v/>
      </c>
      <c r="M1178" s="127" t="str">
        <f t="shared" ca="1" si="298"/>
        <v/>
      </c>
      <c r="N1178" s="127" t="str">
        <f t="shared" ca="1" si="299"/>
        <v/>
      </c>
      <c r="O1178" s="179" t="str">
        <f t="shared" ca="1" si="300"/>
        <v/>
      </c>
      <c r="P1178" s="182" t="str">
        <f t="shared" ca="1" si="301"/>
        <v/>
      </c>
      <c r="Q1178" s="120" t="str">
        <f t="shared" ca="1" si="303"/>
        <v/>
      </c>
      <c r="R1178" s="77">
        <f ca="1">IFERROR(SUM($I$15:I1178)/$N$5,"")</f>
        <v>0.38106606158541051</v>
      </c>
    </row>
    <row r="1179" spans="1:18" x14ac:dyDescent="0.25">
      <c r="A1179" s="168">
        <v>26</v>
      </c>
      <c r="B1179" s="173">
        <f t="shared" si="302"/>
        <v>43607.791666663841</v>
      </c>
      <c r="C1179" s="127" t="str">
        <f t="shared" ca="1" si="288"/>
        <v/>
      </c>
      <c r="D1179" s="179">
        <f t="shared" ca="1" si="289"/>
        <v>647</v>
      </c>
      <c r="E1179" s="179">
        <f t="shared" ca="1" si="290"/>
        <v>50</v>
      </c>
      <c r="F1179" s="179">
        <f t="shared" ca="1" si="291"/>
        <v>22</v>
      </c>
      <c r="G1179" s="179" t="str">
        <f t="shared" ca="1" si="292"/>
        <v/>
      </c>
      <c r="H1179" s="179">
        <f t="shared" ca="1" si="293"/>
        <v>3704</v>
      </c>
      <c r="I1179" s="182">
        <f t="shared" ca="1" si="294"/>
        <v>18</v>
      </c>
      <c r="J1179" s="175" t="str">
        <f t="shared" ca="1" si="295"/>
        <v/>
      </c>
      <c r="K1179" s="127" t="str">
        <f t="shared" ca="1" si="296"/>
        <v/>
      </c>
      <c r="L1179" s="182" t="str">
        <f t="shared" ca="1" si="297"/>
        <v/>
      </c>
      <c r="M1179" s="127" t="str">
        <f t="shared" ca="1" si="298"/>
        <v/>
      </c>
      <c r="N1179" s="127" t="str">
        <f t="shared" ca="1" si="299"/>
        <v/>
      </c>
      <c r="O1179" s="179" t="str">
        <f t="shared" ca="1" si="300"/>
        <v/>
      </c>
      <c r="P1179" s="182" t="str">
        <f t="shared" ca="1" si="301"/>
        <v/>
      </c>
      <c r="Q1179" s="120" t="str">
        <f t="shared" ca="1" si="303"/>
        <v/>
      </c>
      <c r="R1179" s="77">
        <f ca="1">IFERROR(SUM($I$15:I1179)/$N$5,"")</f>
        <v>0.38116740894221512</v>
      </c>
    </row>
    <row r="1180" spans="1:18" x14ac:dyDescent="0.25">
      <c r="A1180" s="168">
        <v>27</v>
      </c>
      <c r="B1180" s="173">
        <f t="shared" si="302"/>
        <v>43607.833333330505</v>
      </c>
      <c r="C1180" s="127" t="str">
        <f t="shared" ca="1" si="288"/>
        <v/>
      </c>
      <c r="D1180" s="179">
        <f t="shared" ca="1" si="289"/>
        <v>658</v>
      </c>
      <c r="E1180" s="179">
        <f t="shared" ca="1" si="290"/>
        <v>50</v>
      </c>
      <c r="F1180" s="179">
        <f t="shared" ca="1" si="291"/>
        <v>22</v>
      </c>
      <c r="G1180" s="179" t="str">
        <f t="shared" ca="1" si="292"/>
        <v/>
      </c>
      <c r="H1180" s="179">
        <f t="shared" ca="1" si="293"/>
        <v>2564</v>
      </c>
      <c r="I1180" s="182">
        <f t="shared" ca="1" si="294"/>
        <v>19</v>
      </c>
      <c r="J1180" s="175" t="str">
        <f t="shared" ca="1" si="295"/>
        <v/>
      </c>
      <c r="K1180" s="127" t="str">
        <f t="shared" ca="1" si="296"/>
        <v/>
      </c>
      <c r="L1180" s="182" t="str">
        <f t="shared" ca="1" si="297"/>
        <v/>
      </c>
      <c r="M1180" s="127" t="str">
        <f t="shared" ca="1" si="298"/>
        <v/>
      </c>
      <c r="N1180" s="127" t="str">
        <f t="shared" ca="1" si="299"/>
        <v/>
      </c>
      <c r="O1180" s="179" t="str">
        <f t="shared" ca="1" si="300"/>
        <v/>
      </c>
      <c r="P1180" s="182" t="str">
        <f t="shared" ca="1" si="301"/>
        <v/>
      </c>
      <c r="Q1180" s="120" t="str">
        <f t="shared" ca="1" si="303"/>
        <v/>
      </c>
      <c r="R1180" s="77">
        <f ca="1">IFERROR(SUM($I$15:I1180)/$N$5,"")</f>
        <v>0.38127438670773112</v>
      </c>
    </row>
    <row r="1181" spans="1:18" x14ac:dyDescent="0.25">
      <c r="A1181" s="168">
        <v>28</v>
      </c>
      <c r="B1181" s="173">
        <f t="shared" si="302"/>
        <v>43607.87499999717</v>
      </c>
      <c r="C1181" s="127" t="str">
        <f t="shared" ca="1" si="288"/>
        <v/>
      </c>
      <c r="D1181" s="179">
        <f t="shared" ca="1" si="289"/>
        <v>657</v>
      </c>
      <c r="E1181" s="179">
        <f t="shared" ca="1" si="290"/>
        <v>50</v>
      </c>
      <c r="F1181" s="179">
        <f t="shared" ca="1" si="291"/>
        <v>23</v>
      </c>
      <c r="G1181" s="179" t="str">
        <f t="shared" ca="1" si="292"/>
        <v/>
      </c>
      <c r="H1181" s="179">
        <f t="shared" ca="1" si="293"/>
        <v>5864</v>
      </c>
      <c r="I1181" s="182">
        <f t="shared" ca="1" si="294"/>
        <v>18</v>
      </c>
      <c r="J1181" s="175" t="str">
        <f t="shared" ca="1" si="295"/>
        <v/>
      </c>
      <c r="K1181" s="127" t="str">
        <f t="shared" ca="1" si="296"/>
        <v/>
      </c>
      <c r="L1181" s="182" t="str">
        <f t="shared" ca="1" si="297"/>
        <v/>
      </c>
      <c r="M1181" s="127" t="str">
        <f t="shared" ca="1" si="298"/>
        <v/>
      </c>
      <c r="N1181" s="127" t="str">
        <f t="shared" ca="1" si="299"/>
        <v/>
      </c>
      <c r="O1181" s="179" t="str">
        <f t="shared" ca="1" si="300"/>
        <v/>
      </c>
      <c r="P1181" s="182" t="str">
        <f t="shared" ca="1" si="301"/>
        <v/>
      </c>
      <c r="Q1181" s="120" t="str">
        <f t="shared" ca="1" si="303"/>
        <v/>
      </c>
      <c r="R1181" s="77">
        <f ca="1">IFERROR(SUM($I$15:I1181)/$N$5,"")</f>
        <v>0.38137573406453573</v>
      </c>
    </row>
    <row r="1182" spans="1:18" x14ac:dyDescent="0.25">
      <c r="A1182" s="168">
        <v>29</v>
      </c>
      <c r="B1182" s="173">
        <f t="shared" si="302"/>
        <v>43607.916666663834</v>
      </c>
      <c r="C1182" s="127" t="str">
        <f t="shared" ca="1" si="288"/>
        <v/>
      </c>
      <c r="D1182" s="179">
        <f t="shared" ca="1" si="289"/>
        <v>656</v>
      </c>
      <c r="E1182" s="179">
        <f t="shared" ca="1" si="290"/>
        <v>50</v>
      </c>
      <c r="F1182" s="179">
        <f t="shared" ca="1" si="291"/>
        <v>22</v>
      </c>
      <c r="G1182" s="179" t="str">
        <f t="shared" ca="1" si="292"/>
        <v/>
      </c>
      <c r="H1182" s="179">
        <f t="shared" ca="1" si="293"/>
        <v>4994</v>
      </c>
      <c r="I1182" s="182">
        <f t="shared" ca="1" si="294"/>
        <v>18</v>
      </c>
      <c r="J1182" s="175" t="str">
        <f t="shared" ca="1" si="295"/>
        <v/>
      </c>
      <c r="K1182" s="127" t="str">
        <f t="shared" ca="1" si="296"/>
        <v/>
      </c>
      <c r="L1182" s="182" t="str">
        <f t="shared" ca="1" si="297"/>
        <v/>
      </c>
      <c r="M1182" s="127" t="str">
        <f t="shared" ca="1" si="298"/>
        <v/>
      </c>
      <c r="N1182" s="127" t="str">
        <f t="shared" ca="1" si="299"/>
        <v/>
      </c>
      <c r="O1182" s="179" t="str">
        <f t="shared" ca="1" si="300"/>
        <v/>
      </c>
      <c r="P1182" s="182" t="str">
        <f t="shared" ca="1" si="301"/>
        <v/>
      </c>
      <c r="Q1182" s="120" t="str">
        <f t="shared" ca="1" si="303"/>
        <v/>
      </c>
      <c r="R1182" s="77">
        <f ca="1">IFERROR(SUM($I$15:I1182)/$N$5,"")</f>
        <v>0.3814770814213404</v>
      </c>
    </row>
    <row r="1183" spans="1:18" x14ac:dyDescent="0.25">
      <c r="A1183" s="168">
        <v>30</v>
      </c>
      <c r="B1183" s="173">
        <f t="shared" si="302"/>
        <v>43607.958333330498</v>
      </c>
      <c r="C1183" s="127" t="str">
        <f t="shared" ca="1" si="288"/>
        <v/>
      </c>
      <c r="D1183" s="179">
        <f t="shared" ca="1" si="289"/>
        <v>651</v>
      </c>
      <c r="E1183" s="179">
        <f t="shared" ca="1" si="290"/>
        <v>50</v>
      </c>
      <c r="F1183" s="179">
        <f t="shared" ca="1" si="291"/>
        <v>22</v>
      </c>
      <c r="G1183" s="179">
        <f t="shared" ca="1" si="292"/>
        <v>241.06</v>
      </c>
      <c r="H1183" s="179">
        <f t="shared" ca="1" si="293"/>
        <v>4415</v>
      </c>
      <c r="I1183" s="182">
        <f t="shared" ca="1" si="294"/>
        <v>19</v>
      </c>
      <c r="J1183" s="175" t="str">
        <f t="shared" ca="1" si="295"/>
        <v/>
      </c>
      <c r="K1183" s="127" t="str">
        <f t="shared" ca="1" si="296"/>
        <v/>
      </c>
      <c r="L1183" s="182" t="str">
        <f t="shared" ca="1" si="297"/>
        <v/>
      </c>
      <c r="M1183" s="127" t="str">
        <f t="shared" ca="1" si="298"/>
        <v/>
      </c>
      <c r="N1183" s="127" t="str">
        <f t="shared" ca="1" si="299"/>
        <v/>
      </c>
      <c r="O1183" s="179" t="str">
        <f t="shared" ca="1" si="300"/>
        <v/>
      </c>
      <c r="P1183" s="182" t="str">
        <f t="shared" ca="1" si="301"/>
        <v/>
      </c>
      <c r="Q1183" s="120" t="str">
        <f t="shared" ca="1" si="303"/>
        <v/>
      </c>
      <c r="R1183" s="77">
        <f ca="1">IFERROR(SUM($I$15:I1183)/$N$5,"")</f>
        <v>0.38158405918685639</v>
      </c>
    </row>
    <row r="1184" spans="1:18" x14ac:dyDescent="0.25">
      <c r="A1184" s="168">
        <v>31</v>
      </c>
      <c r="B1184" s="173">
        <f t="shared" si="302"/>
        <v>43607.999999997162</v>
      </c>
      <c r="C1184" s="127" t="str">
        <f t="shared" ca="1" si="288"/>
        <v/>
      </c>
      <c r="D1184" s="179">
        <f t="shared" ca="1" si="289"/>
        <v>652</v>
      </c>
      <c r="E1184" s="179">
        <f t="shared" ca="1" si="290"/>
        <v>50</v>
      </c>
      <c r="F1184" s="179">
        <f t="shared" ca="1" si="291"/>
        <v>21</v>
      </c>
      <c r="G1184" s="179" t="str">
        <f t="shared" ca="1" si="292"/>
        <v/>
      </c>
      <c r="H1184" s="179">
        <f t="shared" ca="1" si="293"/>
        <v>3199</v>
      </c>
      <c r="I1184" s="182">
        <f t="shared" ca="1" si="294"/>
        <v>18</v>
      </c>
      <c r="J1184" s="175" t="str">
        <f t="shared" ca="1" si="295"/>
        <v/>
      </c>
      <c r="K1184" s="127" t="str">
        <f t="shared" ca="1" si="296"/>
        <v/>
      </c>
      <c r="L1184" s="182" t="str">
        <f t="shared" ca="1" si="297"/>
        <v/>
      </c>
      <c r="M1184" s="127" t="str">
        <f t="shared" ca="1" si="298"/>
        <v/>
      </c>
      <c r="N1184" s="127" t="str">
        <f t="shared" ca="1" si="299"/>
        <v/>
      </c>
      <c r="O1184" s="179" t="str">
        <f t="shared" ca="1" si="300"/>
        <v/>
      </c>
      <c r="P1184" s="182" t="str">
        <f t="shared" ca="1" si="301"/>
        <v/>
      </c>
      <c r="Q1184" s="120" t="str">
        <f t="shared" ca="1" si="303"/>
        <v/>
      </c>
      <c r="R1184" s="77">
        <f ca="1">IFERROR(SUM($I$15:I1184)/$N$5,"")</f>
        <v>0.38168540654366101</v>
      </c>
    </row>
    <row r="1185" spans="1:18" x14ac:dyDescent="0.25">
      <c r="A1185" s="168">
        <v>32</v>
      </c>
      <c r="B1185" s="173">
        <f t="shared" si="302"/>
        <v>43608.041666663827</v>
      </c>
      <c r="C1185" s="127" t="str">
        <f t="shared" ca="1" si="288"/>
        <v/>
      </c>
      <c r="D1185" s="179">
        <f t="shared" ca="1" si="289"/>
        <v>649</v>
      </c>
      <c r="E1185" s="179">
        <f t="shared" ca="1" si="290"/>
        <v>50</v>
      </c>
      <c r="F1185" s="179">
        <f t="shared" ca="1" si="291"/>
        <v>20</v>
      </c>
      <c r="G1185" s="179" t="str">
        <f t="shared" ca="1" si="292"/>
        <v/>
      </c>
      <c r="H1185" s="179">
        <f t="shared" ca="1" si="293"/>
        <v>3543</v>
      </c>
      <c r="I1185" s="182">
        <f t="shared" ca="1" si="294"/>
        <v>17</v>
      </c>
      <c r="J1185" s="175" t="str">
        <f t="shared" ca="1" si="295"/>
        <v/>
      </c>
      <c r="K1185" s="127" t="str">
        <f t="shared" ca="1" si="296"/>
        <v/>
      </c>
      <c r="L1185" s="182" t="str">
        <f t="shared" ca="1" si="297"/>
        <v/>
      </c>
      <c r="M1185" s="127" t="str">
        <f t="shared" ca="1" si="298"/>
        <v/>
      </c>
      <c r="N1185" s="127" t="str">
        <f t="shared" ca="1" si="299"/>
        <v/>
      </c>
      <c r="O1185" s="179" t="str">
        <f t="shared" ca="1" si="300"/>
        <v/>
      </c>
      <c r="P1185" s="182" t="str">
        <f t="shared" ca="1" si="301"/>
        <v/>
      </c>
      <c r="Q1185" s="120" t="str">
        <f t="shared" ca="1" si="303"/>
        <v/>
      </c>
      <c r="R1185" s="77">
        <f ca="1">IFERROR(SUM($I$15:I1185)/$N$5,"")</f>
        <v>0.38178112349175425</v>
      </c>
    </row>
    <row r="1186" spans="1:18" x14ac:dyDescent="0.25">
      <c r="A1186" s="168">
        <v>33</v>
      </c>
      <c r="B1186" s="173">
        <f t="shared" si="302"/>
        <v>43608.083333330491</v>
      </c>
      <c r="C1186" s="127" t="str">
        <f t="shared" ca="1" si="288"/>
        <v/>
      </c>
      <c r="D1186" s="179">
        <f t="shared" ca="1" si="289"/>
        <v>650</v>
      </c>
      <c r="E1186" s="179">
        <f t="shared" ca="1" si="290"/>
        <v>50</v>
      </c>
      <c r="F1186" s="179">
        <f t="shared" ca="1" si="291"/>
        <v>23</v>
      </c>
      <c r="G1186" s="179" t="str">
        <f t="shared" ca="1" si="292"/>
        <v/>
      </c>
      <c r="H1186" s="179">
        <f t="shared" ca="1" si="293"/>
        <v>6898</v>
      </c>
      <c r="I1186" s="182">
        <f t="shared" ca="1" si="294"/>
        <v>19</v>
      </c>
      <c r="J1186" s="175" t="str">
        <f t="shared" ca="1" si="295"/>
        <v/>
      </c>
      <c r="K1186" s="127" t="str">
        <f t="shared" ca="1" si="296"/>
        <v/>
      </c>
      <c r="L1186" s="182" t="str">
        <f t="shared" ca="1" si="297"/>
        <v/>
      </c>
      <c r="M1186" s="127" t="str">
        <f t="shared" ca="1" si="298"/>
        <v/>
      </c>
      <c r="N1186" s="127" t="str">
        <f t="shared" ca="1" si="299"/>
        <v/>
      </c>
      <c r="O1186" s="179" t="str">
        <f t="shared" ca="1" si="300"/>
        <v/>
      </c>
      <c r="P1186" s="182" t="str">
        <f t="shared" ca="1" si="301"/>
        <v/>
      </c>
      <c r="Q1186" s="120" t="str">
        <f t="shared" ca="1" si="303"/>
        <v/>
      </c>
      <c r="R1186" s="77">
        <f ca="1">IFERROR(SUM($I$15:I1186)/$N$5,"")</f>
        <v>0.38188810125727024</v>
      </c>
    </row>
    <row r="1187" spans="1:18" x14ac:dyDescent="0.25">
      <c r="A1187" s="168">
        <v>34</v>
      </c>
      <c r="B1187" s="173">
        <f t="shared" si="302"/>
        <v>43608.124999997155</v>
      </c>
      <c r="C1187" s="127" t="str">
        <f t="shared" ca="1" si="288"/>
        <v/>
      </c>
      <c r="D1187" s="179">
        <f t="shared" ca="1" si="289"/>
        <v>652</v>
      </c>
      <c r="E1187" s="179">
        <f t="shared" ca="1" si="290"/>
        <v>50</v>
      </c>
      <c r="F1187" s="179">
        <f t="shared" ca="1" si="291"/>
        <v>24</v>
      </c>
      <c r="G1187" s="179" t="str">
        <f t="shared" ca="1" si="292"/>
        <v/>
      </c>
      <c r="H1187" s="179">
        <f t="shared" ca="1" si="293"/>
        <v>3784</v>
      </c>
      <c r="I1187" s="182">
        <f t="shared" ca="1" si="294"/>
        <v>17</v>
      </c>
      <c r="J1187" s="175" t="str">
        <f t="shared" ca="1" si="295"/>
        <v/>
      </c>
      <c r="K1187" s="127" t="str">
        <f t="shared" ca="1" si="296"/>
        <v/>
      </c>
      <c r="L1187" s="182" t="str">
        <f t="shared" ca="1" si="297"/>
        <v/>
      </c>
      <c r="M1187" s="127" t="str">
        <f t="shared" ca="1" si="298"/>
        <v/>
      </c>
      <c r="N1187" s="127" t="str">
        <f t="shared" ca="1" si="299"/>
        <v/>
      </c>
      <c r="O1187" s="179" t="str">
        <f t="shared" ca="1" si="300"/>
        <v/>
      </c>
      <c r="P1187" s="182" t="str">
        <f t="shared" ca="1" si="301"/>
        <v/>
      </c>
      <c r="Q1187" s="120" t="str">
        <f t="shared" ca="1" si="303"/>
        <v/>
      </c>
      <c r="R1187" s="77">
        <f ca="1">IFERROR(SUM($I$15:I1187)/$N$5,"")</f>
        <v>0.38198381820536353</v>
      </c>
    </row>
    <row r="1188" spans="1:18" x14ac:dyDescent="0.25">
      <c r="A1188" s="168">
        <v>35</v>
      </c>
      <c r="B1188" s="173">
        <f t="shared" si="302"/>
        <v>43608.166666663819</v>
      </c>
      <c r="C1188" s="127" t="str">
        <f t="shared" ca="1" si="288"/>
        <v/>
      </c>
      <c r="D1188" s="179">
        <f t="shared" ca="1" si="289"/>
        <v>653</v>
      </c>
      <c r="E1188" s="179">
        <f t="shared" ca="1" si="290"/>
        <v>50</v>
      </c>
      <c r="F1188" s="179">
        <f t="shared" ca="1" si="291"/>
        <v>22</v>
      </c>
      <c r="G1188" s="179" t="str">
        <f t="shared" ca="1" si="292"/>
        <v/>
      </c>
      <c r="H1188" s="179">
        <f t="shared" ca="1" si="293"/>
        <v>3162</v>
      </c>
      <c r="I1188" s="182">
        <f t="shared" ca="1" si="294"/>
        <v>21</v>
      </c>
      <c r="J1188" s="175" t="str">
        <f t="shared" ca="1" si="295"/>
        <v/>
      </c>
      <c r="K1188" s="127" t="str">
        <f t="shared" ca="1" si="296"/>
        <v/>
      </c>
      <c r="L1188" s="182" t="str">
        <f t="shared" ca="1" si="297"/>
        <v/>
      </c>
      <c r="M1188" s="127" t="str">
        <f t="shared" ca="1" si="298"/>
        <v/>
      </c>
      <c r="N1188" s="127" t="str">
        <f t="shared" ca="1" si="299"/>
        <v/>
      </c>
      <c r="O1188" s="179" t="str">
        <f t="shared" ca="1" si="300"/>
        <v/>
      </c>
      <c r="P1188" s="182" t="str">
        <f t="shared" ca="1" si="301"/>
        <v/>
      </c>
      <c r="Q1188" s="120" t="str">
        <f t="shared" ca="1" si="303"/>
        <v/>
      </c>
      <c r="R1188" s="77">
        <f ca="1">IFERROR(SUM($I$15:I1188)/$N$5,"")</f>
        <v>0.38210205678830228</v>
      </c>
    </row>
    <row r="1189" spans="1:18" x14ac:dyDescent="0.25">
      <c r="A1189" s="168">
        <v>36</v>
      </c>
      <c r="B1189" s="173">
        <f t="shared" si="302"/>
        <v>43608.208333330484</v>
      </c>
      <c r="C1189" s="127" t="str">
        <f t="shared" ca="1" si="288"/>
        <v/>
      </c>
      <c r="D1189" s="179">
        <f t="shared" ca="1" si="289"/>
        <v>650</v>
      </c>
      <c r="E1189" s="179">
        <f t="shared" ca="1" si="290"/>
        <v>50</v>
      </c>
      <c r="F1189" s="179">
        <f t="shared" ca="1" si="291"/>
        <v>23</v>
      </c>
      <c r="G1189" s="179" t="str">
        <f t="shared" ca="1" si="292"/>
        <v/>
      </c>
      <c r="H1189" s="179">
        <f t="shared" ca="1" si="293"/>
        <v>4526</v>
      </c>
      <c r="I1189" s="182">
        <f t="shared" ca="1" si="294"/>
        <v>17</v>
      </c>
      <c r="J1189" s="175" t="str">
        <f t="shared" ca="1" si="295"/>
        <v/>
      </c>
      <c r="K1189" s="127" t="str">
        <f t="shared" ca="1" si="296"/>
        <v/>
      </c>
      <c r="L1189" s="182" t="str">
        <f t="shared" ca="1" si="297"/>
        <v/>
      </c>
      <c r="M1189" s="127" t="str">
        <f t="shared" ca="1" si="298"/>
        <v/>
      </c>
      <c r="N1189" s="127" t="str">
        <f t="shared" ca="1" si="299"/>
        <v/>
      </c>
      <c r="O1189" s="179" t="str">
        <f t="shared" ca="1" si="300"/>
        <v/>
      </c>
      <c r="P1189" s="182" t="str">
        <f t="shared" ca="1" si="301"/>
        <v/>
      </c>
      <c r="Q1189" s="120" t="str">
        <f t="shared" ca="1" si="303"/>
        <v/>
      </c>
      <c r="R1189" s="77">
        <f ca="1">IFERROR(SUM($I$15:I1189)/$N$5,"")</f>
        <v>0.38219777373639552</v>
      </c>
    </row>
    <row r="1190" spans="1:18" x14ac:dyDescent="0.25">
      <c r="A1190" s="168">
        <v>37</v>
      </c>
      <c r="B1190" s="173">
        <f t="shared" si="302"/>
        <v>43608.249999997148</v>
      </c>
      <c r="C1190" s="127" t="str">
        <f t="shared" ca="1" si="288"/>
        <v/>
      </c>
      <c r="D1190" s="179">
        <f t="shared" ca="1" si="289"/>
        <v>649</v>
      </c>
      <c r="E1190" s="179">
        <f t="shared" ca="1" si="290"/>
        <v>50</v>
      </c>
      <c r="F1190" s="179">
        <f t="shared" ca="1" si="291"/>
        <v>22</v>
      </c>
      <c r="G1190" s="179" t="str">
        <f t="shared" ca="1" si="292"/>
        <v/>
      </c>
      <c r="H1190" s="179">
        <f t="shared" ca="1" si="293"/>
        <v>7301</v>
      </c>
      <c r="I1190" s="182">
        <f t="shared" ca="1" si="294"/>
        <v>20</v>
      </c>
      <c r="J1190" s="175" t="str">
        <f t="shared" ca="1" si="295"/>
        <v/>
      </c>
      <c r="K1190" s="127" t="str">
        <f t="shared" ca="1" si="296"/>
        <v/>
      </c>
      <c r="L1190" s="182" t="str">
        <f t="shared" ca="1" si="297"/>
        <v/>
      </c>
      <c r="M1190" s="127" t="str">
        <f t="shared" ca="1" si="298"/>
        <v/>
      </c>
      <c r="N1190" s="127" t="str">
        <f t="shared" ca="1" si="299"/>
        <v/>
      </c>
      <c r="O1190" s="179" t="str">
        <f t="shared" ca="1" si="300"/>
        <v/>
      </c>
      <c r="P1190" s="182" t="str">
        <f t="shared" ca="1" si="301"/>
        <v/>
      </c>
      <c r="Q1190" s="120" t="str">
        <f t="shared" ca="1" si="303"/>
        <v/>
      </c>
      <c r="R1190" s="77">
        <f ca="1">IFERROR(SUM($I$15:I1190)/$N$5,"")</f>
        <v>0.38231038191062289</v>
      </c>
    </row>
    <row r="1191" spans="1:18" x14ac:dyDescent="0.25">
      <c r="A1191" s="168">
        <v>14</v>
      </c>
      <c r="B1191" s="173">
        <f t="shared" si="302"/>
        <v>43608.291666663812</v>
      </c>
      <c r="C1191" s="127" t="str">
        <f t="shared" ca="1" si="288"/>
        <v/>
      </c>
      <c r="D1191" s="179">
        <f t="shared" ca="1" si="289"/>
        <v>651</v>
      </c>
      <c r="E1191" s="179">
        <f t="shared" ca="1" si="290"/>
        <v>50</v>
      </c>
      <c r="F1191" s="179">
        <f t="shared" ca="1" si="291"/>
        <v>22</v>
      </c>
      <c r="G1191" s="179" t="str">
        <f t="shared" ca="1" si="292"/>
        <v/>
      </c>
      <c r="H1191" s="179">
        <f t="shared" ca="1" si="293"/>
        <v>4415</v>
      </c>
      <c r="I1191" s="182">
        <f t="shared" ca="1" si="294"/>
        <v>19</v>
      </c>
      <c r="J1191" s="175" t="str">
        <f t="shared" ca="1" si="295"/>
        <v/>
      </c>
      <c r="K1191" s="127" t="str">
        <f t="shared" ca="1" si="296"/>
        <v/>
      </c>
      <c r="L1191" s="182" t="str">
        <f t="shared" ca="1" si="297"/>
        <v/>
      </c>
      <c r="M1191" s="127" t="str">
        <f t="shared" ca="1" si="298"/>
        <v/>
      </c>
      <c r="N1191" s="127" t="str">
        <f t="shared" ca="1" si="299"/>
        <v/>
      </c>
      <c r="O1191" s="179" t="str">
        <f t="shared" ca="1" si="300"/>
        <v/>
      </c>
      <c r="P1191" s="182" t="str">
        <f t="shared" ca="1" si="301"/>
        <v/>
      </c>
      <c r="Q1191" s="120" t="str">
        <f t="shared" ca="1" si="303"/>
        <v/>
      </c>
      <c r="R1191" s="77">
        <f ca="1">IFERROR(SUM($I$15:I1191)/$N$5,"")</f>
        <v>0.38241735967613888</v>
      </c>
    </row>
    <row r="1192" spans="1:18" x14ac:dyDescent="0.25">
      <c r="A1192" s="168">
        <v>15</v>
      </c>
      <c r="B1192" s="173">
        <f t="shared" si="302"/>
        <v>43608.333333330476</v>
      </c>
      <c r="C1192" s="127" t="str">
        <f t="shared" ca="1" si="288"/>
        <v/>
      </c>
      <c r="D1192" s="179">
        <f t="shared" ca="1" si="289"/>
        <v>652</v>
      </c>
      <c r="E1192" s="179">
        <f t="shared" ca="1" si="290"/>
        <v>50</v>
      </c>
      <c r="F1192" s="179">
        <f t="shared" ca="1" si="291"/>
        <v>21</v>
      </c>
      <c r="G1192" s="179">
        <f t="shared" ca="1" si="292"/>
        <v>196.73</v>
      </c>
      <c r="H1192" s="179">
        <f t="shared" ca="1" si="293"/>
        <v>3199</v>
      </c>
      <c r="I1192" s="182">
        <f t="shared" ca="1" si="294"/>
        <v>18</v>
      </c>
      <c r="J1192" s="175" t="str">
        <f t="shared" ca="1" si="295"/>
        <v/>
      </c>
      <c r="K1192" s="127" t="str">
        <f t="shared" ca="1" si="296"/>
        <v/>
      </c>
      <c r="L1192" s="182" t="str">
        <f t="shared" ca="1" si="297"/>
        <v/>
      </c>
      <c r="M1192" s="127" t="str">
        <f t="shared" ca="1" si="298"/>
        <v/>
      </c>
      <c r="N1192" s="127" t="str">
        <f t="shared" ca="1" si="299"/>
        <v/>
      </c>
      <c r="O1192" s="179" t="str">
        <f t="shared" ca="1" si="300"/>
        <v/>
      </c>
      <c r="P1192" s="182" t="str">
        <f t="shared" ca="1" si="301"/>
        <v/>
      </c>
      <c r="Q1192" s="120" t="str">
        <f t="shared" ca="1" si="303"/>
        <v/>
      </c>
      <c r="R1192" s="77">
        <f ca="1">IFERROR(SUM($I$15:I1192)/$N$5,"")</f>
        <v>0.38251870703294349</v>
      </c>
    </row>
    <row r="1193" spans="1:18" x14ac:dyDescent="0.25">
      <c r="A1193" s="168">
        <v>16</v>
      </c>
      <c r="B1193" s="173">
        <f t="shared" si="302"/>
        <v>43608.374999997141</v>
      </c>
      <c r="C1193" s="127" t="str">
        <f t="shared" ca="1" si="288"/>
        <v/>
      </c>
      <c r="D1193" s="179">
        <f t="shared" ca="1" si="289"/>
        <v>649</v>
      </c>
      <c r="E1193" s="179">
        <f t="shared" ca="1" si="290"/>
        <v>50</v>
      </c>
      <c r="F1193" s="179">
        <f t="shared" ca="1" si="291"/>
        <v>22</v>
      </c>
      <c r="G1193" s="179" t="str">
        <f t="shared" ca="1" si="292"/>
        <v/>
      </c>
      <c r="H1193" s="179">
        <f t="shared" ca="1" si="293"/>
        <v>3543</v>
      </c>
      <c r="I1193" s="182">
        <f t="shared" ca="1" si="294"/>
        <v>17</v>
      </c>
      <c r="J1193" s="175" t="str">
        <f t="shared" ca="1" si="295"/>
        <v/>
      </c>
      <c r="K1193" s="127" t="str">
        <f t="shared" ca="1" si="296"/>
        <v/>
      </c>
      <c r="L1193" s="182" t="str">
        <f t="shared" ca="1" si="297"/>
        <v/>
      </c>
      <c r="M1193" s="127" t="str">
        <f t="shared" ca="1" si="298"/>
        <v/>
      </c>
      <c r="N1193" s="127" t="str">
        <f t="shared" ca="1" si="299"/>
        <v/>
      </c>
      <c r="O1193" s="179" t="str">
        <f t="shared" ca="1" si="300"/>
        <v/>
      </c>
      <c r="P1193" s="182" t="str">
        <f t="shared" ca="1" si="301"/>
        <v/>
      </c>
      <c r="Q1193" s="120" t="str">
        <f t="shared" ca="1" si="303"/>
        <v/>
      </c>
      <c r="R1193" s="77">
        <f ca="1">IFERROR(SUM($I$15:I1193)/$N$5,"")</f>
        <v>0.38261442398103679</v>
      </c>
    </row>
    <row r="1194" spans="1:18" x14ac:dyDescent="0.25">
      <c r="A1194" s="168">
        <v>17</v>
      </c>
      <c r="B1194" s="173">
        <f t="shared" si="302"/>
        <v>43608.416666663805</v>
      </c>
      <c r="C1194" s="127" t="str">
        <f t="shared" ca="1" si="288"/>
        <v/>
      </c>
      <c r="D1194" s="179">
        <f t="shared" ca="1" si="289"/>
        <v>650</v>
      </c>
      <c r="E1194" s="179">
        <f t="shared" ca="1" si="290"/>
        <v>50</v>
      </c>
      <c r="F1194" s="179">
        <f t="shared" ca="1" si="291"/>
        <v>23</v>
      </c>
      <c r="G1194" s="179" t="str">
        <f t="shared" ca="1" si="292"/>
        <v/>
      </c>
      <c r="H1194" s="179">
        <f t="shared" ca="1" si="293"/>
        <v>6898</v>
      </c>
      <c r="I1194" s="182">
        <f t="shared" ca="1" si="294"/>
        <v>19</v>
      </c>
      <c r="J1194" s="175" t="str">
        <f t="shared" ca="1" si="295"/>
        <v/>
      </c>
      <c r="K1194" s="127" t="str">
        <f t="shared" ca="1" si="296"/>
        <v/>
      </c>
      <c r="L1194" s="182" t="str">
        <f t="shared" ca="1" si="297"/>
        <v/>
      </c>
      <c r="M1194" s="127" t="str">
        <f t="shared" ca="1" si="298"/>
        <v/>
      </c>
      <c r="N1194" s="127" t="str">
        <f t="shared" ca="1" si="299"/>
        <v/>
      </c>
      <c r="O1194" s="179" t="str">
        <f t="shared" ca="1" si="300"/>
        <v/>
      </c>
      <c r="P1194" s="182" t="str">
        <f t="shared" ca="1" si="301"/>
        <v/>
      </c>
      <c r="Q1194" s="120" t="str">
        <f t="shared" ca="1" si="303"/>
        <v/>
      </c>
      <c r="R1194" s="77">
        <f ca="1">IFERROR(SUM($I$15:I1194)/$N$5,"")</f>
        <v>0.38272140174655278</v>
      </c>
    </row>
    <row r="1195" spans="1:18" x14ac:dyDescent="0.25">
      <c r="A1195" s="168">
        <v>18</v>
      </c>
      <c r="B1195" s="173">
        <f t="shared" si="302"/>
        <v>43608.458333330469</v>
      </c>
      <c r="C1195" s="127" t="str">
        <f t="shared" ca="1" si="288"/>
        <v/>
      </c>
      <c r="D1195" s="179">
        <f t="shared" ca="1" si="289"/>
        <v>652</v>
      </c>
      <c r="E1195" s="179">
        <f t="shared" ca="1" si="290"/>
        <v>50</v>
      </c>
      <c r="F1195" s="179">
        <f t="shared" ca="1" si="291"/>
        <v>16</v>
      </c>
      <c r="G1195" s="179" t="str">
        <f t="shared" ca="1" si="292"/>
        <v/>
      </c>
      <c r="H1195" s="179">
        <f t="shared" ca="1" si="293"/>
        <v>3784</v>
      </c>
      <c r="I1195" s="182">
        <f t="shared" ca="1" si="294"/>
        <v>17</v>
      </c>
      <c r="J1195" s="175" t="str">
        <f t="shared" ca="1" si="295"/>
        <v/>
      </c>
      <c r="K1195" s="127" t="str">
        <f t="shared" ca="1" si="296"/>
        <v/>
      </c>
      <c r="L1195" s="182" t="str">
        <f t="shared" ca="1" si="297"/>
        <v/>
      </c>
      <c r="M1195" s="127" t="str">
        <f t="shared" ca="1" si="298"/>
        <v/>
      </c>
      <c r="N1195" s="127" t="str">
        <f t="shared" ca="1" si="299"/>
        <v/>
      </c>
      <c r="O1195" s="179" t="str">
        <f t="shared" ca="1" si="300"/>
        <v/>
      </c>
      <c r="P1195" s="182" t="str">
        <f t="shared" ca="1" si="301"/>
        <v/>
      </c>
      <c r="Q1195" s="120" t="str">
        <f t="shared" ca="1" si="303"/>
        <v/>
      </c>
      <c r="R1195" s="77">
        <f ca="1">IFERROR(SUM($I$15:I1195)/$N$5,"")</f>
        <v>0.38281711869464602</v>
      </c>
    </row>
    <row r="1196" spans="1:18" x14ac:dyDescent="0.25">
      <c r="A1196" s="168">
        <v>19</v>
      </c>
      <c r="B1196" s="173">
        <f t="shared" si="302"/>
        <v>43608.499999997133</v>
      </c>
      <c r="C1196" s="127" t="str">
        <f t="shared" ca="1" si="288"/>
        <v/>
      </c>
      <c r="D1196" s="179">
        <f t="shared" ca="1" si="289"/>
        <v>647</v>
      </c>
      <c r="E1196" s="179">
        <f t="shared" ca="1" si="290"/>
        <v>50</v>
      </c>
      <c r="F1196" s="179">
        <f t="shared" ca="1" si="291"/>
        <v>22</v>
      </c>
      <c r="G1196" s="179" t="str">
        <f t="shared" ca="1" si="292"/>
        <v/>
      </c>
      <c r="H1196" s="179">
        <f t="shared" ca="1" si="293"/>
        <v>5106</v>
      </c>
      <c r="I1196" s="182">
        <f t="shared" ca="1" si="294"/>
        <v>17</v>
      </c>
      <c r="J1196" s="175" t="str">
        <f t="shared" ca="1" si="295"/>
        <v/>
      </c>
      <c r="K1196" s="127" t="str">
        <f t="shared" ca="1" si="296"/>
        <v/>
      </c>
      <c r="L1196" s="182" t="str">
        <f t="shared" ca="1" si="297"/>
        <v/>
      </c>
      <c r="M1196" s="127" t="str">
        <f t="shared" ca="1" si="298"/>
        <v/>
      </c>
      <c r="N1196" s="127" t="str">
        <f t="shared" ca="1" si="299"/>
        <v/>
      </c>
      <c r="O1196" s="179" t="str">
        <f t="shared" ca="1" si="300"/>
        <v/>
      </c>
      <c r="P1196" s="182" t="str">
        <f t="shared" ca="1" si="301"/>
        <v/>
      </c>
      <c r="Q1196" s="120" t="str">
        <f t="shared" ca="1" si="303"/>
        <v/>
      </c>
      <c r="R1196" s="77">
        <f ca="1">IFERROR(SUM($I$15:I1196)/$N$5,"")</f>
        <v>0.38291283564273931</v>
      </c>
    </row>
    <row r="1197" spans="1:18" x14ac:dyDescent="0.25">
      <c r="A1197" s="168">
        <v>20</v>
      </c>
      <c r="B1197" s="173">
        <f t="shared" si="302"/>
        <v>43608.541666663798</v>
      </c>
      <c r="C1197" s="127" t="str">
        <f t="shared" ca="1" si="288"/>
        <v/>
      </c>
      <c r="D1197" s="179">
        <f t="shared" ca="1" si="289"/>
        <v>649</v>
      </c>
      <c r="E1197" s="179">
        <f t="shared" ca="1" si="290"/>
        <v>50</v>
      </c>
      <c r="F1197" s="179">
        <f t="shared" ca="1" si="291"/>
        <v>20</v>
      </c>
      <c r="G1197" s="179" t="str">
        <f t="shared" ca="1" si="292"/>
        <v/>
      </c>
      <c r="H1197" s="179">
        <f t="shared" ca="1" si="293"/>
        <v>3543</v>
      </c>
      <c r="I1197" s="182">
        <f t="shared" ca="1" si="294"/>
        <v>17</v>
      </c>
      <c r="J1197" s="175" t="str">
        <f t="shared" ca="1" si="295"/>
        <v/>
      </c>
      <c r="K1197" s="127" t="str">
        <f t="shared" ca="1" si="296"/>
        <v/>
      </c>
      <c r="L1197" s="182" t="str">
        <f t="shared" ca="1" si="297"/>
        <v/>
      </c>
      <c r="M1197" s="127" t="str">
        <f t="shared" ca="1" si="298"/>
        <v/>
      </c>
      <c r="N1197" s="127" t="str">
        <f t="shared" ca="1" si="299"/>
        <v/>
      </c>
      <c r="O1197" s="179" t="str">
        <f t="shared" ca="1" si="300"/>
        <v/>
      </c>
      <c r="P1197" s="182" t="str">
        <f t="shared" ca="1" si="301"/>
        <v/>
      </c>
      <c r="Q1197" s="120" t="str">
        <f t="shared" ca="1" si="303"/>
        <v/>
      </c>
      <c r="R1197" s="77">
        <f ca="1">IFERROR(SUM($I$15:I1197)/$N$5,"")</f>
        <v>0.38300855259083255</v>
      </c>
    </row>
    <row r="1198" spans="1:18" x14ac:dyDescent="0.25">
      <c r="A1198" s="168">
        <v>21</v>
      </c>
      <c r="B1198" s="173">
        <f t="shared" si="302"/>
        <v>43608.583333330462</v>
      </c>
      <c r="C1198" s="127" t="str">
        <f t="shared" ca="1" si="288"/>
        <v/>
      </c>
      <c r="D1198" s="179">
        <f t="shared" ca="1" si="289"/>
        <v>650</v>
      </c>
      <c r="E1198" s="179">
        <f t="shared" ca="1" si="290"/>
        <v>50</v>
      </c>
      <c r="F1198" s="179">
        <f t="shared" ca="1" si="291"/>
        <v>22</v>
      </c>
      <c r="G1198" s="179" t="str">
        <f t="shared" ca="1" si="292"/>
        <v/>
      </c>
      <c r="H1198" s="179">
        <f t="shared" ca="1" si="293"/>
        <v>6898</v>
      </c>
      <c r="I1198" s="182">
        <f t="shared" ca="1" si="294"/>
        <v>19</v>
      </c>
      <c r="J1198" s="175" t="str">
        <f t="shared" ca="1" si="295"/>
        <v/>
      </c>
      <c r="K1198" s="127" t="str">
        <f t="shared" ca="1" si="296"/>
        <v/>
      </c>
      <c r="L1198" s="182" t="str">
        <f t="shared" ca="1" si="297"/>
        <v/>
      </c>
      <c r="M1198" s="127" t="str">
        <f t="shared" ca="1" si="298"/>
        <v/>
      </c>
      <c r="N1198" s="127" t="str">
        <f t="shared" ca="1" si="299"/>
        <v/>
      </c>
      <c r="O1198" s="179" t="str">
        <f t="shared" ca="1" si="300"/>
        <v/>
      </c>
      <c r="P1198" s="182" t="str">
        <f t="shared" ca="1" si="301"/>
        <v/>
      </c>
      <c r="Q1198" s="120" t="str">
        <f t="shared" ca="1" si="303"/>
        <v/>
      </c>
      <c r="R1198" s="77">
        <f ca="1">IFERROR(SUM($I$15:I1198)/$N$5,"")</f>
        <v>0.38311553035634854</v>
      </c>
    </row>
    <row r="1199" spans="1:18" x14ac:dyDescent="0.25">
      <c r="A1199" s="168">
        <v>22</v>
      </c>
      <c r="B1199" s="173">
        <f t="shared" si="302"/>
        <v>43608.624999997126</v>
      </c>
      <c r="C1199" s="127" t="str">
        <f t="shared" ca="1" si="288"/>
        <v/>
      </c>
      <c r="D1199" s="179">
        <f t="shared" ca="1" si="289"/>
        <v>652</v>
      </c>
      <c r="E1199" s="179">
        <f t="shared" ca="1" si="290"/>
        <v>50</v>
      </c>
      <c r="F1199" s="179">
        <f t="shared" ca="1" si="291"/>
        <v>21</v>
      </c>
      <c r="G1199" s="179" t="str">
        <f t="shared" ca="1" si="292"/>
        <v/>
      </c>
      <c r="H1199" s="179">
        <f t="shared" ca="1" si="293"/>
        <v>3784</v>
      </c>
      <c r="I1199" s="182">
        <f t="shared" ca="1" si="294"/>
        <v>20</v>
      </c>
      <c r="J1199" s="175" t="str">
        <f t="shared" ca="1" si="295"/>
        <v/>
      </c>
      <c r="K1199" s="127" t="str">
        <f t="shared" ca="1" si="296"/>
        <v/>
      </c>
      <c r="L1199" s="182" t="str">
        <f t="shared" ca="1" si="297"/>
        <v/>
      </c>
      <c r="M1199" s="127" t="str">
        <f t="shared" ca="1" si="298"/>
        <v/>
      </c>
      <c r="N1199" s="127" t="str">
        <f t="shared" ca="1" si="299"/>
        <v/>
      </c>
      <c r="O1199" s="179" t="str">
        <f t="shared" ca="1" si="300"/>
        <v/>
      </c>
      <c r="P1199" s="182" t="str">
        <f t="shared" ca="1" si="301"/>
        <v/>
      </c>
      <c r="Q1199" s="120" t="str">
        <f t="shared" ca="1" si="303"/>
        <v/>
      </c>
      <c r="R1199" s="77">
        <f ca="1">IFERROR(SUM($I$15:I1199)/$N$5,"")</f>
        <v>0.38322813853057591</v>
      </c>
    </row>
    <row r="1200" spans="1:18" x14ac:dyDescent="0.25">
      <c r="A1200" s="168">
        <v>23</v>
      </c>
      <c r="B1200" s="173">
        <f t="shared" si="302"/>
        <v>43608.66666666379</v>
      </c>
      <c r="C1200" s="127" t="str">
        <f t="shared" ca="1" si="288"/>
        <v/>
      </c>
      <c r="D1200" s="179">
        <f t="shared" ca="1" si="289"/>
        <v>653</v>
      </c>
      <c r="E1200" s="179">
        <f t="shared" ca="1" si="290"/>
        <v>50</v>
      </c>
      <c r="F1200" s="179">
        <f t="shared" ca="1" si="291"/>
        <v>21</v>
      </c>
      <c r="G1200" s="179" t="str">
        <f t="shared" ca="1" si="292"/>
        <v/>
      </c>
      <c r="H1200" s="179">
        <f t="shared" ca="1" si="293"/>
        <v>3162</v>
      </c>
      <c r="I1200" s="182">
        <f t="shared" ca="1" si="294"/>
        <v>24</v>
      </c>
      <c r="J1200" s="175" t="str">
        <f t="shared" ca="1" si="295"/>
        <v/>
      </c>
      <c r="K1200" s="127" t="str">
        <f t="shared" ca="1" si="296"/>
        <v/>
      </c>
      <c r="L1200" s="182" t="str">
        <f t="shared" ca="1" si="297"/>
        <v/>
      </c>
      <c r="M1200" s="127" t="str">
        <f t="shared" ca="1" si="298"/>
        <v/>
      </c>
      <c r="N1200" s="127" t="str">
        <f t="shared" ca="1" si="299"/>
        <v/>
      </c>
      <c r="O1200" s="179" t="str">
        <f t="shared" ca="1" si="300"/>
        <v/>
      </c>
      <c r="P1200" s="182" t="str">
        <f t="shared" ca="1" si="301"/>
        <v/>
      </c>
      <c r="Q1200" s="120" t="str">
        <f t="shared" ca="1" si="303"/>
        <v/>
      </c>
      <c r="R1200" s="77">
        <f ca="1">IFERROR(SUM($I$15:I1200)/$N$5,"")</f>
        <v>0.38336326833964879</v>
      </c>
    </row>
    <row r="1201" spans="1:18" x14ac:dyDescent="0.25">
      <c r="A1201" s="168">
        <v>24</v>
      </c>
      <c r="B1201" s="173">
        <f t="shared" si="302"/>
        <v>43608.708333330454</v>
      </c>
      <c r="C1201" s="127" t="str">
        <f t="shared" ca="1" si="288"/>
        <v/>
      </c>
      <c r="D1201" s="179">
        <f t="shared" ca="1" si="289"/>
        <v>650</v>
      </c>
      <c r="E1201" s="179">
        <f t="shared" ca="1" si="290"/>
        <v>50</v>
      </c>
      <c r="F1201" s="179">
        <f t="shared" ca="1" si="291"/>
        <v>21</v>
      </c>
      <c r="G1201" s="179" t="str">
        <f t="shared" ca="1" si="292"/>
        <v/>
      </c>
      <c r="H1201" s="179">
        <f t="shared" ca="1" si="293"/>
        <v>4526</v>
      </c>
      <c r="I1201" s="182">
        <f t="shared" ca="1" si="294"/>
        <v>22</v>
      </c>
      <c r="J1201" s="175" t="str">
        <f t="shared" ca="1" si="295"/>
        <v/>
      </c>
      <c r="K1201" s="127" t="str">
        <f t="shared" ca="1" si="296"/>
        <v/>
      </c>
      <c r="L1201" s="182" t="str">
        <f t="shared" ca="1" si="297"/>
        <v/>
      </c>
      <c r="M1201" s="127" t="str">
        <f t="shared" ca="1" si="298"/>
        <v/>
      </c>
      <c r="N1201" s="127" t="str">
        <f t="shared" ca="1" si="299"/>
        <v/>
      </c>
      <c r="O1201" s="179" t="str">
        <f t="shared" ca="1" si="300"/>
        <v/>
      </c>
      <c r="P1201" s="182" t="str">
        <f t="shared" ca="1" si="301"/>
        <v/>
      </c>
      <c r="Q1201" s="120" t="str">
        <f t="shared" ca="1" si="303"/>
        <v/>
      </c>
      <c r="R1201" s="77">
        <f ca="1">IFERROR(SUM($I$15:I1201)/$N$5,"")</f>
        <v>0.38348713733129886</v>
      </c>
    </row>
    <row r="1202" spans="1:18" x14ac:dyDescent="0.25">
      <c r="A1202" s="168">
        <v>25</v>
      </c>
      <c r="B1202" s="173">
        <f t="shared" si="302"/>
        <v>43608.749999997119</v>
      </c>
      <c r="C1202" s="127" t="str">
        <f t="shared" ca="1" si="288"/>
        <v/>
      </c>
      <c r="D1202" s="179">
        <f t="shared" ca="1" si="289"/>
        <v>641</v>
      </c>
      <c r="E1202" s="179">
        <f t="shared" ca="1" si="290"/>
        <v>50</v>
      </c>
      <c r="F1202" s="179">
        <f t="shared" ca="1" si="291"/>
        <v>24</v>
      </c>
      <c r="G1202" s="179" t="str">
        <f t="shared" ca="1" si="292"/>
        <v/>
      </c>
      <c r="H1202" s="179">
        <f t="shared" ca="1" si="293"/>
        <v>4205</v>
      </c>
      <c r="I1202" s="182">
        <f t="shared" ca="1" si="294"/>
        <v>23</v>
      </c>
      <c r="J1202" s="175" t="str">
        <f t="shared" ca="1" si="295"/>
        <v/>
      </c>
      <c r="K1202" s="127" t="str">
        <f t="shared" ca="1" si="296"/>
        <v/>
      </c>
      <c r="L1202" s="182" t="str">
        <f t="shared" ca="1" si="297"/>
        <v/>
      </c>
      <c r="M1202" s="127" t="str">
        <f t="shared" ca="1" si="298"/>
        <v/>
      </c>
      <c r="N1202" s="127" t="str">
        <f t="shared" ca="1" si="299"/>
        <v/>
      </c>
      <c r="O1202" s="179" t="str">
        <f t="shared" ca="1" si="300"/>
        <v/>
      </c>
      <c r="P1202" s="182" t="str">
        <f t="shared" ca="1" si="301"/>
        <v/>
      </c>
      <c r="Q1202" s="120" t="str">
        <f t="shared" ca="1" si="303"/>
        <v/>
      </c>
      <c r="R1202" s="77">
        <f ca="1">IFERROR(SUM($I$15:I1202)/$N$5,"")</f>
        <v>0.38361663673166035</v>
      </c>
    </row>
    <row r="1203" spans="1:18" x14ac:dyDescent="0.25">
      <c r="A1203" s="168">
        <v>26</v>
      </c>
      <c r="B1203" s="173">
        <f t="shared" si="302"/>
        <v>43608.791666663783</v>
      </c>
      <c r="C1203" s="127" t="str">
        <f t="shared" ca="1" si="288"/>
        <v/>
      </c>
      <c r="D1203" s="179">
        <f t="shared" ca="1" si="289"/>
        <v>635</v>
      </c>
      <c r="E1203" s="179">
        <f t="shared" ca="1" si="290"/>
        <v>50</v>
      </c>
      <c r="F1203" s="179">
        <f t="shared" ca="1" si="291"/>
        <v>22</v>
      </c>
      <c r="G1203" s="179">
        <f t="shared" ca="1" si="292"/>
        <v>240.37</v>
      </c>
      <c r="H1203" s="179">
        <f t="shared" ca="1" si="293"/>
        <v>3644</v>
      </c>
      <c r="I1203" s="182">
        <f t="shared" ca="1" si="294"/>
        <v>19</v>
      </c>
      <c r="J1203" s="175" t="str">
        <f t="shared" ca="1" si="295"/>
        <v/>
      </c>
      <c r="K1203" s="127" t="str">
        <f t="shared" ca="1" si="296"/>
        <v/>
      </c>
      <c r="L1203" s="182" t="str">
        <f t="shared" ca="1" si="297"/>
        <v/>
      </c>
      <c r="M1203" s="127" t="str">
        <f t="shared" ca="1" si="298"/>
        <v/>
      </c>
      <c r="N1203" s="127" t="str">
        <f t="shared" ca="1" si="299"/>
        <v/>
      </c>
      <c r="O1203" s="179" t="str">
        <f t="shared" ca="1" si="300"/>
        <v/>
      </c>
      <c r="P1203" s="182" t="str">
        <f t="shared" ca="1" si="301"/>
        <v/>
      </c>
      <c r="Q1203" s="120" t="str">
        <f t="shared" ca="1" si="303"/>
        <v/>
      </c>
      <c r="R1203" s="77">
        <f ca="1">IFERROR(SUM($I$15:I1203)/$N$5,"")</f>
        <v>0.38372361449717635</v>
      </c>
    </row>
    <row r="1204" spans="1:18" x14ac:dyDescent="0.25">
      <c r="A1204" s="168">
        <v>27</v>
      </c>
      <c r="B1204" s="173">
        <f t="shared" si="302"/>
        <v>43608.833333330447</v>
      </c>
      <c r="C1204" s="127" t="str">
        <f t="shared" ca="1" si="288"/>
        <v/>
      </c>
      <c r="D1204" s="179">
        <f t="shared" ca="1" si="289"/>
        <v>635</v>
      </c>
      <c r="E1204" s="179">
        <f t="shared" ca="1" si="290"/>
        <v>50</v>
      </c>
      <c r="F1204" s="179">
        <f t="shared" ca="1" si="291"/>
        <v>21</v>
      </c>
      <c r="G1204" s="179" t="str">
        <f t="shared" ca="1" si="292"/>
        <v/>
      </c>
      <c r="H1204" s="179">
        <f t="shared" ca="1" si="293"/>
        <v>3658</v>
      </c>
      <c r="I1204" s="182">
        <f t="shared" ca="1" si="294"/>
        <v>18</v>
      </c>
      <c r="J1204" s="175" t="str">
        <f t="shared" ca="1" si="295"/>
        <v/>
      </c>
      <c r="K1204" s="127" t="str">
        <f t="shared" ca="1" si="296"/>
        <v/>
      </c>
      <c r="L1204" s="182" t="str">
        <f t="shared" ca="1" si="297"/>
        <v/>
      </c>
      <c r="M1204" s="127" t="str">
        <f t="shared" ca="1" si="298"/>
        <v/>
      </c>
      <c r="N1204" s="127" t="str">
        <f t="shared" ca="1" si="299"/>
        <v/>
      </c>
      <c r="O1204" s="179" t="str">
        <f t="shared" ca="1" si="300"/>
        <v/>
      </c>
      <c r="P1204" s="182" t="str">
        <f t="shared" ca="1" si="301"/>
        <v/>
      </c>
      <c r="Q1204" s="120" t="str">
        <f t="shared" ca="1" si="303"/>
        <v/>
      </c>
      <c r="R1204" s="77">
        <f ca="1">IFERROR(SUM($I$15:I1204)/$N$5,"")</f>
        <v>0.38382496185398096</v>
      </c>
    </row>
    <row r="1205" spans="1:18" x14ac:dyDescent="0.25">
      <c r="A1205" s="168">
        <v>28</v>
      </c>
      <c r="B1205" s="173">
        <f t="shared" si="302"/>
        <v>43608.874999997111</v>
      </c>
      <c r="C1205" s="127" t="str">
        <f t="shared" ca="1" si="288"/>
        <v/>
      </c>
      <c r="D1205" s="179">
        <f t="shared" ca="1" si="289"/>
        <v>636</v>
      </c>
      <c r="E1205" s="179">
        <f t="shared" ca="1" si="290"/>
        <v>50</v>
      </c>
      <c r="F1205" s="179">
        <f t="shared" ca="1" si="291"/>
        <v>22</v>
      </c>
      <c r="G1205" s="179" t="str">
        <f t="shared" ca="1" si="292"/>
        <v/>
      </c>
      <c r="H1205" s="179">
        <f t="shared" ca="1" si="293"/>
        <v>4468</v>
      </c>
      <c r="I1205" s="182">
        <f t="shared" ca="1" si="294"/>
        <v>17</v>
      </c>
      <c r="J1205" s="175" t="str">
        <f t="shared" ca="1" si="295"/>
        <v/>
      </c>
      <c r="K1205" s="127" t="str">
        <f t="shared" ca="1" si="296"/>
        <v/>
      </c>
      <c r="L1205" s="182" t="str">
        <f t="shared" ca="1" si="297"/>
        <v/>
      </c>
      <c r="M1205" s="127" t="str">
        <f t="shared" ca="1" si="298"/>
        <v/>
      </c>
      <c r="N1205" s="127" t="str">
        <f t="shared" ca="1" si="299"/>
        <v/>
      </c>
      <c r="O1205" s="179" t="str">
        <f t="shared" ca="1" si="300"/>
        <v/>
      </c>
      <c r="P1205" s="182" t="str">
        <f t="shared" ca="1" si="301"/>
        <v/>
      </c>
      <c r="Q1205" s="120" t="str">
        <f t="shared" ca="1" si="303"/>
        <v/>
      </c>
      <c r="R1205" s="77">
        <f ca="1">IFERROR(SUM($I$15:I1205)/$N$5,"")</f>
        <v>0.38392067880207426</v>
      </c>
    </row>
    <row r="1206" spans="1:18" x14ac:dyDescent="0.25">
      <c r="A1206" s="168">
        <v>29</v>
      </c>
      <c r="B1206" s="173">
        <f t="shared" si="302"/>
        <v>43608.916666663776</v>
      </c>
      <c r="C1206" s="127" t="str">
        <f t="shared" ca="1" si="288"/>
        <v/>
      </c>
      <c r="D1206" s="179">
        <f t="shared" ca="1" si="289"/>
        <v>631</v>
      </c>
      <c r="E1206" s="179">
        <f t="shared" ca="1" si="290"/>
        <v>50</v>
      </c>
      <c r="F1206" s="179">
        <f t="shared" ca="1" si="291"/>
        <v>23</v>
      </c>
      <c r="G1206" s="179" t="str">
        <f t="shared" ca="1" si="292"/>
        <v/>
      </c>
      <c r="H1206" s="179">
        <f t="shared" ca="1" si="293"/>
        <v>3648</v>
      </c>
      <c r="I1206" s="182">
        <f t="shared" ca="1" si="294"/>
        <v>19</v>
      </c>
      <c r="J1206" s="175" t="str">
        <f t="shared" ca="1" si="295"/>
        <v/>
      </c>
      <c r="K1206" s="127" t="str">
        <f t="shared" ca="1" si="296"/>
        <v/>
      </c>
      <c r="L1206" s="182" t="str">
        <f t="shared" ca="1" si="297"/>
        <v/>
      </c>
      <c r="M1206" s="127" t="str">
        <f t="shared" ca="1" si="298"/>
        <v/>
      </c>
      <c r="N1206" s="127" t="str">
        <f t="shared" ca="1" si="299"/>
        <v/>
      </c>
      <c r="O1206" s="179" t="str">
        <f t="shared" ca="1" si="300"/>
        <v/>
      </c>
      <c r="P1206" s="182" t="str">
        <f t="shared" ca="1" si="301"/>
        <v/>
      </c>
      <c r="Q1206" s="120" t="str">
        <f t="shared" ca="1" si="303"/>
        <v/>
      </c>
      <c r="R1206" s="77">
        <f ca="1">IFERROR(SUM($I$15:I1206)/$N$5,"")</f>
        <v>0.38402765656759025</v>
      </c>
    </row>
    <row r="1207" spans="1:18" x14ac:dyDescent="0.25">
      <c r="A1207" s="168">
        <v>30</v>
      </c>
      <c r="B1207" s="173">
        <f t="shared" si="302"/>
        <v>43608.95833333044</v>
      </c>
      <c r="C1207" s="127" t="str">
        <f t="shared" ca="1" si="288"/>
        <v/>
      </c>
      <c r="D1207" s="179">
        <f t="shared" ca="1" si="289"/>
        <v>635</v>
      </c>
      <c r="E1207" s="179">
        <f t="shared" ca="1" si="290"/>
        <v>50</v>
      </c>
      <c r="F1207" s="179">
        <f t="shared" ca="1" si="291"/>
        <v>21</v>
      </c>
      <c r="G1207" s="179" t="str">
        <f t="shared" ca="1" si="292"/>
        <v/>
      </c>
      <c r="H1207" s="179">
        <f t="shared" ca="1" si="293"/>
        <v>5278</v>
      </c>
      <c r="I1207" s="182">
        <f t="shared" ca="1" si="294"/>
        <v>17</v>
      </c>
      <c r="J1207" s="175" t="str">
        <f t="shared" ca="1" si="295"/>
        <v/>
      </c>
      <c r="K1207" s="127" t="str">
        <f t="shared" ca="1" si="296"/>
        <v/>
      </c>
      <c r="L1207" s="182" t="str">
        <f t="shared" ca="1" si="297"/>
        <v/>
      </c>
      <c r="M1207" s="127" t="str">
        <f t="shared" ca="1" si="298"/>
        <v/>
      </c>
      <c r="N1207" s="127" t="str">
        <f t="shared" ca="1" si="299"/>
        <v/>
      </c>
      <c r="O1207" s="179" t="str">
        <f t="shared" ca="1" si="300"/>
        <v/>
      </c>
      <c r="P1207" s="182" t="str">
        <f t="shared" ca="1" si="301"/>
        <v/>
      </c>
      <c r="Q1207" s="120" t="str">
        <f t="shared" ca="1" si="303"/>
        <v/>
      </c>
      <c r="R1207" s="77">
        <f ca="1">IFERROR(SUM($I$15:I1207)/$N$5,"")</f>
        <v>0.38412337351568349</v>
      </c>
    </row>
    <row r="1208" spans="1:18" x14ac:dyDescent="0.25">
      <c r="A1208" s="168">
        <v>31</v>
      </c>
      <c r="B1208" s="173">
        <f t="shared" si="302"/>
        <v>43608.999999997104</v>
      </c>
      <c r="C1208" s="127" t="str">
        <f t="shared" ca="1" si="288"/>
        <v/>
      </c>
      <c r="D1208" s="179">
        <f t="shared" ca="1" si="289"/>
        <v>638</v>
      </c>
      <c r="E1208" s="179">
        <f t="shared" ca="1" si="290"/>
        <v>50</v>
      </c>
      <c r="F1208" s="179">
        <f t="shared" ca="1" si="291"/>
        <v>22</v>
      </c>
      <c r="G1208" s="179" t="str">
        <f t="shared" ca="1" si="292"/>
        <v/>
      </c>
      <c r="H1208" s="179">
        <f t="shared" ca="1" si="293"/>
        <v>4416</v>
      </c>
      <c r="I1208" s="182">
        <f t="shared" ca="1" si="294"/>
        <v>17</v>
      </c>
      <c r="J1208" s="175" t="str">
        <f t="shared" ca="1" si="295"/>
        <v/>
      </c>
      <c r="K1208" s="127" t="str">
        <f t="shared" ca="1" si="296"/>
        <v/>
      </c>
      <c r="L1208" s="182" t="str">
        <f t="shared" ca="1" si="297"/>
        <v/>
      </c>
      <c r="M1208" s="127" t="str">
        <f t="shared" ca="1" si="298"/>
        <v/>
      </c>
      <c r="N1208" s="127" t="str">
        <f t="shared" ca="1" si="299"/>
        <v/>
      </c>
      <c r="O1208" s="179" t="str">
        <f t="shared" ca="1" si="300"/>
        <v/>
      </c>
      <c r="P1208" s="182" t="str">
        <f t="shared" ca="1" si="301"/>
        <v/>
      </c>
      <c r="Q1208" s="120" t="str">
        <f t="shared" ca="1" si="303"/>
        <v/>
      </c>
      <c r="R1208" s="77">
        <f ca="1">IFERROR(SUM($I$15:I1208)/$N$5,"")</f>
        <v>0.38421909046377678</v>
      </c>
    </row>
    <row r="1209" spans="1:18" x14ac:dyDescent="0.25">
      <c r="A1209" s="168">
        <v>32</v>
      </c>
      <c r="B1209" s="173">
        <f t="shared" si="302"/>
        <v>43609.041666663768</v>
      </c>
      <c r="C1209" s="127" t="str">
        <f t="shared" ca="1" si="288"/>
        <v/>
      </c>
      <c r="D1209" s="179">
        <f t="shared" ca="1" si="289"/>
        <v>626</v>
      </c>
      <c r="E1209" s="179">
        <f t="shared" ca="1" si="290"/>
        <v>50</v>
      </c>
      <c r="F1209" s="179">
        <f t="shared" ca="1" si="291"/>
        <v>22</v>
      </c>
      <c r="G1209" s="179" t="str">
        <f t="shared" ca="1" si="292"/>
        <v/>
      </c>
      <c r="H1209" s="179">
        <f t="shared" ca="1" si="293"/>
        <v>4076</v>
      </c>
      <c r="I1209" s="182">
        <f t="shared" ca="1" si="294"/>
        <v>17</v>
      </c>
      <c r="J1209" s="175" t="str">
        <f t="shared" ca="1" si="295"/>
        <v/>
      </c>
      <c r="K1209" s="127" t="str">
        <f t="shared" ca="1" si="296"/>
        <v/>
      </c>
      <c r="L1209" s="182" t="str">
        <f t="shared" ca="1" si="297"/>
        <v/>
      </c>
      <c r="M1209" s="127" t="str">
        <f t="shared" ca="1" si="298"/>
        <v/>
      </c>
      <c r="N1209" s="127" t="str">
        <f t="shared" ca="1" si="299"/>
        <v/>
      </c>
      <c r="O1209" s="179" t="str">
        <f t="shared" ca="1" si="300"/>
        <v/>
      </c>
      <c r="P1209" s="182" t="str">
        <f t="shared" ca="1" si="301"/>
        <v/>
      </c>
      <c r="Q1209" s="120" t="str">
        <f t="shared" ca="1" si="303"/>
        <v/>
      </c>
      <c r="R1209" s="77">
        <f ca="1">IFERROR(SUM($I$15:I1209)/$N$5,"")</f>
        <v>0.38431480741187002</v>
      </c>
    </row>
    <row r="1210" spans="1:18" x14ac:dyDescent="0.25">
      <c r="A1210" s="168">
        <v>33</v>
      </c>
      <c r="B1210" s="173">
        <f t="shared" si="302"/>
        <v>43609.083333330433</v>
      </c>
      <c r="C1210" s="127" t="str">
        <f t="shared" ca="1" si="288"/>
        <v/>
      </c>
      <c r="D1210" s="179">
        <f t="shared" ca="1" si="289"/>
        <v>636</v>
      </c>
      <c r="E1210" s="179">
        <f t="shared" ca="1" si="290"/>
        <v>50</v>
      </c>
      <c r="F1210" s="179">
        <f t="shared" ca="1" si="291"/>
        <v>21</v>
      </c>
      <c r="G1210" s="179" t="str">
        <f t="shared" ca="1" si="292"/>
        <v/>
      </c>
      <c r="H1210" s="179">
        <f t="shared" ca="1" si="293"/>
        <v>3910</v>
      </c>
      <c r="I1210" s="182">
        <f t="shared" ca="1" si="294"/>
        <v>21</v>
      </c>
      <c r="J1210" s="175" t="str">
        <f t="shared" ca="1" si="295"/>
        <v/>
      </c>
      <c r="K1210" s="127" t="str">
        <f t="shared" ca="1" si="296"/>
        <v/>
      </c>
      <c r="L1210" s="182" t="str">
        <f t="shared" ca="1" si="297"/>
        <v/>
      </c>
      <c r="M1210" s="127" t="str">
        <f t="shared" ca="1" si="298"/>
        <v/>
      </c>
      <c r="N1210" s="127" t="str">
        <f t="shared" ca="1" si="299"/>
        <v/>
      </c>
      <c r="O1210" s="179" t="str">
        <f t="shared" ca="1" si="300"/>
        <v/>
      </c>
      <c r="P1210" s="182" t="str">
        <f t="shared" ca="1" si="301"/>
        <v/>
      </c>
      <c r="Q1210" s="120" t="str">
        <f t="shared" ca="1" si="303"/>
        <v/>
      </c>
      <c r="R1210" s="77">
        <f ca="1">IFERROR(SUM($I$15:I1210)/$N$5,"")</f>
        <v>0.38443304599480876</v>
      </c>
    </row>
    <row r="1211" spans="1:18" x14ac:dyDescent="0.25">
      <c r="A1211" s="168">
        <v>34</v>
      </c>
      <c r="B1211" s="173">
        <f t="shared" si="302"/>
        <v>43609.124999997097</v>
      </c>
      <c r="C1211" s="127" t="str">
        <f t="shared" ca="1" si="288"/>
        <v/>
      </c>
      <c r="D1211" s="179">
        <f t="shared" ca="1" si="289"/>
        <v>634</v>
      </c>
      <c r="E1211" s="179">
        <f t="shared" ca="1" si="290"/>
        <v>50</v>
      </c>
      <c r="F1211" s="179">
        <f t="shared" ca="1" si="291"/>
        <v>22</v>
      </c>
      <c r="G1211" s="179" t="str">
        <f t="shared" ca="1" si="292"/>
        <v/>
      </c>
      <c r="H1211" s="179">
        <f t="shared" ca="1" si="293"/>
        <v>3738</v>
      </c>
      <c r="I1211" s="182">
        <f t="shared" ca="1" si="294"/>
        <v>20</v>
      </c>
      <c r="J1211" s="175" t="str">
        <f t="shared" ca="1" si="295"/>
        <v/>
      </c>
      <c r="K1211" s="127" t="str">
        <f t="shared" ca="1" si="296"/>
        <v/>
      </c>
      <c r="L1211" s="182" t="str">
        <f t="shared" ca="1" si="297"/>
        <v/>
      </c>
      <c r="M1211" s="127" t="str">
        <f t="shared" ca="1" si="298"/>
        <v/>
      </c>
      <c r="N1211" s="127" t="str">
        <f t="shared" ca="1" si="299"/>
        <v/>
      </c>
      <c r="O1211" s="179" t="str">
        <f t="shared" ca="1" si="300"/>
        <v/>
      </c>
      <c r="P1211" s="182" t="str">
        <f t="shared" ca="1" si="301"/>
        <v/>
      </c>
      <c r="Q1211" s="120" t="str">
        <f t="shared" ca="1" si="303"/>
        <v/>
      </c>
      <c r="R1211" s="77">
        <f ca="1">IFERROR(SUM($I$15:I1211)/$N$5,"")</f>
        <v>0.38454565416903613</v>
      </c>
    </row>
    <row r="1212" spans="1:18" x14ac:dyDescent="0.25">
      <c r="A1212" s="168">
        <v>35</v>
      </c>
      <c r="B1212" s="173">
        <f t="shared" si="302"/>
        <v>43609.166666663761</v>
      </c>
      <c r="C1212" s="127" t="str">
        <f t="shared" ca="1" si="288"/>
        <v/>
      </c>
      <c r="D1212" s="179">
        <f t="shared" ca="1" si="289"/>
        <v>639</v>
      </c>
      <c r="E1212" s="179">
        <f t="shared" ca="1" si="290"/>
        <v>50</v>
      </c>
      <c r="F1212" s="179">
        <f t="shared" ca="1" si="291"/>
        <v>23</v>
      </c>
      <c r="G1212" s="179" t="str">
        <f t="shared" ca="1" si="292"/>
        <v/>
      </c>
      <c r="H1212" s="179">
        <f t="shared" ca="1" si="293"/>
        <v>3602</v>
      </c>
      <c r="I1212" s="182">
        <f t="shared" ca="1" si="294"/>
        <v>24</v>
      </c>
      <c r="J1212" s="175" t="str">
        <f t="shared" ca="1" si="295"/>
        <v/>
      </c>
      <c r="K1212" s="127" t="str">
        <f t="shared" ca="1" si="296"/>
        <v/>
      </c>
      <c r="L1212" s="182" t="str">
        <f t="shared" ca="1" si="297"/>
        <v/>
      </c>
      <c r="M1212" s="127" t="str">
        <f t="shared" ca="1" si="298"/>
        <v/>
      </c>
      <c r="N1212" s="127" t="str">
        <f t="shared" ca="1" si="299"/>
        <v/>
      </c>
      <c r="O1212" s="179" t="str">
        <f t="shared" ca="1" si="300"/>
        <v/>
      </c>
      <c r="P1212" s="182" t="str">
        <f t="shared" ca="1" si="301"/>
        <v/>
      </c>
      <c r="Q1212" s="120" t="str">
        <f t="shared" ca="1" si="303"/>
        <v/>
      </c>
      <c r="R1212" s="77">
        <f ca="1">IFERROR(SUM($I$15:I1212)/$N$5,"")</f>
        <v>0.38468078397810895</v>
      </c>
    </row>
    <row r="1213" spans="1:18" x14ac:dyDescent="0.25">
      <c r="A1213" s="168">
        <v>36</v>
      </c>
      <c r="B1213" s="173">
        <f t="shared" si="302"/>
        <v>43609.208333330425</v>
      </c>
      <c r="C1213" s="127" t="str">
        <f t="shared" ca="1" si="288"/>
        <v/>
      </c>
      <c r="D1213" s="179">
        <f t="shared" ca="1" si="289"/>
        <v>638</v>
      </c>
      <c r="E1213" s="179">
        <f t="shared" ca="1" si="290"/>
        <v>50</v>
      </c>
      <c r="F1213" s="179">
        <f t="shared" ca="1" si="291"/>
        <v>21</v>
      </c>
      <c r="G1213" s="179" t="str">
        <f t="shared" ca="1" si="292"/>
        <v/>
      </c>
      <c r="H1213" s="179">
        <f t="shared" ca="1" si="293"/>
        <v>4880</v>
      </c>
      <c r="I1213" s="182">
        <f t="shared" ca="1" si="294"/>
        <v>22</v>
      </c>
      <c r="J1213" s="175" t="str">
        <f t="shared" ca="1" si="295"/>
        <v/>
      </c>
      <c r="K1213" s="127" t="str">
        <f t="shared" ca="1" si="296"/>
        <v/>
      </c>
      <c r="L1213" s="182" t="str">
        <f t="shared" ca="1" si="297"/>
        <v/>
      </c>
      <c r="M1213" s="127" t="str">
        <f t="shared" ca="1" si="298"/>
        <v/>
      </c>
      <c r="N1213" s="127" t="str">
        <f t="shared" ca="1" si="299"/>
        <v/>
      </c>
      <c r="O1213" s="179" t="str">
        <f t="shared" ca="1" si="300"/>
        <v/>
      </c>
      <c r="P1213" s="182" t="str">
        <f t="shared" ca="1" si="301"/>
        <v/>
      </c>
      <c r="Q1213" s="120" t="str">
        <f t="shared" ca="1" si="303"/>
        <v/>
      </c>
      <c r="R1213" s="77">
        <f ca="1">IFERROR(SUM($I$15:I1213)/$N$5,"")</f>
        <v>0.38480465296975908</v>
      </c>
    </row>
    <row r="1214" spans="1:18" x14ac:dyDescent="0.25">
      <c r="A1214" s="168">
        <v>37</v>
      </c>
      <c r="B1214" s="173">
        <f t="shared" si="302"/>
        <v>43609.24999999709</v>
      </c>
      <c r="C1214" s="127" t="str">
        <f t="shared" ca="1" si="288"/>
        <v/>
      </c>
      <c r="D1214" s="179">
        <f t="shared" ca="1" si="289"/>
        <v>635</v>
      </c>
      <c r="E1214" s="179">
        <f t="shared" ca="1" si="290"/>
        <v>50</v>
      </c>
      <c r="F1214" s="179">
        <f t="shared" ca="1" si="291"/>
        <v>22</v>
      </c>
      <c r="G1214" s="179" t="str">
        <f t="shared" ca="1" si="292"/>
        <v/>
      </c>
      <c r="H1214" s="179">
        <f t="shared" ca="1" si="293"/>
        <v>4343</v>
      </c>
      <c r="I1214" s="182">
        <f t="shared" ca="1" si="294"/>
        <v>23</v>
      </c>
      <c r="J1214" s="175" t="str">
        <f t="shared" ca="1" si="295"/>
        <v/>
      </c>
      <c r="K1214" s="127" t="str">
        <f t="shared" ca="1" si="296"/>
        <v/>
      </c>
      <c r="L1214" s="182" t="str">
        <f t="shared" ca="1" si="297"/>
        <v/>
      </c>
      <c r="M1214" s="127" t="str">
        <f t="shared" ca="1" si="298"/>
        <v/>
      </c>
      <c r="N1214" s="127" t="str">
        <f t="shared" ca="1" si="299"/>
        <v/>
      </c>
      <c r="O1214" s="179" t="str">
        <f t="shared" ca="1" si="300"/>
        <v/>
      </c>
      <c r="P1214" s="182" t="str">
        <f t="shared" ca="1" si="301"/>
        <v/>
      </c>
      <c r="Q1214" s="120" t="str">
        <f t="shared" ca="1" si="303"/>
        <v/>
      </c>
      <c r="R1214" s="77">
        <f ca="1">IFERROR(SUM($I$15:I1214)/$N$5,"")</f>
        <v>0.38493415237012057</v>
      </c>
    </row>
    <row r="1215" spans="1:18" x14ac:dyDescent="0.25">
      <c r="A1215" s="168">
        <v>14</v>
      </c>
      <c r="B1215" s="173">
        <f t="shared" si="302"/>
        <v>43609.291666663754</v>
      </c>
      <c r="C1215" s="127" t="str">
        <f t="shared" ca="1" si="288"/>
        <v/>
      </c>
      <c r="D1215" s="179">
        <f t="shared" ca="1" si="289"/>
        <v>632</v>
      </c>
      <c r="E1215" s="179">
        <f t="shared" ca="1" si="290"/>
        <v>50</v>
      </c>
      <c r="F1215" s="179">
        <f t="shared" ca="1" si="291"/>
        <v>21</v>
      </c>
      <c r="G1215" s="179" t="str">
        <f t="shared" ca="1" si="292"/>
        <v/>
      </c>
      <c r="H1215" s="179">
        <f t="shared" ca="1" si="293"/>
        <v>3910</v>
      </c>
      <c r="I1215" s="182">
        <f t="shared" ca="1" si="294"/>
        <v>18</v>
      </c>
      <c r="J1215" s="175" t="str">
        <f t="shared" ca="1" si="295"/>
        <v/>
      </c>
      <c r="K1215" s="127" t="str">
        <f t="shared" ca="1" si="296"/>
        <v/>
      </c>
      <c r="L1215" s="182" t="str">
        <f t="shared" ca="1" si="297"/>
        <v/>
      </c>
      <c r="M1215" s="127" t="str">
        <f t="shared" ca="1" si="298"/>
        <v/>
      </c>
      <c r="N1215" s="127" t="str">
        <f t="shared" ca="1" si="299"/>
        <v/>
      </c>
      <c r="O1215" s="179" t="str">
        <f t="shared" ca="1" si="300"/>
        <v/>
      </c>
      <c r="P1215" s="182" t="str">
        <f t="shared" ca="1" si="301"/>
        <v/>
      </c>
      <c r="Q1215" s="120" t="str">
        <f t="shared" ca="1" si="303"/>
        <v/>
      </c>
      <c r="R1215" s="77">
        <f ca="1">IFERROR(SUM($I$15:I1215)/$N$5,"")</f>
        <v>0.38503549972692519</v>
      </c>
    </row>
    <row r="1216" spans="1:18" x14ac:dyDescent="0.25">
      <c r="A1216" s="168">
        <v>15</v>
      </c>
      <c r="B1216" s="173">
        <f t="shared" si="302"/>
        <v>43609.333333330418</v>
      </c>
      <c r="C1216" s="127" t="str">
        <f t="shared" ca="1" si="288"/>
        <v/>
      </c>
      <c r="D1216" s="179">
        <f t="shared" ca="1" si="289"/>
        <v>634</v>
      </c>
      <c r="E1216" s="179">
        <f t="shared" ca="1" si="290"/>
        <v>50</v>
      </c>
      <c r="F1216" s="179">
        <f t="shared" ca="1" si="291"/>
        <v>22</v>
      </c>
      <c r="G1216" s="179" t="str">
        <f t="shared" ca="1" si="292"/>
        <v/>
      </c>
      <c r="H1216" s="179">
        <f t="shared" ca="1" si="293"/>
        <v>3738</v>
      </c>
      <c r="I1216" s="182">
        <f t="shared" ca="1" si="294"/>
        <v>20</v>
      </c>
      <c r="J1216" s="175" t="str">
        <f t="shared" ca="1" si="295"/>
        <v/>
      </c>
      <c r="K1216" s="127" t="str">
        <f t="shared" ca="1" si="296"/>
        <v/>
      </c>
      <c r="L1216" s="182" t="str">
        <f t="shared" ca="1" si="297"/>
        <v/>
      </c>
      <c r="M1216" s="127" t="str">
        <f t="shared" ca="1" si="298"/>
        <v/>
      </c>
      <c r="N1216" s="127" t="str">
        <f t="shared" ca="1" si="299"/>
        <v/>
      </c>
      <c r="O1216" s="179" t="str">
        <f t="shared" ca="1" si="300"/>
        <v/>
      </c>
      <c r="P1216" s="182" t="str">
        <f t="shared" ca="1" si="301"/>
        <v/>
      </c>
      <c r="Q1216" s="120" t="str">
        <f t="shared" ca="1" si="303"/>
        <v/>
      </c>
      <c r="R1216" s="77">
        <f ca="1">IFERROR(SUM($I$15:I1216)/$N$5,"")</f>
        <v>0.38514810790115256</v>
      </c>
    </row>
    <row r="1217" spans="1:18" x14ac:dyDescent="0.25">
      <c r="A1217" s="168">
        <v>16</v>
      </c>
      <c r="B1217" s="173">
        <f t="shared" si="302"/>
        <v>43609.374999997082</v>
      </c>
      <c r="C1217" s="127" t="str">
        <f t="shared" ca="1" si="288"/>
        <v/>
      </c>
      <c r="D1217" s="179">
        <f t="shared" ca="1" si="289"/>
        <v>639</v>
      </c>
      <c r="E1217" s="179">
        <f t="shared" ca="1" si="290"/>
        <v>50</v>
      </c>
      <c r="F1217" s="179">
        <f t="shared" ca="1" si="291"/>
        <v>23</v>
      </c>
      <c r="G1217" s="179" t="str">
        <f t="shared" ca="1" si="292"/>
        <v/>
      </c>
      <c r="H1217" s="179">
        <f t="shared" ca="1" si="293"/>
        <v>3602</v>
      </c>
      <c r="I1217" s="182">
        <f t="shared" ca="1" si="294"/>
        <v>17</v>
      </c>
      <c r="J1217" s="175" t="str">
        <f t="shared" ca="1" si="295"/>
        <v/>
      </c>
      <c r="K1217" s="127" t="str">
        <f t="shared" ca="1" si="296"/>
        <v/>
      </c>
      <c r="L1217" s="182" t="str">
        <f t="shared" ca="1" si="297"/>
        <v/>
      </c>
      <c r="M1217" s="127" t="str">
        <f t="shared" ca="1" si="298"/>
        <v/>
      </c>
      <c r="N1217" s="127" t="str">
        <f t="shared" ca="1" si="299"/>
        <v/>
      </c>
      <c r="O1217" s="179" t="str">
        <f t="shared" ca="1" si="300"/>
        <v/>
      </c>
      <c r="P1217" s="182" t="str">
        <f t="shared" ca="1" si="301"/>
        <v/>
      </c>
      <c r="Q1217" s="120" t="str">
        <f t="shared" ca="1" si="303"/>
        <v/>
      </c>
      <c r="R1217" s="77">
        <f ca="1">IFERROR(SUM($I$15:I1217)/$N$5,"")</f>
        <v>0.3852438248492458</v>
      </c>
    </row>
    <row r="1218" spans="1:18" x14ac:dyDescent="0.25">
      <c r="A1218" s="168">
        <v>17</v>
      </c>
      <c r="B1218" s="173">
        <f t="shared" si="302"/>
        <v>43609.416666663747</v>
      </c>
      <c r="C1218" s="127" t="str">
        <f t="shared" ca="1" si="288"/>
        <v/>
      </c>
      <c r="D1218" s="179">
        <f t="shared" ca="1" si="289"/>
        <v>636</v>
      </c>
      <c r="E1218" s="179">
        <f t="shared" ca="1" si="290"/>
        <v>50</v>
      </c>
      <c r="F1218" s="179">
        <f t="shared" ca="1" si="291"/>
        <v>20</v>
      </c>
      <c r="G1218" s="179" t="str">
        <f t="shared" ca="1" si="292"/>
        <v/>
      </c>
      <c r="H1218" s="179">
        <f t="shared" ca="1" si="293"/>
        <v>4880</v>
      </c>
      <c r="I1218" s="182">
        <f t="shared" ca="1" si="294"/>
        <v>18</v>
      </c>
      <c r="J1218" s="175" t="str">
        <f t="shared" ca="1" si="295"/>
        <v/>
      </c>
      <c r="K1218" s="127" t="str">
        <f t="shared" ca="1" si="296"/>
        <v/>
      </c>
      <c r="L1218" s="182" t="str">
        <f t="shared" ca="1" si="297"/>
        <v/>
      </c>
      <c r="M1218" s="127" t="str">
        <f t="shared" ca="1" si="298"/>
        <v/>
      </c>
      <c r="N1218" s="127" t="str">
        <f t="shared" ca="1" si="299"/>
        <v/>
      </c>
      <c r="O1218" s="179" t="str">
        <f t="shared" ca="1" si="300"/>
        <v/>
      </c>
      <c r="P1218" s="182" t="str">
        <f t="shared" ca="1" si="301"/>
        <v/>
      </c>
      <c r="Q1218" s="120" t="str">
        <f t="shared" ca="1" si="303"/>
        <v/>
      </c>
      <c r="R1218" s="77">
        <f ca="1">IFERROR(SUM($I$15:I1218)/$N$5,"")</f>
        <v>0.38534517220605041</v>
      </c>
    </row>
    <row r="1219" spans="1:18" x14ac:dyDescent="0.25">
      <c r="A1219" s="168">
        <v>18</v>
      </c>
      <c r="B1219" s="173">
        <f t="shared" si="302"/>
        <v>43609.458333330411</v>
      </c>
      <c r="C1219" s="127" t="str">
        <f t="shared" ca="1" si="288"/>
        <v/>
      </c>
      <c r="D1219" s="179">
        <f t="shared" ca="1" si="289"/>
        <v>635</v>
      </c>
      <c r="E1219" s="179">
        <f t="shared" ca="1" si="290"/>
        <v>50</v>
      </c>
      <c r="F1219" s="179">
        <f t="shared" ca="1" si="291"/>
        <v>20</v>
      </c>
      <c r="G1219" s="179">
        <f t="shared" ca="1" si="292"/>
        <v>185.65</v>
      </c>
      <c r="H1219" s="179">
        <f t="shared" ca="1" si="293"/>
        <v>4343</v>
      </c>
      <c r="I1219" s="182">
        <f t="shared" ca="1" si="294"/>
        <v>19</v>
      </c>
      <c r="J1219" s="175" t="str">
        <f t="shared" ca="1" si="295"/>
        <v/>
      </c>
      <c r="K1219" s="127" t="str">
        <f t="shared" ca="1" si="296"/>
        <v/>
      </c>
      <c r="L1219" s="182" t="str">
        <f t="shared" ca="1" si="297"/>
        <v/>
      </c>
      <c r="M1219" s="127" t="str">
        <f t="shared" ca="1" si="298"/>
        <v/>
      </c>
      <c r="N1219" s="127" t="str">
        <f t="shared" ca="1" si="299"/>
        <v/>
      </c>
      <c r="O1219" s="179" t="str">
        <f t="shared" ca="1" si="300"/>
        <v/>
      </c>
      <c r="P1219" s="182" t="str">
        <f t="shared" ca="1" si="301"/>
        <v/>
      </c>
      <c r="Q1219" s="120" t="str">
        <f t="shared" ca="1" si="303"/>
        <v/>
      </c>
      <c r="R1219" s="77">
        <f ca="1">IFERROR(SUM($I$15:I1219)/$N$5,"")</f>
        <v>0.38545214997156646</v>
      </c>
    </row>
    <row r="1220" spans="1:18" x14ac:dyDescent="0.25">
      <c r="A1220" s="168">
        <v>19</v>
      </c>
      <c r="B1220" s="173">
        <f t="shared" si="302"/>
        <v>43609.499999997075</v>
      </c>
      <c r="C1220" s="127" t="str">
        <f t="shared" ca="1" si="288"/>
        <v/>
      </c>
      <c r="D1220" s="179">
        <f t="shared" ca="1" si="289"/>
        <v>628</v>
      </c>
      <c r="E1220" s="179">
        <f t="shared" ca="1" si="290"/>
        <v>50</v>
      </c>
      <c r="F1220" s="179">
        <f t="shared" ca="1" si="291"/>
        <v>19</v>
      </c>
      <c r="G1220" s="179" t="str">
        <f t="shared" ca="1" si="292"/>
        <v/>
      </c>
      <c r="H1220" s="179">
        <f t="shared" ca="1" si="293"/>
        <v>3856</v>
      </c>
      <c r="I1220" s="182">
        <f t="shared" ca="1" si="294"/>
        <v>19</v>
      </c>
      <c r="J1220" s="175" t="str">
        <f t="shared" ca="1" si="295"/>
        <v/>
      </c>
      <c r="K1220" s="127" t="str">
        <f t="shared" ca="1" si="296"/>
        <v/>
      </c>
      <c r="L1220" s="182" t="str">
        <f t="shared" ca="1" si="297"/>
        <v/>
      </c>
      <c r="M1220" s="127" t="str">
        <f t="shared" ca="1" si="298"/>
        <v/>
      </c>
      <c r="N1220" s="127" t="str">
        <f t="shared" ca="1" si="299"/>
        <v/>
      </c>
      <c r="O1220" s="179" t="str">
        <f t="shared" ca="1" si="300"/>
        <v/>
      </c>
      <c r="P1220" s="182" t="str">
        <f t="shared" ca="1" si="301"/>
        <v/>
      </c>
      <c r="Q1220" s="120" t="str">
        <f t="shared" ca="1" si="303"/>
        <v/>
      </c>
      <c r="R1220" s="77">
        <f ca="1">IFERROR(SUM($I$15:I1220)/$N$5,"")</f>
        <v>0.38555912773708245</v>
      </c>
    </row>
    <row r="1221" spans="1:18" x14ac:dyDescent="0.25">
      <c r="A1221" s="168">
        <v>20</v>
      </c>
      <c r="B1221" s="173">
        <f t="shared" si="302"/>
        <v>43609.541666663739</v>
      </c>
      <c r="C1221" s="127" t="str">
        <f t="shared" ca="1" si="288"/>
        <v/>
      </c>
      <c r="D1221" s="179">
        <f t="shared" ca="1" si="289"/>
        <v>636</v>
      </c>
      <c r="E1221" s="179">
        <f t="shared" ca="1" si="290"/>
        <v>50</v>
      </c>
      <c r="F1221" s="179">
        <f t="shared" ca="1" si="291"/>
        <v>20</v>
      </c>
      <c r="G1221" s="179" t="str">
        <f t="shared" ca="1" si="292"/>
        <v/>
      </c>
      <c r="H1221" s="179">
        <f t="shared" ca="1" si="293"/>
        <v>3910</v>
      </c>
      <c r="I1221" s="182">
        <f t="shared" ca="1" si="294"/>
        <v>19</v>
      </c>
      <c r="J1221" s="175" t="str">
        <f t="shared" ca="1" si="295"/>
        <v/>
      </c>
      <c r="K1221" s="127" t="str">
        <f t="shared" ca="1" si="296"/>
        <v/>
      </c>
      <c r="L1221" s="182" t="str">
        <f t="shared" ca="1" si="297"/>
        <v/>
      </c>
      <c r="M1221" s="127" t="str">
        <f t="shared" ca="1" si="298"/>
        <v/>
      </c>
      <c r="N1221" s="127" t="str">
        <f t="shared" ca="1" si="299"/>
        <v/>
      </c>
      <c r="O1221" s="179" t="str">
        <f t="shared" ca="1" si="300"/>
        <v/>
      </c>
      <c r="P1221" s="182" t="str">
        <f t="shared" ca="1" si="301"/>
        <v/>
      </c>
      <c r="Q1221" s="120" t="str">
        <f t="shared" ca="1" si="303"/>
        <v/>
      </c>
      <c r="R1221" s="77">
        <f ca="1">IFERROR(SUM($I$15:I1221)/$N$5,"")</f>
        <v>0.38566610550259844</v>
      </c>
    </row>
    <row r="1222" spans="1:18" x14ac:dyDescent="0.25">
      <c r="A1222" s="168">
        <v>21</v>
      </c>
      <c r="B1222" s="173">
        <f t="shared" si="302"/>
        <v>43609.583333330404</v>
      </c>
      <c r="C1222" s="127" t="str">
        <f t="shared" ca="1" si="288"/>
        <v/>
      </c>
      <c r="D1222" s="179">
        <f t="shared" ca="1" si="289"/>
        <v>634</v>
      </c>
      <c r="E1222" s="179">
        <f t="shared" ca="1" si="290"/>
        <v>50</v>
      </c>
      <c r="F1222" s="179">
        <f t="shared" ca="1" si="291"/>
        <v>21</v>
      </c>
      <c r="G1222" s="179" t="str">
        <f t="shared" ca="1" si="292"/>
        <v/>
      </c>
      <c r="H1222" s="179">
        <f t="shared" ca="1" si="293"/>
        <v>3738</v>
      </c>
      <c r="I1222" s="182">
        <f t="shared" ca="1" si="294"/>
        <v>19</v>
      </c>
      <c r="J1222" s="175" t="str">
        <f t="shared" ca="1" si="295"/>
        <v/>
      </c>
      <c r="K1222" s="127" t="str">
        <f t="shared" ca="1" si="296"/>
        <v/>
      </c>
      <c r="L1222" s="182" t="str">
        <f t="shared" ca="1" si="297"/>
        <v/>
      </c>
      <c r="M1222" s="127" t="str">
        <f t="shared" ca="1" si="298"/>
        <v/>
      </c>
      <c r="N1222" s="127" t="str">
        <f t="shared" ca="1" si="299"/>
        <v/>
      </c>
      <c r="O1222" s="179" t="str">
        <f t="shared" ca="1" si="300"/>
        <v/>
      </c>
      <c r="P1222" s="182" t="str">
        <f t="shared" ca="1" si="301"/>
        <v/>
      </c>
      <c r="Q1222" s="120" t="str">
        <f t="shared" ca="1" si="303"/>
        <v/>
      </c>
      <c r="R1222" s="77">
        <f ca="1">IFERROR(SUM($I$15:I1222)/$N$5,"")</f>
        <v>0.38577308326811444</v>
      </c>
    </row>
    <row r="1223" spans="1:18" x14ac:dyDescent="0.25">
      <c r="A1223" s="168">
        <v>22</v>
      </c>
      <c r="B1223" s="173">
        <f t="shared" si="302"/>
        <v>43609.624999997068</v>
      </c>
      <c r="C1223" s="127" t="str">
        <f t="shared" ca="1" si="288"/>
        <v/>
      </c>
      <c r="D1223" s="179">
        <f t="shared" ca="1" si="289"/>
        <v>639</v>
      </c>
      <c r="E1223" s="179">
        <f t="shared" ca="1" si="290"/>
        <v>50</v>
      </c>
      <c r="F1223" s="179">
        <f t="shared" ca="1" si="291"/>
        <v>20</v>
      </c>
      <c r="G1223" s="179" t="str">
        <f t="shared" ca="1" si="292"/>
        <v/>
      </c>
      <c r="H1223" s="179">
        <f t="shared" ca="1" si="293"/>
        <v>3602</v>
      </c>
      <c r="I1223" s="182">
        <f t="shared" ca="1" si="294"/>
        <v>21</v>
      </c>
      <c r="J1223" s="175" t="str">
        <f t="shared" ca="1" si="295"/>
        <v/>
      </c>
      <c r="K1223" s="127" t="str">
        <f t="shared" ca="1" si="296"/>
        <v/>
      </c>
      <c r="L1223" s="182" t="str">
        <f t="shared" ca="1" si="297"/>
        <v/>
      </c>
      <c r="M1223" s="127" t="str">
        <f t="shared" ca="1" si="298"/>
        <v/>
      </c>
      <c r="N1223" s="127" t="str">
        <f t="shared" ca="1" si="299"/>
        <v/>
      </c>
      <c r="O1223" s="179" t="str">
        <f t="shared" ca="1" si="300"/>
        <v/>
      </c>
      <c r="P1223" s="182" t="str">
        <f t="shared" ca="1" si="301"/>
        <v/>
      </c>
      <c r="Q1223" s="120" t="str">
        <f t="shared" ca="1" si="303"/>
        <v/>
      </c>
      <c r="R1223" s="77">
        <f ca="1">IFERROR(SUM($I$15:I1223)/$N$5,"")</f>
        <v>0.38589132185105318</v>
      </c>
    </row>
    <row r="1224" spans="1:18" x14ac:dyDescent="0.25">
      <c r="A1224" s="168">
        <v>23</v>
      </c>
      <c r="B1224" s="173">
        <f t="shared" si="302"/>
        <v>43609.666666663732</v>
      </c>
      <c r="C1224" s="127" t="str">
        <f t="shared" ca="1" si="288"/>
        <v/>
      </c>
      <c r="D1224" s="179">
        <f t="shared" ca="1" si="289"/>
        <v>638</v>
      </c>
      <c r="E1224" s="179">
        <f t="shared" ca="1" si="290"/>
        <v>50</v>
      </c>
      <c r="F1224" s="179">
        <f t="shared" ca="1" si="291"/>
        <v>21</v>
      </c>
      <c r="G1224" s="179" t="str">
        <f t="shared" ca="1" si="292"/>
        <v/>
      </c>
      <c r="H1224" s="179">
        <f t="shared" ca="1" si="293"/>
        <v>4880</v>
      </c>
      <c r="I1224" s="182">
        <f t="shared" ca="1" si="294"/>
        <v>19</v>
      </c>
      <c r="J1224" s="175" t="str">
        <f t="shared" ca="1" si="295"/>
        <v/>
      </c>
      <c r="K1224" s="127" t="str">
        <f t="shared" ca="1" si="296"/>
        <v/>
      </c>
      <c r="L1224" s="182" t="str">
        <f t="shared" ca="1" si="297"/>
        <v/>
      </c>
      <c r="M1224" s="127" t="str">
        <f t="shared" ca="1" si="298"/>
        <v/>
      </c>
      <c r="N1224" s="127" t="str">
        <f t="shared" ca="1" si="299"/>
        <v/>
      </c>
      <c r="O1224" s="179" t="str">
        <f t="shared" ca="1" si="300"/>
        <v/>
      </c>
      <c r="P1224" s="182" t="str">
        <f t="shared" ca="1" si="301"/>
        <v/>
      </c>
      <c r="Q1224" s="120" t="str">
        <f t="shared" ca="1" si="303"/>
        <v/>
      </c>
      <c r="R1224" s="77">
        <f ca="1">IFERROR(SUM($I$15:I1224)/$N$5,"")</f>
        <v>0.38599829961656917</v>
      </c>
    </row>
    <row r="1225" spans="1:18" x14ac:dyDescent="0.25">
      <c r="A1225" s="168">
        <v>24</v>
      </c>
      <c r="B1225" s="173">
        <f t="shared" si="302"/>
        <v>43609.708333330396</v>
      </c>
      <c r="C1225" s="127" t="str">
        <f t="shared" ca="1" si="288"/>
        <v/>
      </c>
      <c r="D1225" s="179">
        <f t="shared" ca="1" si="289"/>
        <v>635</v>
      </c>
      <c r="E1225" s="179">
        <f t="shared" ca="1" si="290"/>
        <v>50</v>
      </c>
      <c r="F1225" s="179">
        <f t="shared" ca="1" si="291"/>
        <v>22</v>
      </c>
      <c r="G1225" s="179" t="str">
        <f t="shared" ca="1" si="292"/>
        <v/>
      </c>
      <c r="H1225" s="179">
        <f t="shared" ca="1" si="293"/>
        <v>4343</v>
      </c>
      <c r="I1225" s="182">
        <f t="shared" ca="1" si="294"/>
        <v>19</v>
      </c>
      <c r="J1225" s="175" t="str">
        <f t="shared" ca="1" si="295"/>
        <v/>
      </c>
      <c r="K1225" s="127" t="str">
        <f t="shared" ca="1" si="296"/>
        <v/>
      </c>
      <c r="L1225" s="182" t="str">
        <f t="shared" ca="1" si="297"/>
        <v/>
      </c>
      <c r="M1225" s="127" t="str">
        <f t="shared" ca="1" si="298"/>
        <v/>
      </c>
      <c r="N1225" s="127" t="str">
        <f t="shared" ca="1" si="299"/>
        <v/>
      </c>
      <c r="O1225" s="179" t="str">
        <f t="shared" ca="1" si="300"/>
        <v/>
      </c>
      <c r="P1225" s="182" t="str">
        <f t="shared" ca="1" si="301"/>
        <v/>
      </c>
      <c r="Q1225" s="120" t="str">
        <f t="shared" ca="1" si="303"/>
        <v/>
      </c>
      <c r="R1225" s="77">
        <f ca="1">IFERROR(SUM($I$15:I1225)/$N$5,"")</f>
        <v>0.38610527738208517</v>
      </c>
    </row>
    <row r="1226" spans="1:18" x14ac:dyDescent="0.25">
      <c r="A1226" s="168">
        <v>25</v>
      </c>
      <c r="B1226" s="173">
        <f t="shared" si="302"/>
        <v>43609.749999997061</v>
      </c>
      <c r="C1226" s="127" t="str">
        <f t="shared" ca="1" si="288"/>
        <v/>
      </c>
      <c r="D1226" s="179">
        <f t="shared" ca="1" si="289"/>
        <v>627</v>
      </c>
      <c r="E1226" s="179">
        <f t="shared" ca="1" si="290"/>
        <v>50</v>
      </c>
      <c r="F1226" s="179">
        <f t="shared" ca="1" si="291"/>
        <v>21</v>
      </c>
      <c r="G1226" s="179" t="str">
        <f t="shared" ca="1" si="292"/>
        <v/>
      </c>
      <c r="H1226" s="179">
        <f t="shared" ca="1" si="293"/>
        <v>4210</v>
      </c>
      <c r="I1226" s="182">
        <f t="shared" ca="1" si="294"/>
        <v>19</v>
      </c>
      <c r="J1226" s="175" t="str">
        <f t="shared" ca="1" si="295"/>
        <v/>
      </c>
      <c r="K1226" s="127" t="str">
        <f t="shared" ca="1" si="296"/>
        <v/>
      </c>
      <c r="L1226" s="182" t="str">
        <f t="shared" ca="1" si="297"/>
        <v/>
      </c>
      <c r="M1226" s="127" t="str">
        <f t="shared" ca="1" si="298"/>
        <v/>
      </c>
      <c r="N1226" s="127" t="str">
        <f t="shared" ca="1" si="299"/>
        <v/>
      </c>
      <c r="O1226" s="179" t="str">
        <f t="shared" ca="1" si="300"/>
        <v/>
      </c>
      <c r="P1226" s="182" t="str">
        <f t="shared" ca="1" si="301"/>
        <v/>
      </c>
      <c r="Q1226" s="120" t="str">
        <f t="shared" ca="1" si="303"/>
        <v/>
      </c>
      <c r="R1226" s="77">
        <f ca="1">IFERROR(SUM($I$15:I1226)/$N$5,"")</f>
        <v>0.38621225514760116</v>
      </c>
    </row>
    <row r="1227" spans="1:18" x14ac:dyDescent="0.25">
      <c r="A1227" s="168">
        <v>26</v>
      </c>
      <c r="B1227" s="173">
        <f t="shared" si="302"/>
        <v>43609.791666663725</v>
      </c>
      <c r="C1227" s="127" t="str">
        <f t="shared" ca="1" si="288"/>
        <v/>
      </c>
      <c r="D1227" s="179">
        <f t="shared" ca="1" si="289"/>
        <v>625</v>
      </c>
      <c r="E1227" s="179">
        <f t="shared" ca="1" si="290"/>
        <v>50</v>
      </c>
      <c r="F1227" s="179">
        <f t="shared" ca="1" si="291"/>
        <v>23</v>
      </c>
      <c r="G1227" s="179" t="str">
        <f t="shared" ca="1" si="292"/>
        <v/>
      </c>
      <c r="H1227" s="179">
        <f t="shared" ca="1" si="293"/>
        <v>4201</v>
      </c>
      <c r="I1227" s="182">
        <f t="shared" ca="1" si="294"/>
        <v>22</v>
      </c>
      <c r="J1227" s="175" t="str">
        <f t="shared" ca="1" si="295"/>
        <v/>
      </c>
      <c r="K1227" s="127" t="str">
        <f t="shared" ca="1" si="296"/>
        <v/>
      </c>
      <c r="L1227" s="182" t="str">
        <f t="shared" ca="1" si="297"/>
        <v/>
      </c>
      <c r="M1227" s="127" t="str">
        <f t="shared" ca="1" si="298"/>
        <v/>
      </c>
      <c r="N1227" s="127" t="str">
        <f t="shared" ca="1" si="299"/>
        <v/>
      </c>
      <c r="O1227" s="179" t="str">
        <f t="shared" ca="1" si="300"/>
        <v/>
      </c>
      <c r="P1227" s="182" t="str">
        <f t="shared" ca="1" si="301"/>
        <v/>
      </c>
      <c r="Q1227" s="120" t="str">
        <f t="shared" ca="1" si="303"/>
        <v/>
      </c>
      <c r="R1227" s="77">
        <f ca="1">IFERROR(SUM($I$15:I1227)/$N$5,"")</f>
        <v>0.38633612413925128</v>
      </c>
    </row>
    <row r="1228" spans="1:18" x14ac:dyDescent="0.25">
      <c r="A1228" s="168">
        <v>27</v>
      </c>
      <c r="B1228" s="173">
        <f t="shared" si="302"/>
        <v>43609.833333330389</v>
      </c>
      <c r="C1228" s="127" t="str">
        <f t="shared" ca="1" si="288"/>
        <v/>
      </c>
      <c r="D1228" s="179">
        <f t="shared" ca="1" si="289"/>
        <v>623</v>
      </c>
      <c r="E1228" s="179">
        <f t="shared" ca="1" si="290"/>
        <v>50</v>
      </c>
      <c r="F1228" s="179">
        <f t="shared" ca="1" si="291"/>
        <v>21</v>
      </c>
      <c r="G1228" s="179">
        <f t="shared" ca="1" si="292"/>
        <v>235.52</v>
      </c>
      <c r="H1228" s="179">
        <f t="shared" ca="1" si="293"/>
        <v>4224</v>
      </c>
      <c r="I1228" s="182">
        <f t="shared" ca="1" si="294"/>
        <v>19</v>
      </c>
      <c r="J1228" s="175" t="str">
        <f t="shared" ca="1" si="295"/>
        <v/>
      </c>
      <c r="K1228" s="127" t="str">
        <f t="shared" ca="1" si="296"/>
        <v/>
      </c>
      <c r="L1228" s="182" t="str">
        <f t="shared" ca="1" si="297"/>
        <v/>
      </c>
      <c r="M1228" s="127" t="str">
        <f t="shared" ca="1" si="298"/>
        <v/>
      </c>
      <c r="N1228" s="127" t="str">
        <f t="shared" ca="1" si="299"/>
        <v/>
      </c>
      <c r="O1228" s="179" t="str">
        <f t="shared" ca="1" si="300"/>
        <v/>
      </c>
      <c r="P1228" s="182" t="str">
        <f t="shared" ca="1" si="301"/>
        <v/>
      </c>
      <c r="Q1228" s="120" t="str">
        <f t="shared" ca="1" si="303"/>
        <v/>
      </c>
      <c r="R1228" s="77">
        <f ca="1">IFERROR(SUM($I$15:I1228)/$N$5,"")</f>
        <v>0.38644310190476727</v>
      </c>
    </row>
    <row r="1229" spans="1:18" x14ac:dyDescent="0.25">
      <c r="A1229" s="168">
        <v>28</v>
      </c>
      <c r="B1229" s="173">
        <f t="shared" si="302"/>
        <v>43609.874999997053</v>
      </c>
      <c r="C1229" s="127" t="str">
        <f t="shared" ca="1" si="288"/>
        <v/>
      </c>
      <c r="D1229" s="179">
        <f t="shared" ca="1" si="289"/>
        <v>622</v>
      </c>
      <c r="E1229" s="179">
        <f t="shared" ca="1" si="290"/>
        <v>50</v>
      </c>
      <c r="F1229" s="179">
        <f t="shared" ca="1" si="291"/>
        <v>21</v>
      </c>
      <c r="G1229" s="179" t="str">
        <f t="shared" ca="1" si="292"/>
        <v/>
      </c>
      <c r="H1229" s="179">
        <f t="shared" ca="1" si="293"/>
        <v>4212</v>
      </c>
      <c r="I1229" s="182">
        <f t="shared" ca="1" si="294"/>
        <v>19</v>
      </c>
      <c r="J1229" s="175" t="str">
        <f t="shared" ca="1" si="295"/>
        <v/>
      </c>
      <c r="K1229" s="127" t="str">
        <f t="shared" ca="1" si="296"/>
        <v/>
      </c>
      <c r="L1229" s="182" t="str">
        <f t="shared" ca="1" si="297"/>
        <v/>
      </c>
      <c r="M1229" s="127" t="str">
        <f t="shared" ca="1" si="298"/>
        <v/>
      </c>
      <c r="N1229" s="127" t="str">
        <f t="shared" ca="1" si="299"/>
        <v/>
      </c>
      <c r="O1229" s="179" t="str">
        <f t="shared" ca="1" si="300"/>
        <v/>
      </c>
      <c r="P1229" s="182" t="str">
        <f t="shared" ca="1" si="301"/>
        <v/>
      </c>
      <c r="Q1229" s="120" t="str">
        <f t="shared" ca="1" si="303"/>
        <v/>
      </c>
      <c r="R1229" s="77">
        <f ca="1">IFERROR(SUM($I$15:I1229)/$N$5,"")</f>
        <v>0.38655007967028326</v>
      </c>
    </row>
    <row r="1230" spans="1:18" x14ac:dyDescent="0.25">
      <c r="A1230" s="168">
        <v>29</v>
      </c>
      <c r="B1230" s="173">
        <f t="shared" si="302"/>
        <v>43609.916666663717</v>
      </c>
      <c r="C1230" s="127" t="str">
        <f t="shared" ca="1" si="288"/>
        <v/>
      </c>
      <c r="D1230" s="179">
        <f t="shared" ca="1" si="289"/>
        <v>621</v>
      </c>
      <c r="E1230" s="179">
        <f t="shared" ca="1" si="290"/>
        <v>50</v>
      </c>
      <c r="F1230" s="179">
        <f t="shared" ca="1" si="291"/>
        <v>22</v>
      </c>
      <c r="G1230" s="179" t="str">
        <f t="shared" ca="1" si="292"/>
        <v/>
      </c>
      <c r="H1230" s="179">
        <f t="shared" ca="1" si="293"/>
        <v>4186</v>
      </c>
      <c r="I1230" s="182">
        <f t="shared" ca="1" si="294"/>
        <v>21</v>
      </c>
      <c r="J1230" s="175" t="str">
        <f t="shared" ca="1" si="295"/>
        <v/>
      </c>
      <c r="K1230" s="127" t="str">
        <f t="shared" ca="1" si="296"/>
        <v/>
      </c>
      <c r="L1230" s="182" t="str">
        <f t="shared" ca="1" si="297"/>
        <v/>
      </c>
      <c r="M1230" s="127" t="str">
        <f t="shared" ca="1" si="298"/>
        <v/>
      </c>
      <c r="N1230" s="127" t="str">
        <f t="shared" ca="1" si="299"/>
        <v/>
      </c>
      <c r="O1230" s="179" t="str">
        <f t="shared" ca="1" si="300"/>
        <v/>
      </c>
      <c r="P1230" s="182" t="str">
        <f t="shared" ca="1" si="301"/>
        <v/>
      </c>
      <c r="Q1230" s="120" t="str">
        <f t="shared" ca="1" si="303"/>
        <v/>
      </c>
      <c r="R1230" s="77">
        <f ca="1">IFERROR(SUM($I$15:I1230)/$N$5,"")</f>
        <v>0.38666831825322201</v>
      </c>
    </row>
    <row r="1231" spans="1:18" x14ac:dyDescent="0.25">
      <c r="A1231" s="168">
        <v>30</v>
      </c>
      <c r="B1231" s="173">
        <f t="shared" si="302"/>
        <v>43609.958333330382</v>
      </c>
      <c r="C1231" s="127" t="str">
        <f t="shared" ref="C1231:C1238" ca="1" si="304">IF($B1231&gt;$B$10,"",IFERROR(AVERAGE(INDIRECT("'"&amp;TEXT($B1231-TIME(6,1,0),"MM-DD-YY")&amp;"'!C"&amp;$A1231)),""))</f>
        <v/>
      </c>
      <c r="D1231" s="179">
        <f t="shared" ref="D1231:D1238" ca="1" si="305">IF($B1231&gt;$B$10,"",IFERROR(AVERAGE(INDIRECT("'"&amp;TEXT($B1231-TIME(6,1,0),"MM-DD-YY")&amp;"'!D"&amp;$A1231)),""))</f>
        <v>620</v>
      </c>
      <c r="E1231" s="179">
        <f t="shared" ref="E1231:E1238" ca="1" si="306">IF($B1231&gt;$B$10,"",IFERROR(AVERAGE(INDIRECT("'"&amp;TEXT($B1231-TIME(6,1,0),"MM-DD-YY")&amp;"'!E"&amp;$A1231)),""))</f>
        <v>50</v>
      </c>
      <c r="F1231" s="179">
        <f t="shared" ref="F1231:F1238" ca="1" si="307">IF($B1231&gt;$B$10,"",IFERROR(AVERAGE(INDIRECT("'"&amp;TEXT($B1231-TIME(6,1,0),"MM-DD-YY")&amp;"'!P"&amp;$A1231)),""))</f>
        <v>23</v>
      </c>
      <c r="G1231" s="179" t="str">
        <f t="shared" ref="G1231:G1238" ca="1" si="308">IF($B1231&gt;$B$10,"",IFERROR(AVERAGE(INDIRECT("'"&amp;TEXT($B1231-TIME(6,1,0),"MM-DD-YY")&amp;"'!AC"&amp;$A1231)),""))</f>
        <v/>
      </c>
      <c r="H1231" s="179">
        <f t="shared" ref="H1231:H1238" ca="1" si="309">IF($B1231&gt;$B$10,"",IFERROR(AVERAGE(INDIRECT("'"&amp;TEXT($B1231-TIME(6,1,0),"MM-DD-YY")&amp;"'!O"&amp;$A1231)),""))</f>
        <v>4227</v>
      </c>
      <c r="I1231" s="182">
        <f t="shared" ref="I1231:I1238" ca="1" si="310">IF($B1231&gt;$B$10,"",IFERROR(AVERAGE(INDIRECT("'"&amp;TEXT($B1231-TIME(6,1,0),"MM-DD-YY")&amp;"'!Q"&amp;$A1231)),""))</f>
        <v>19</v>
      </c>
      <c r="J1231" s="175" t="str">
        <f t="shared" ref="J1231:J1238" ca="1" si="311">IF($B1231&gt;$B$10,"",IFERROR(AVERAGE(INDIRECT("'"&amp;TEXT($B1231-TIME(6,1,0),"MM-DD-YY")&amp;"'!T"&amp;$A1231)),""))</f>
        <v/>
      </c>
      <c r="K1231" s="127" t="str">
        <f t="shared" ref="K1231:K1238" ca="1" si="312">IF($B1231&gt;$B$10,"",IFERROR(AVERAGE(INDIRECT("'"&amp;TEXT($B1231-TIME(6,1,0),"MM-DD-YY")&amp;"'!I"&amp;$A1231)),""))</f>
        <v/>
      </c>
      <c r="L1231" s="182" t="str">
        <f t="shared" ref="L1231:L1238" ca="1" si="313">IF($B1231&gt;$B$10,"",IFERROR(AVERAGE(INDIRECT("'"&amp;TEXT($B1231-TIME(6,1,0),"MM-DD-YY")&amp;"'!J"&amp;$A1231)),""))</f>
        <v/>
      </c>
      <c r="M1231" s="127" t="str">
        <f t="shared" ref="M1231:M1238" ca="1" si="314">IF($B1231&gt;$B$10,"",IFERROR(AVERAGE(INDIRECT("'"&amp;TEXT($B1231-TIME(6,1,0),"MM-DD-YY")&amp;"'!K"&amp;$A1231)),""))</f>
        <v/>
      </c>
      <c r="N1231" s="127" t="str">
        <f t="shared" ref="N1231:N1238" ca="1" si="315">IF($B1231&gt;$B$10,"",IFERROR(AVERAGE(INDIRECT("'"&amp;TEXT($B1231-TIME(6,1,0),"MM-DD-YY")&amp;"'!L"&amp;$A1231)),""))</f>
        <v/>
      </c>
      <c r="O1231" s="179" t="str">
        <f t="shared" ref="O1231:O1238" ca="1" si="316">IF($B1231&gt;$B$10,"",IFERROR(AVERAGE(INDIRECT("'"&amp;TEXT($B1231-TIME(6,1,0),"MM-DD-YY")&amp;"'!M"&amp;$A1231)),""))</f>
        <v/>
      </c>
      <c r="P1231" s="182" t="str">
        <f t="shared" ref="P1231:P1238" ca="1" si="317">IF($B1231&gt;$B$10,"",IFERROR(AVERAGE(INDIRECT("'"&amp;TEXT($B1231-TIME(6,1,0),"MM-DD-YY")&amp;"'!N"&amp;$A1231)),""))</f>
        <v/>
      </c>
      <c r="Q1231" s="120" t="str">
        <f t="shared" ca="1" si="303"/>
        <v/>
      </c>
      <c r="R1231" s="77">
        <f ca="1">IFERROR(SUM($I$15:I1231)/$N$5,"")</f>
        <v>0.386775296018738</v>
      </c>
    </row>
    <row r="1232" spans="1:18" x14ac:dyDescent="0.25">
      <c r="A1232" s="168">
        <v>31</v>
      </c>
      <c r="B1232" s="173">
        <f t="shared" ref="B1232:B1238" si="318">B1231+TIME(1,0,0)</f>
        <v>43609.999999997046</v>
      </c>
      <c r="C1232" s="127" t="str">
        <f t="shared" ca="1" si="304"/>
        <v/>
      </c>
      <c r="D1232" s="179">
        <f t="shared" ca="1" si="305"/>
        <v>619</v>
      </c>
      <c r="E1232" s="179">
        <f t="shared" ca="1" si="306"/>
        <v>50</v>
      </c>
      <c r="F1232" s="179">
        <f t="shared" ca="1" si="307"/>
        <v>21</v>
      </c>
      <c r="G1232" s="179" t="str">
        <f t="shared" ca="1" si="308"/>
        <v/>
      </c>
      <c r="H1232" s="179">
        <f t="shared" ca="1" si="309"/>
        <v>4152</v>
      </c>
      <c r="I1232" s="182">
        <f t="shared" ca="1" si="310"/>
        <v>19</v>
      </c>
      <c r="J1232" s="175" t="str">
        <f t="shared" ca="1" si="311"/>
        <v/>
      </c>
      <c r="K1232" s="127" t="str">
        <f t="shared" ca="1" si="312"/>
        <v/>
      </c>
      <c r="L1232" s="182" t="str">
        <f t="shared" ca="1" si="313"/>
        <v/>
      </c>
      <c r="M1232" s="127" t="str">
        <f t="shared" ca="1" si="314"/>
        <v/>
      </c>
      <c r="N1232" s="127" t="str">
        <f t="shared" ca="1" si="315"/>
        <v/>
      </c>
      <c r="O1232" s="179" t="str">
        <f t="shared" ca="1" si="316"/>
        <v/>
      </c>
      <c r="P1232" s="182" t="str">
        <f t="shared" ca="1" si="317"/>
        <v/>
      </c>
      <c r="Q1232" s="120" t="str">
        <f t="shared" ref="Q1232:Q1238" ca="1" si="319">IFERROR(Q1231-I1232,"")</f>
        <v/>
      </c>
      <c r="R1232" s="77">
        <f ca="1">IFERROR(SUM($I$15:I1232)/$N$5,"")</f>
        <v>0.38688227378425399</v>
      </c>
    </row>
    <row r="1233" spans="1:18" x14ac:dyDescent="0.25">
      <c r="A1233" s="168">
        <v>32</v>
      </c>
      <c r="B1233" s="173">
        <f t="shared" si="318"/>
        <v>43610.04166666371</v>
      </c>
      <c r="C1233" s="127" t="str">
        <f t="shared" ca="1" si="304"/>
        <v/>
      </c>
      <c r="D1233" s="179">
        <f t="shared" ca="1" si="305"/>
        <v>618</v>
      </c>
      <c r="E1233" s="179">
        <f t="shared" ca="1" si="306"/>
        <v>50</v>
      </c>
      <c r="F1233" s="179">
        <f t="shared" ca="1" si="307"/>
        <v>20</v>
      </c>
      <c r="G1233" s="179" t="str">
        <f t="shared" ca="1" si="308"/>
        <v/>
      </c>
      <c r="H1233" s="179">
        <f t="shared" ca="1" si="309"/>
        <v>4164</v>
      </c>
      <c r="I1233" s="182">
        <f t="shared" ca="1" si="310"/>
        <v>20</v>
      </c>
      <c r="J1233" s="175" t="str">
        <f t="shared" ca="1" si="311"/>
        <v/>
      </c>
      <c r="K1233" s="127" t="str">
        <f t="shared" ca="1" si="312"/>
        <v/>
      </c>
      <c r="L1233" s="182" t="str">
        <f t="shared" ca="1" si="313"/>
        <v/>
      </c>
      <c r="M1233" s="127" t="str">
        <f t="shared" ca="1" si="314"/>
        <v/>
      </c>
      <c r="N1233" s="127" t="str">
        <f t="shared" ca="1" si="315"/>
        <v/>
      </c>
      <c r="O1233" s="179" t="str">
        <f t="shared" ca="1" si="316"/>
        <v/>
      </c>
      <c r="P1233" s="182" t="str">
        <f t="shared" ca="1" si="317"/>
        <v/>
      </c>
      <c r="Q1233" s="120" t="str">
        <f t="shared" ca="1" si="319"/>
        <v/>
      </c>
      <c r="R1233" s="77">
        <f ca="1">IFERROR(SUM($I$15:I1233)/$N$5,"")</f>
        <v>0.38699488195848136</v>
      </c>
    </row>
    <row r="1234" spans="1:18" x14ac:dyDescent="0.25">
      <c r="A1234" s="168">
        <v>33</v>
      </c>
      <c r="B1234" s="173">
        <f t="shared" si="318"/>
        <v>43610.083333330374</v>
      </c>
      <c r="C1234" s="127" t="str">
        <f t="shared" ca="1" si="304"/>
        <v/>
      </c>
      <c r="D1234" s="179">
        <f t="shared" ca="1" si="305"/>
        <v>618</v>
      </c>
      <c r="E1234" s="179">
        <f t="shared" ca="1" si="306"/>
        <v>50</v>
      </c>
      <c r="F1234" s="179">
        <f t="shared" ca="1" si="307"/>
        <v>20</v>
      </c>
      <c r="G1234" s="179" t="str">
        <f t="shared" ca="1" si="308"/>
        <v/>
      </c>
      <c r="H1234" s="179">
        <f t="shared" ca="1" si="309"/>
        <v>4132</v>
      </c>
      <c r="I1234" s="182">
        <f t="shared" ca="1" si="310"/>
        <v>23</v>
      </c>
      <c r="J1234" s="175" t="str">
        <f t="shared" ca="1" si="311"/>
        <v/>
      </c>
      <c r="K1234" s="127" t="str">
        <f t="shared" ca="1" si="312"/>
        <v/>
      </c>
      <c r="L1234" s="182" t="str">
        <f t="shared" ca="1" si="313"/>
        <v/>
      </c>
      <c r="M1234" s="127" t="str">
        <f t="shared" ca="1" si="314"/>
        <v/>
      </c>
      <c r="N1234" s="127" t="str">
        <f t="shared" ca="1" si="315"/>
        <v/>
      </c>
      <c r="O1234" s="179" t="str">
        <f t="shared" ca="1" si="316"/>
        <v/>
      </c>
      <c r="P1234" s="182" t="str">
        <f t="shared" ca="1" si="317"/>
        <v/>
      </c>
      <c r="Q1234" s="120" t="str">
        <f t="shared" ca="1" si="319"/>
        <v/>
      </c>
      <c r="R1234" s="77">
        <f ca="1">IFERROR(SUM($I$15:I1234)/$N$5,"")</f>
        <v>0.38712438135884286</v>
      </c>
    </row>
    <row r="1235" spans="1:18" x14ac:dyDescent="0.25">
      <c r="A1235" s="168">
        <v>34</v>
      </c>
      <c r="B1235" s="173">
        <f t="shared" si="318"/>
        <v>43610.124999997039</v>
      </c>
      <c r="C1235" s="127" t="str">
        <f t="shared" ca="1" si="304"/>
        <v/>
      </c>
      <c r="D1235" s="179">
        <f t="shared" ca="1" si="305"/>
        <v>618</v>
      </c>
      <c r="E1235" s="179">
        <f t="shared" ca="1" si="306"/>
        <v>50</v>
      </c>
      <c r="F1235" s="179">
        <f t="shared" ca="1" si="307"/>
        <v>20</v>
      </c>
      <c r="G1235" s="179" t="str">
        <f t="shared" ca="1" si="308"/>
        <v/>
      </c>
      <c r="H1235" s="179">
        <f t="shared" ca="1" si="309"/>
        <v>4123</v>
      </c>
      <c r="I1235" s="182">
        <f t="shared" ca="1" si="310"/>
        <v>20</v>
      </c>
      <c r="J1235" s="175" t="str">
        <f t="shared" ca="1" si="311"/>
        <v/>
      </c>
      <c r="K1235" s="127" t="str">
        <f t="shared" ca="1" si="312"/>
        <v/>
      </c>
      <c r="L1235" s="182" t="str">
        <f t="shared" ca="1" si="313"/>
        <v/>
      </c>
      <c r="M1235" s="127" t="str">
        <f t="shared" ca="1" si="314"/>
        <v/>
      </c>
      <c r="N1235" s="127" t="str">
        <f t="shared" ca="1" si="315"/>
        <v/>
      </c>
      <c r="O1235" s="179" t="str">
        <f t="shared" ca="1" si="316"/>
        <v/>
      </c>
      <c r="P1235" s="182" t="str">
        <f t="shared" ca="1" si="317"/>
        <v/>
      </c>
      <c r="Q1235" s="120" t="str">
        <f t="shared" ca="1" si="319"/>
        <v/>
      </c>
      <c r="R1235" s="77">
        <f ca="1">IFERROR(SUM($I$15:I1235)/$N$5,"")</f>
        <v>0.38723698953307023</v>
      </c>
    </row>
    <row r="1236" spans="1:18" x14ac:dyDescent="0.25">
      <c r="A1236" s="168">
        <v>35</v>
      </c>
      <c r="B1236" s="173">
        <f t="shared" si="318"/>
        <v>43610.166666663703</v>
      </c>
      <c r="C1236" s="127" t="str">
        <f t="shared" ca="1" si="304"/>
        <v/>
      </c>
      <c r="D1236" s="179">
        <f t="shared" ca="1" si="305"/>
        <v>618</v>
      </c>
      <c r="E1236" s="179">
        <f t="shared" ca="1" si="306"/>
        <v>50</v>
      </c>
      <c r="F1236" s="179">
        <f t="shared" ca="1" si="307"/>
        <v>21</v>
      </c>
      <c r="G1236" s="179" t="str">
        <f t="shared" ca="1" si="308"/>
        <v/>
      </c>
      <c r="H1236" s="179">
        <f t="shared" ca="1" si="309"/>
        <v>4144</v>
      </c>
      <c r="I1236" s="182">
        <f t="shared" ca="1" si="310"/>
        <v>21</v>
      </c>
      <c r="J1236" s="175" t="str">
        <f t="shared" ca="1" si="311"/>
        <v/>
      </c>
      <c r="K1236" s="127" t="str">
        <f t="shared" ca="1" si="312"/>
        <v/>
      </c>
      <c r="L1236" s="182" t="str">
        <f t="shared" ca="1" si="313"/>
        <v/>
      </c>
      <c r="M1236" s="127" t="str">
        <f t="shared" ca="1" si="314"/>
        <v/>
      </c>
      <c r="N1236" s="127" t="str">
        <f t="shared" ca="1" si="315"/>
        <v/>
      </c>
      <c r="O1236" s="179" t="str">
        <f t="shared" ca="1" si="316"/>
        <v/>
      </c>
      <c r="P1236" s="182" t="str">
        <f t="shared" ca="1" si="317"/>
        <v/>
      </c>
      <c r="Q1236" s="120" t="str">
        <f t="shared" ca="1" si="319"/>
        <v/>
      </c>
      <c r="R1236" s="77">
        <f ca="1">IFERROR(SUM($I$15:I1236)/$N$5,"")</f>
        <v>0.38735522811600892</v>
      </c>
    </row>
    <row r="1237" spans="1:18" x14ac:dyDescent="0.25">
      <c r="A1237" s="168">
        <v>36</v>
      </c>
      <c r="B1237" s="173">
        <f t="shared" si="318"/>
        <v>43610.208333330367</v>
      </c>
      <c r="C1237" s="127" t="str">
        <f t="shared" ca="1" si="304"/>
        <v/>
      </c>
      <c r="D1237" s="179">
        <f t="shared" ca="1" si="305"/>
        <v>618</v>
      </c>
      <c r="E1237" s="179">
        <f t="shared" ca="1" si="306"/>
        <v>50</v>
      </c>
      <c r="F1237" s="179">
        <f t="shared" ca="1" si="307"/>
        <v>23</v>
      </c>
      <c r="G1237" s="179">
        <f t="shared" ca="1" si="308"/>
        <v>241.06</v>
      </c>
      <c r="H1237" s="179">
        <f t="shared" ca="1" si="309"/>
        <v>4183</v>
      </c>
      <c r="I1237" s="182">
        <f t="shared" ca="1" si="310"/>
        <v>20</v>
      </c>
      <c r="J1237" s="175" t="str">
        <f t="shared" ca="1" si="311"/>
        <v/>
      </c>
      <c r="K1237" s="127" t="str">
        <f t="shared" ca="1" si="312"/>
        <v/>
      </c>
      <c r="L1237" s="182" t="str">
        <f t="shared" ca="1" si="313"/>
        <v/>
      </c>
      <c r="M1237" s="127" t="str">
        <f t="shared" ca="1" si="314"/>
        <v/>
      </c>
      <c r="N1237" s="127" t="str">
        <f t="shared" ca="1" si="315"/>
        <v/>
      </c>
      <c r="O1237" s="179" t="str">
        <f t="shared" ca="1" si="316"/>
        <v/>
      </c>
      <c r="P1237" s="182" t="str">
        <f t="shared" ca="1" si="317"/>
        <v/>
      </c>
      <c r="Q1237" s="120" t="str">
        <f t="shared" ca="1" si="319"/>
        <v/>
      </c>
      <c r="R1237" s="77">
        <f ca="1">IFERROR(SUM($I$15:I1237)/$N$5,"")</f>
        <v>0.38746783629023629</v>
      </c>
    </row>
    <row r="1238" spans="1:18" x14ac:dyDescent="0.25">
      <c r="A1238" s="168">
        <v>37</v>
      </c>
      <c r="B1238" s="174">
        <f t="shared" si="318"/>
        <v>43610.249999997031</v>
      </c>
      <c r="C1238" s="129" t="str">
        <f t="shared" ca="1" si="304"/>
        <v/>
      </c>
      <c r="D1238" s="183">
        <f t="shared" ca="1" si="305"/>
        <v>618</v>
      </c>
      <c r="E1238" s="183">
        <f t="shared" ca="1" si="306"/>
        <v>50</v>
      </c>
      <c r="F1238" s="183">
        <f t="shared" ca="1" si="307"/>
        <v>21</v>
      </c>
      <c r="G1238" s="183" t="str">
        <f t="shared" ca="1" si="308"/>
        <v/>
      </c>
      <c r="H1238" s="183">
        <f t="shared" ca="1" si="309"/>
        <v>4165</v>
      </c>
      <c r="I1238" s="184">
        <f t="shared" ca="1" si="310"/>
        <v>19</v>
      </c>
      <c r="J1238" s="175" t="str">
        <f t="shared" ca="1" si="311"/>
        <v/>
      </c>
      <c r="K1238" s="129" t="str">
        <f t="shared" ca="1" si="312"/>
        <v/>
      </c>
      <c r="L1238" s="184" t="str">
        <f t="shared" ca="1" si="313"/>
        <v/>
      </c>
      <c r="M1238" s="127" t="str">
        <f t="shared" ca="1" si="314"/>
        <v/>
      </c>
      <c r="N1238" s="129" t="str">
        <f t="shared" ca="1" si="315"/>
        <v/>
      </c>
      <c r="O1238" s="183" t="str">
        <f t="shared" ca="1" si="316"/>
        <v/>
      </c>
      <c r="P1238" s="184" t="str">
        <f t="shared" ca="1" si="317"/>
        <v/>
      </c>
      <c r="Q1238" s="121" t="str">
        <f t="shared" ca="1" si="319"/>
        <v/>
      </c>
      <c r="R1238" s="78">
        <f ca="1">IFERROR(SUM($I$15:I1238)/$N$5,"")</f>
        <v>0.38757481405575228</v>
      </c>
    </row>
  </sheetData>
  <mergeCells count="19">
    <mergeCell ref="C8:D8"/>
    <mergeCell ref="E8:G8"/>
    <mergeCell ref="K8:M8"/>
    <mergeCell ref="P8:Q8"/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5:D5"/>
    <mergeCell ref="E5:G5"/>
    <mergeCell ref="K5:M5"/>
    <mergeCell ref="P5:Q5"/>
  </mergeCells>
  <pageMargins left="0.7" right="0.7" top="0.75" bottom="0.75" header="0.3" footer="0.3"/>
  <pageSetup fitToWidth="0"/>
  <drawing r:id="rId1"/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92D050"/>
  </sheetPr>
  <dimension ref="B1:AD116"/>
  <sheetViews>
    <sheetView showGridLines="0" topLeftCell="A48" zoomScale="98" workbookViewId="0">
      <selection activeCell="G68" sqref="G68"/>
    </sheetView>
  </sheetViews>
  <sheetFormatPr defaultRowHeight="15" x14ac:dyDescent="0.25"/>
  <cols>
    <col min="1" max="1" width="4.28515625" customWidth="1"/>
    <col min="2" max="2" width="10.85546875" customWidth="1"/>
    <col min="3" max="5" width="14" customWidth="1"/>
    <col min="6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30" width="9.7109375" customWidth="1"/>
  </cols>
  <sheetData>
    <row r="1" spans="2:3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2:30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2:30" ht="21" customHeight="1" x14ac:dyDescent="0.25">
      <c r="B3" s="467" t="s">
        <v>37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</row>
    <row r="4" spans="2:30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</row>
    <row r="5" spans="2:30" ht="17.25" customHeight="1" x14ac:dyDescent="0.45">
      <c r="B5" s="3"/>
      <c r="C5" s="468" t="s">
        <v>5</v>
      </c>
      <c r="D5" s="469"/>
      <c r="E5" s="504" t="str">
        <f>'Main Tab'!D5</f>
        <v>Foraker 1207 11SMH-11</v>
      </c>
      <c r="F5" s="504"/>
      <c r="G5" s="505"/>
      <c r="H5" s="11"/>
      <c r="I5" s="11"/>
      <c r="J5" s="149"/>
      <c r="K5" s="468" t="s">
        <v>38</v>
      </c>
      <c r="L5" s="506"/>
      <c r="M5" s="469"/>
      <c r="N5" s="68">
        <f>'Main Tab'!D10</f>
        <v>177607</v>
      </c>
      <c r="P5" s="468" t="s">
        <v>22</v>
      </c>
      <c r="Q5" s="469"/>
      <c r="R5" s="45">
        <f t="array" aca="1" ref="R5" ca="1">IFERROR(INDEX(B15:B99,MATCH(TRUE,(G15:G99)+1-1&gt;0,0),1),"")</f>
        <v>43561</v>
      </c>
      <c r="S5" s="10"/>
      <c r="T5" s="10"/>
      <c r="Y5" s="11"/>
      <c r="Z5" s="11"/>
      <c r="AA5" s="11"/>
      <c r="AB5" s="11"/>
      <c r="AC5" s="11"/>
      <c r="AD5" s="11"/>
    </row>
    <row r="6" spans="2:30" ht="17.25" customHeight="1" x14ac:dyDescent="0.45">
      <c r="B6" s="3"/>
      <c r="C6" s="472" t="s">
        <v>9</v>
      </c>
      <c r="D6" s="473"/>
      <c r="E6" s="507" t="str">
        <f>'Main Tab'!D6</f>
        <v>STACK</v>
      </c>
      <c r="F6" s="507"/>
      <c r="G6" s="508"/>
      <c r="J6" s="149"/>
      <c r="K6" s="472" t="s">
        <v>39</v>
      </c>
      <c r="L6" s="509"/>
      <c r="M6" s="473"/>
      <c r="N6" s="20"/>
      <c r="O6" s="10"/>
      <c r="P6" s="476" t="s">
        <v>21</v>
      </c>
      <c r="Q6" s="477"/>
      <c r="R6" s="79">
        <f t="array" aca="1" ref="R6" ca="1">IFERROR(INDEX(B16:B100,MATCH(TRUE,(H16:H100)+1-1&gt;0,0),1),"")</f>
        <v>43560</v>
      </c>
      <c r="Y6" s="11"/>
      <c r="Z6" s="11"/>
      <c r="AA6" s="11"/>
      <c r="AB6" s="11"/>
      <c r="AC6" s="11"/>
      <c r="AD6" s="11"/>
    </row>
    <row r="7" spans="2:30" ht="17.25" customHeight="1" x14ac:dyDescent="0.45">
      <c r="B7" s="3"/>
      <c r="C7" s="472" t="s">
        <v>13</v>
      </c>
      <c r="D7" s="473"/>
      <c r="E7" s="507" t="str">
        <f>'Main Tab'!D7</f>
        <v>Oklahoma</v>
      </c>
      <c r="F7" s="507"/>
      <c r="G7" s="508"/>
      <c r="J7" s="149"/>
      <c r="K7" s="476" t="s">
        <v>40</v>
      </c>
      <c r="L7" s="510"/>
      <c r="M7" s="477"/>
      <c r="N7" s="67"/>
      <c r="O7" s="10"/>
      <c r="P7" s="511"/>
      <c r="Q7" s="511"/>
      <c r="Y7" s="11"/>
      <c r="Z7" s="11"/>
      <c r="AA7" s="11"/>
      <c r="AB7" s="11"/>
      <c r="AC7" s="11"/>
      <c r="AD7" s="11"/>
    </row>
    <row r="8" spans="2:30" ht="17.25" customHeight="1" x14ac:dyDescent="0.45">
      <c r="B8" s="3"/>
      <c r="C8" s="476" t="s">
        <v>17</v>
      </c>
      <c r="D8" s="477"/>
      <c r="E8" s="512" t="str">
        <f>'Main Tab'!D8</f>
        <v>Canadian</v>
      </c>
      <c r="F8" s="512"/>
      <c r="G8" s="513"/>
      <c r="J8" s="149"/>
      <c r="K8" s="511"/>
      <c r="L8" s="511"/>
      <c r="M8" s="511"/>
      <c r="N8" s="10"/>
      <c r="O8" s="10"/>
      <c r="P8" s="511"/>
      <c r="Q8" s="511"/>
      <c r="R8" s="10"/>
      <c r="S8" s="10"/>
      <c r="T8" s="10"/>
      <c r="Y8" s="11"/>
      <c r="Z8" s="11"/>
      <c r="AA8" s="11"/>
      <c r="AB8" s="11"/>
      <c r="AC8" s="11"/>
      <c r="AD8" s="11"/>
    </row>
    <row r="9" spans="2:30" ht="17.25" customHeight="1" x14ac:dyDescent="0.25"/>
    <row r="10" spans="2:30" ht="17.25" customHeight="1" x14ac:dyDescent="0.25">
      <c r="B10" s="131">
        <f ca="1">MAX('Main Tab:04-04-19'!L5)</f>
        <v>43615</v>
      </c>
      <c r="J10" s="151" t="s">
        <v>41</v>
      </c>
      <c r="M10" s="151" t="s">
        <v>42</v>
      </c>
      <c r="N10" s="514" t="s">
        <v>43</v>
      </c>
      <c r="O10" s="515"/>
      <c r="P10" s="516"/>
      <c r="Q10" s="13"/>
      <c r="R10" s="13"/>
    </row>
    <row r="11" spans="2:30" x14ac:dyDescent="0.25">
      <c r="B11" s="14"/>
      <c r="C11" s="27" t="s">
        <v>44</v>
      </c>
      <c r="D11" s="28" t="s">
        <v>45</v>
      </c>
      <c r="E11" s="29" t="s">
        <v>46</v>
      </c>
      <c r="F11" s="29" t="s">
        <v>47</v>
      </c>
      <c r="G11" s="29" t="s">
        <v>48</v>
      </c>
      <c r="H11" s="29" t="s">
        <v>49</v>
      </c>
      <c r="I11" s="30" t="s">
        <v>50</v>
      </c>
      <c r="J11" s="154" t="s">
        <v>50</v>
      </c>
      <c r="K11" s="15" t="s">
        <v>51</v>
      </c>
      <c r="L11" s="140" t="s">
        <v>52</v>
      </c>
      <c r="M11" s="140" t="s">
        <v>42</v>
      </c>
      <c r="N11" s="38" t="s">
        <v>53</v>
      </c>
      <c r="O11" s="29" t="s">
        <v>54</v>
      </c>
      <c r="P11" s="30" t="s">
        <v>55</v>
      </c>
      <c r="Q11" s="39" t="s">
        <v>56</v>
      </c>
      <c r="R11" s="40" t="s">
        <v>57</v>
      </c>
    </row>
    <row r="12" spans="2:30" x14ac:dyDescent="0.25">
      <c r="B12" s="16" t="s">
        <v>58</v>
      </c>
      <c r="C12" s="31" t="s">
        <v>59</v>
      </c>
      <c r="D12" s="32" t="s">
        <v>59</v>
      </c>
      <c r="E12" s="32" t="s">
        <v>60</v>
      </c>
      <c r="F12" s="32" t="s">
        <v>61</v>
      </c>
      <c r="G12" s="32" t="s">
        <v>62</v>
      </c>
      <c r="H12" s="32" t="s">
        <v>62</v>
      </c>
      <c r="I12" s="33" t="s">
        <v>63</v>
      </c>
      <c r="J12" s="155" t="s">
        <v>64</v>
      </c>
      <c r="K12" s="16"/>
      <c r="L12" s="141"/>
      <c r="M12" s="141" t="s">
        <v>65</v>
      </c>
      <c r="N12" s="31"/>
      <c r="O12" s="32" t="s">
        <v>66</v>
      </c>
      <c r="P12" s="33" t="s">
        <v>67</v>
      </c>
      <c r="Q12" s="41" t="s">
        <v>68</v>
      </c>
      <c r="R12" s="42"/>
    </row>
    <row r="13" spans="2:30" x14ac:dyDescent="0.25">
      <c r="B13" s="118"/>
      <c r="C13" s="31" t="s">
        <v>69</v>
      </c>
      <c r="D13" s="32" t="s">
        <v>69</v>
      </c>
      <c r="E13" s="32" t="s">
        <v>70</v>
      </c>
      <c r="F13" s="32" t="s">
        <v>71</v>
      </c>
      <c r="G13" s="32" t="s">
        <v>71</v>
      </c>
      <c r="H13" s="32" t="s">
        <v>72</v>
      </c>
      <c r="I13" s="33" t="s">
        <v>71</v>
      </c>
      <c r="J13" s="32" t="s">
        <v>72</v>
      </c>
      <c r="K13" s="18" t="s">
        <v>69</v>
      </c>
      <c r="L13" s="141" t="s">
        <v>73</v>
      </c>
      <c r="M13" s="141" t="s">
        <v>74</v>
      </c>
      <c r="N13" s="31" t="s">
        <v>69</v>
      </c>
      <c r="O13" s="32" t="s">
        <v>75</v>
      </c>
      <c r="P13" s="33" t="s">
        <v>75</v>
      </c>
      <c r="Q13" s="41" t="s">
        <v>71</v>
      </c>
      <c r="R13" s="42" t="s">
        <v>76</v>
      </c>
    </row>
    <row r="14" spans="2:30" x14ac:dyDescent="0.25">
      <c r="B14" s="133" t="s">
        <v>77</v>
      </c>
      <c r="C14" s="134" t="str">
        <f ca="1">IFERROR(AVERAGE(C15:C99),"")</f>
        <v/>
      </c>
      <c r="D14" s="135">
        <f ca="1">IFERROR(AVERAGE(D15:D99),"")</f>
        <v>873.49083445793951</v>
      </c>
      <c r="E14" s="135">
        <f ca="1">IFERROR(AVERAGE(E15:E99),"")</f>
        <v>43.00168690958165</v>
      </c>
      <c r="F14" s="135">
        <f ca="1">SUM(F15:F99)</f>
        <v>38835</v>
      </c>
      <c r="G14" s="135">
        <f ca="1">SUM(G15:G99)</f>
        <v>38314.170000000006</v>
      </c>
      <c r="H14" s="135">
        <f ca="1">SUM(H15:H99)</f>
        <v>193602</v>
      </c>
      <c r="I14" s="136">
        <f ca="1">SUM(I15:I99)</f>
        <v>71522</v>
      </c>
      <c r="J14" s="162">
        <f ca="1">SUM(J15:J99)</f>
        <v>0</v>
      </c>
      <c r="K14" s="138" t="str">
        <f ca="1">IFERROR(AVERAGE(K15:K99),"")</f>
        <v/>
      </c>
      <c r="L14" s="136" t="str">
        <f ca="1">IFERROR(AVERAGE(L15:L99),"")</f>
        <v/>
      </c>
      <c r="M14" s="167" t="str">
        <f ca="1">IFERROR(AVERAGE(M15:M99),"")</f>
        <v/>
      </c>
      <c r="N14" s="138" t="str">
        <f ca="1">IFERROR(AVERAGE(N15:N99),"")</f>
        <v/>
      </c>
      <c r="O14" s="135" t="str">
        <f ca="1">IFERROR(AVERAGE(O15:O99),"")</f>
        <v/>
      </c>
      <c r="P14" s="136">
        <f ca="1">SUM(P15:P99)</f>
        <v>0</v>
      </c>
      <c r="Q14" s="137">
        <f ca="1">MIN(Q15:Q99)</f>
        <v>106085</v>
      </c>
      <c r="R14" s="139">
        <f ca="1">MAX(R15:R99)</f>
        <v>0.40269809185448774</v>
      </c>
    </row>
    <row r="15" spans="2:30" x14ac:dyDescent="0.25">
      <c r="B15" s="123">
        <f>'Main Tab'!D20</f>
        <v>43559</v>
      </c>
      <c r="C15" s="126" t="str">
        <f t="shared" ref="C15:C46" ca="1" si="0">IF(B15&gt;$B$10,"",IFERROR(AVERAGE(INDIRECT("'"&amp;TEXT($B15,"MM-DD-YY")&amp;"'!C$14:C$37")),""))</f>
        <v/>
      </c>
      <c r="D15" s="119">
        <f t="shared" ref="D15:D46" ca="1" si="1">IF(B15&gt;$B$10,"",IFERROR(AVERAGE(INDIRECT("'"&amp;TEXT($B15,"MM-DD-YY")&amp;"'!D$14:D$37")),""))</f>
        <v>1161.7692307692307</v>
      </c>
      <c r="E15" s="119">
        <f t="shared" ref="E15:E46" ca="1" si="2">IF(B15&gt;$B$10,"",IFERROR(AVERAGE(INDIRECT("'"&amp;TEXT($B15,"MM-DD-YY")&amp;"'!E$14:E$37")),""))</f>
        <v>21.846153846153847</v>
      </c>
      <c r="F15" s="119">
        <f t="shared" ref="F15:F46" ca="1" si="3">IF(B15&gt;$B$10,"",IFERROR(AVERAGE(INDIRECT("'"&amp;TEXT($B15,"MM-DD-YY")&amp;"'!L6")),""))</f>
        <v>0</v>
      </c>
      <c r="G15" s="119" t="str">
        <f ca="1">IF(B15&gt;$B$10,"",IFERROR(AVERAGE(INDIRECT("'"&amp;TEXT($B15,"MM-DD-YY")&amp;"'!P]5")),""))</f>
        <v/>
      </c>
      <c r="H15" s="119">
        <f t="shared" ref="H15:H46" ca="1" si="4">IF(B15&gt;$B$10,"",IFERROR(AVERAGE(INDIRECT("'"&amp;TEXT($B15,"MM-DD-YY")&amp;"'!P6")),""))</f>
        <v>172</v>
      </c>
      <c r="I15" s="122">
        <f t="shared" ref="I15:I46" ca="1" si="5">IF(B15&gt;$B$10,"",IFERROR(AVERAGE(INDIRECT("'"&amp;TEXT($B15,"MM-DD-YY")&amp;"'!L7")),""))</f>
        <v>664</v>
      </c>
      <c r="J15" s="156">
        <f t="shared" ref="J15:J46" ca="1" si="6">IF(B15&gt;$B$10,"",IFERROR(AVERAGE(INDIRECT("'"&amp;TEXT($B15,"MM-DD-YY")&amp;"'!T5")),""))</f>
        <v>0</v>
      </c>
      <c r="K15" s="70" t="str">
        <f t="shared" ref="K15:K46" ca="1" si="7">IF(B15&gt;$B$10,"",IFERROR(AVERAGE(INDIRECT("'"&amp;TEXT($B15,"MM-DD-YY")&amp;"'!I$14:I$37")),""))</f>
        <v/>
      </c>
      <c r="L15" s="122" t="str">
        <f t="shared" ref="L15:L46" ca="1" si="8">IF(B15&gt;$B$10,"",IFERROR(AVERAGE(INDIRECT("'"&amp;TEXT($B15,"MM-DD-YY")&amp;"'!J$14:J$37")),""))</f>
        <v/>
      </c>
      <c r="M15" s="164" t="str">
        <f t="shared" ref="M15:M46" ca="1" si="9">IF(B15&gt;$B$10,"",IFERROR(AVERAGE(INDIRECT("'"&amp;TEXT($B15,"MM-DD-YY")&amp;"'!K$14:K$37")),""))</f>
        <v/>
      </c>
      <c r="N15" s="70" t="str">
        <f t="shared" ref="N15:N46" ca="1" si="10">IF(B15&gt;$B$10,"",IFERROR(AVERAGE(INDIRECT("'"&amp;TEXT($B15,"MM-DD-YY")&amp;"'!L$14:L$37")),""))</f>
        <v/>
      </c>
      <c r="O15" s="119"/>
      <c r="P15" s="122">
        <f t="shared" ref="P15:P46" ca="1" si="11">IFERROR(IF(B15&gt;$B$10,"",INDIRECT("'"&amp;TEXT($B15,"MM-DD-YY")&amp;"'!P7")),0)</f>
        <v>0</v>
      </c>
      <c r="Q15" s="69">
        <f ca="1">IFERROR(N5-I15,"")</f>
        <v>176943</v>
      </c>
      <c r="R15" s="76">
        <f ca="1">IFERROR((+$I$15:I15)/$N$5,"")</f>
        <v>3.7385913843485897E-3</v>
      </c>
    </row>
    <row r="16" spans="2:30" x14ac:dyDescent="0.25">
      <c r="B16" s="124">
        <f t="shared" ref="B16:B47" si="12">B15+1</f>
        <v>43560</v>
      </c>
      <c r="C16" s="127" t="str">
        <f t="shared" ca="1" si="0"/>
        <v/>
      </c>
      <c r="D16" s="71">
        <f t="shared" ca="1" si="1"/>
        <v>1305.3333333333333</v>
      </c>
      <c r="E16" s="71">
        <f t="shared" ca="1" si="2"/>
        <v>28.25</v>
      </c>
      <c r="F16" s="71">
        <f t="shared" ca="1" si="3"/>
        <v>277</v>
      </c>
      <c r="G16" s="71">
        <f t="shared" ref="G16:G47" ca="1" si="13">IF(B16&gt;$B$10,"",IFERROR(AVERAGE(INDIRECT("'"&amp;TEXT($B16,"MM-DD-YY")&amp;"'!P5")),""))</f>
        <v>0</v>
      </c>
      <c r="H16" s="71">
        <f t="shared" ca="1" si="4"/>
        <v>1108</v>
      </c>
      <c r="I16" s="128">
        <f t="shared" ca="1" si="5"/>
        <v>2196</v>
      </c>
      <c r="J16" s="157" t="str">
        <f t="shared" ca="1" si="6"/>
        <v/>
      </c>
      <c r="K16" s="72" t="str">
        <f t="shared" ca="1" si="7"/>
        <v/>
      </c>
      <c r="L16" s="128" t="str">
        <f t="shared" ca="1" si="8"/>
        <v/>
      </c>
      <c r="M16" s="165" t="str">
        <f t="shared" ca="1" si="9"/>
        <v/>
      </c>
      <c r="N16" s="72" t="str">
        <f t="shared" ca="1" si="10"/>
        <v/>
      </c>
      <c r="O16" s="71" t="str">
        <f t="shared" ref="O16:O47" ca="1" si="14">IF(B16&gt;$B$10,"",IFERROR(AVERAGE(INDIRECT("'"&amp;TEXT($B16,"MM-DD-YY")&amp;"'!M$14:M$37")),""))</f>
        <v/>
      </c>
      <c r="P16" s="73">
        <f t="shared" ca="1" si="11"/>
        <v>0</v>
      </c>
      <c r="Q16" s="120">
        <f t="shared" ref="Q16:Q47" ca="1" si="15">IFERROR(Q15-I16,"")</f>
        <v>174747</v>
      </c>
      <c r="R16" s="77">
        <f ca="1">IFERROR(SUM($I$15:I16)/$N$5,"")</f>
        <v>1.6102968914513505E-2</v>
      </c>
    </row>
    <row r="17" spans="2:18" x14ac:dyDescent="0.25">
      <c r="B17" s="124">
        <f t="shared" si="12"/>
        <v>43561</v>
      </c>
      <c r="C17" s="127" t="str">
        <f t="shared" ca="1" si="0"/>
        <v/>
      </c>
      <c r="D17" s="71">
        <f t="shared" ca="1" si="1"/>
        <v>1298.7916666666667</v>
      </c>
      <c r="E17" s="71">
        <f t="shared" ca="1" si="2"/>
        <v>32.75</v>
      </c>
      <c r="F17" s="71">
        <f t="shared" ca="1" si="3"/>
        <v>559</v>
      </c>
      <c r="G17" s="71">
        <f t="shared" ca="1" si="13"/>
        <v>540.91</v>
      </c>
      <c r="H17" s="71">
        <f t="shared" ca="1" si="4"/>
        <v>1678</v>
      </c>
      <c r="I17" s="128">
        <f t="shared" ca="1" si="5"/>
        <v>2487</v>
      </c>
      <c r="J17" s="157" t="str">
        <f t="shared" ca="1" si="6"/>
        <v/>
      </c>
      <c r="K17" s="72" t="str">
        <f t="shared" ca="1" si="7"/>
        <v/>
      </c>
      <c r="L17" s="128" t="str">
        <f t="shared" ca="1" si="8"/>
        <v/>
      </c>
      <c r="M17" s="165" t="str">
        <f t="shared" ca="1" si="9"/>
        <v/>
      </c>
      <c r="N17" s="72" t="str">
        <f t="shared" ca="1" si="10"/>
        <v/>
      </c>
      <c r="O17" s="71" t="str">
        <f t="shared" ca="1" si="14"/>
        <v/>
      </c>
      <c r="P17" s="73">
        <f t="shared" ca="1" si="11"/>
        <v>0</v>
      </c>
      <c r="Q17" s="120">
        <f t="shared" ca="1" si="15"/>
        <v>172260</v>
      </c>
      <c r="R17" s="77">
        <f ca="1">IFERROR(SUM($I$15:I17)/$N$5,"")</f>
        <v>3.0105795379686613E-2</v>
      </c>
    </row>
    <row r="18" spans="2:18" x14ac:dyDescent="0.25">
      <c r="B18" s="124">
        <f t="shared" si="12"/>
        <v>43562</v>
      </c>
      <c r="C18" s="127" t="str">
        <f t="shared" ca="1" si="0"/>
        <v/>
      </c>
      <c r="D18" s="71">
        <f t="shared" ca="1" si="1"/>
        <v>1258.9166666666667</v>
      </c>
      <c r="E18" s="71">
        <f t="shared" ca="1" si="2"/>
        <v>34</v>
      </c>
      <c r="F18" s="71">
        <f t="shared" ca="1" si="3"/>
        <v>481</v>
      </c>
      <c r="G18" s="71">
        <f t="shared" ca="1" si="13"/>
        <v>0</v>
      </c>
      <c r="H18" s="71">
        <f t="shared" ca="1" si="4"/>
        <v>1576</v>
      </c>
      <c r="I18" s="128">
        <f t="shared" ca="1" si="5"/>
        <v>2018</v>
      </c>
      <c r="J18" s="157" t="str">
        <f t="shared" ca="1" si="6"/>
        <v/>
      </c>
      <c r="K18" s="72" t="str">
        <f t="shared" ca="1" si="7"/>
        <v/>
      </c>
      <c r="L18" s="128" t="str">
        <f t="shared" ca="1" si="8"/>
        <v/>
      </c>
      <c r="M18" s="165" t="str">
        <f t="shared" ca="1" si="9"/>
        <v/>
      </c>
      <c r="N18" s="72" t="str">
        <f t="shared" ca="1" si="10"/>
        <v/>
      </c>
      <c r="O18" s="71" t="str">
        <f t="shared" ca="1" si="14"/>
        <v/>
      </c>
      <c r="P18" s="73">
        <f t="shared" ca="1" si="11"/>
        <v>0</v>
      </c>
      <c r="Q18" s="120">
        <f t="shared" ca="1" si="15"/>
        <v>170242</v>
      </c>
      <c r="R18" s="77">
        <f ca="1">IFERROR(SUM($I$15:I18)/$N$5,"")</f>
        <v>4.1467960159227955E-2</v>
      </c>
    </row>
    <row r="19" spans="2:18" x14ac:dyDescent="0.25">
      <c r="B19" s="124">
        <f t="shared" si="12"/>
        <v>43563</v>
      </c>
      <c r="C19" s="127" t="str">
        <f t="shared" ca="1" si="0"/>
        <v/>
      </c>
      <c r="D19" s="71">
        <f t="shared" ca="1" si="1"/>
        <v>1232.75</v>
      </c>
      <c r="E19" s="71">
        <f t="shared" ca="1" si="2"/>
        <v>34</v>
      </c>
      <c r="F19" s="71">
        <f t="shared" ca="1" si="3"/>
        <v>590</v>
      </c>
      <c r="G19" s="71">
        <f t="shared" ca="1" si="13"/>
        <v>727.12</v>
      </c>
      <c r="H19" s="71">
        <f t="shared" ca="1" si="4"/>
        <v>1576</v>
      </c>
      <c r="I19" s="128">
        <f t="shared" ca="1" si="5"/>
        <v>2116</v>
      </c>
      <c r="J19" s="157" t="str">
        <f t="shared" ca="1" si="6"/>
        <v/>
      </c>
      <c r="K19" s="72" t="str">
        <f t="shared" ca="1" si="7"/>
        <v/>
      </c>
      <c r="L19" s="128" t="str">
        <f t="shared" ca="1" si="8"/>
        <v/>
      </c>
      <c r="M19" s="165" t="str">
        <f t="shared" ca="1" si="9"/>
        <v/>
      </c>
      <c r="N19" s="72" t="str">
        <f t="shared" ca="1" si="10"/>
        <v/>
      </c>
      <c r="O19" s="71" t="str">
        <f t="shared" ca="1" si="14"/>
        <v/>
      </c>
      <c r="P19" s="73">
        <f t="shared" ca="1" si="11"/>
        <v>0</v>
      </c>
      <c r="Q19" s="120">
        <f t="shared" ca="1" si="15"/>
        <v>168126</v>
      </c>
      <c r="R19" s="77">
        <f ca="1">IFERROR(SUM($I$15:I19)/$N$5,"")</f>
        <v>5.3381904992483402E-2</v>
      </c>
    </row>
    <row r="20" spans="2:18" x14ac:dyDescent="0.25">
      <c r="B20" s="124">
        <f t="shared" si="12"/>
        <v>43564</v>
      </c>
      <c r="C20" s="127" t="str">
        <f t="shared" ca="1" si="0"/>
        <v/>
      </c>
      <c r="D20" s="71">
        <f t="shared" ca="1" si="1"/>
        <v>1193.4166666666667</v>
      </c>
      <c r="E20" s="71">
        <f t="shared" ca="1" si="2"/>
        <v>35.75</v>
      </c>
      <c r="F20" s="71">
        <f t="shared" ca="1" si="3"/>
        <v>744</v>
      </c>
      <c r="G20" s="71">
        <f t="shared" ca="1" si="13"/>
        <v>557.79</v>
      </c>
      <c r="H20" s="71">
        <f t="shared" ca="1" si="4"/>
        <v>2309</v>
      </c>
      <c r="I20" s="128">
        <f t="shared" ca="1" si="5"/>
        <v>3164</v>
      </c>
      <c r="J20" s="157" t="str">
        <f t="shared" ca="1" si="6"/>
        <v/>
      </c>
      <c r="K20" s="72" t="str">
        <f t="shared" ca="1" si="7"/>
        <v/>
      </c>
      <c r="L20" s="128" t="str">
        <f t="shared" ca="1" si="8"/>
        <v/>
      </c>
      <c r="M20" s="165" t="str">
        <f t="shared" ca="1" si="9"/>
        <v/>
      </c>
      <c r="N20" s="72" t="str">
        <f t="shared" ca="1" si="10"/>
        <v/>
      </c>
      <c r="O20" s="71" t="str">
        <f t="shared" ca="1" si="14"/>
        <v/>
      </c>
      <c r="P20" s="73">
        <f t="shared" ca="1" si="11"/>
        <v>0</v>
      </c>
      <c r="Q20" s="120">
        <f t="shared" ca="1" si="15"/>
        <v>164962</v>
      </c>
      <c r="R20" s="77">
        <f ca="1">IFERROR(SUM($I$15:I20)/$N$5,"")</f>
        <v>7.1196518155252894E-2</v>
      </c>
    </row>
    <row r="21" spans="2:18" x14ac:dyDescent="0.25">
      <c r="B21" s="124">
        <f t="shared" si="12"/>
        <v>43565</v>
      </c>
      <c r="C21" s="127" t="str">
        <f t="shared" ca="1" si="0"/>
        <v/>
      </c>
      <c r="D21" s="71">
        <f t="shared" ca="1" si="1"/>
        <v>1149.875</v>
      </c>
      <c r="E21" s="71">
        <f t="shared" ca="1" si="2"/>
        <v>38</v>
      </c>
      <c r="F21" s="71">
        <f t="shared" ca="1" si="3"/>
        <v>722</v>
      </c>
      <c r="G21" s="71">
        <f t="shared" ca="1" si="13"/>
        <v>914.97</v>
      </c>
      <c r="H21" s="71">
        <f t="shared" ca="1" si="4"/>
        <v>2779</v>
      </c>
      <c r="I21" s="128">
        <f t="shared" ca="1" si="5"/>
        <v>3295</v>
      </c>
      <c r="J21" s="157" t="str">
        <f t="shared" ca="1" si="6"/>
        <v/>
      </c>
      <c r="K21" s="72" t="str">
        <f t="shared" ca="1" si="7"/>
        <v/>
      </c>
      <c r="L21" s="128" t="str">
        <f t="shared" ca="1" si="8"/>
        <v/>
      </c>
      <c r="M21" s="165" t="str">
        <f t="shared" ca="1" si="9"/>
        <v/>
      </c>
      <c r="N21" s="72" t="str">
        <f t="shared" ca="1" si="10"/>
        <v/>
      </c>
      <c r="O21" s="71" t="str">
        <f t="shared" ca="1" si="14"/>
        <v/>
      </c>
      <c r="P21" s="73">
        <f t="shared" ca="1" si="11"/>
        <v>0</v>
      </c>
      <c r="Q21" s="120">
        <f t="shared" ca="1" si="15"/>
        <v>161667</v>
      </c>
      <c r="R21" s="77">
        <f ca="1">IFERROR(SUM($I$15:I21)/$N$5,"")</f>
        <v>8.9748714859211626E-2</v>
      </c>
    </row>
    <row r="22" spans="2:18" x14ac:dyDescent="0.25">
      <c r="B22" s="124">
        <f t="shared" si="12"/>
        <v>43566</v>
      </c>
      <c r="C22" s="127" t="str">
        <f t="shared" ca="1" si="0"/>
        <v/>
      </c>
      <c r="D22" s="71">
        <f t="shared" ca="1" si="1"/>
        <v>1109.8333333333333</v>
      </c>
      <c r="E22" s="71">
        <f t="shared" ca="1" si="2"/>
        <v>40.833333333333336</v>
      </c>
      <c r="F22" s="71">
        <f t="shared" ca="1" si="3"/>
        <v>809</v>
      </c>
      <c r="G22" s="71">
        <f t="shared" ca="1" si="13"/>
        <v>923.18000000000006</v>
      </c>
      <c r="H22" s="71">
        <f t="shared" ca="1" si="4"/>
        <v>2464</v>
      </c>
      <c r="I22" s="128">
        <f t="shared" ca="1" si="5"/>
        <v>3322</v>
      </c>
      <c r="J22" s="157" t="str">
        <f t="shared" ca="1" si="6"/>
        <v/>
      </c>
      <c r="K22" s="72" t="str">
        <f t="shared" ca="1" si="7"/>
        <v/>
      </c>
      <c r="L22" s="128" t="str">
        <f t="shared" ca="1" si="8"/>
        <v/>
      </c>
      <c r="M22" s="165" t="str">
        <f t="shared" ca="1" si="9"/>
        <v/>
      </c>
      <c r="N22" s="72" t="str">
        <f t="shared" ca="1" si="10"/>
        <v/>
      </c>
      <c r="O22" s="71" t="str">
        <f t="shared" ca="1" si="14"/>
        <v/>
      </c>
      <c r="P22" s="73">
        <f t="shared" ca="1" si="11"/>
        <v>0</v>
      </c>
      <c r="Q22" s="120">
        <f t="shared" ca="1" si="15"/>
        <v>158345</v>
      </c>
      <c r="R22" s="77">
        <f ca="1">IFERROR(SUM($I$15:I22)/$N$5,"")</f>
        <v>0.10845293259837732</v>
      </c>
    </row>
    <row r="23" spans="2:18" x14ac:dyDescent="0.25">
      <c r="B23" s="124">
        <f t="shared" si="12"/>
        <v>43567</v>
      </c>
      <c r="C23" s="127" t="str">
        <f t="shared" ca="1" si="0"/>
        <v/>
      </c>
      <c r="D23" s="71">
        <f t="shared" ca="1" si="1"/>
        <v>1072.125</v>
      </c>
      <c r="E23" s="71">
        <f t="shared" ca="1" si="2"/>
        <v>42</v>
      </c>
      <c r="F23" s="71">
        <f t="shared" ca="1" si="3"/>
        <v>865</v>
      </c>
      <c r="G23" s="71">
        <f t="shared" ca="1" si="13"/>
        <v>752.73</v>
      </c>
      <c r="H23" s="71">
        <f t="shared" ca="1" si="4"/>
        <v>2938</v>
      </c>
      <c r="I23" s="128">
        <f t="shared" ca="1" si="5"/>
        <v>3029</v>
      </c>
      <c r="J23" s="157" t="str">
        <f t="shared" ca="1" si="6"/>
        <v/>
      </c>
      <c r="K23" s="72" t="str">
        <f t="shared" ca="1" si="7"/>
        <v/>
      </c>
      <c r="L23" s="128" t="str">
        <f t="shared" ca="1" si="8"/>
        <v/>
      </c>
      <c r="M23" s="165" t="str">
        <f t="shared" ca="1" si="9"/>
        <v/>
      </c>
      <c r="N23" s="72" t="str">
        <f t="shared" ca="1" si="10"/>
        <v/>
      </c>
      <c r="O23" s="71" t="str">
        <f t="shared" ca="1" si="14"/>
        <v/>
      </c>
      <c r="P23" s="73">
        <f t="shared" ca="1" si="11"/>
        <v>0</v>
      </c>
      <c r="Q23" s="120">
        <f t="shared" ca="1" si="15"/>
        <v>155316</v>
      </c>
      <c r="R23" s="77">
        <f ca="1">IFERROR(SUM($I$15:I23)/$N$5,"")</f>
        <v>0.12550744058511207</v>
      </c>
    </row>
    <row r="24" spans="2:18" x14ac:dyDescent="0.25">
      <c r="B24" s="124">
        <f t="shared" si="12"/>
        <v>43568</v>
      </c>
      <c r="C24" s="127" t="str">
        <f t="shared" ca="1" si="0"/>
        <v/>
      </c>
      <c r="D24" s="71">
        <f t="shared" ca="1" si="1"/>
        <v>1041.5416666666667</v>
      </c>
      <c r="E24" s="71">
        <f t="shared" ca="1" si="2"/>
        <v>42</v>
      </c>
      <c r="F24" s="71">
        <f t="shared" ca="1" si="3"/>
        <v>788</v>
      </c>
      <c r="G24" s="71">
        <f t="shared" ca="1" si="13"/>
        <v>937.08</v>
      </c>
      <c r="H24" s="71">
        <f t="shared" ca="1" si="4"/>
        <v>2959</v>
      </c>
      <c r="I24" s="128">
        <f t="shared" ca="1" si="5"/>
        <v>2291</v>
      </c>
      <c r="J24" s="157" t="str">
        <f t="shared" ca="1" si="6"/>
        <v/>
      </c>
      <c r="K24" s="72" t="str">
        <f t="shared" ca="1" si="7"/>
        <v/>
      </c>
      <c r="L24" s="128" t="str">
        <f t="shared" ca="1" si="8"/>
        <v/>
      </c>
      <c r="M24" s="165" t="str">
        <f t="shared" ca="1" si="9"/>
        <v/>
      </c>
      <c r="N24" s="72" t="str">
        <f t="shared" ca="1" si="10"/>
        <v/>
      </c>
      <c r="O24" s="71" t="str">
        <f t="shared" ca="1" si="14"/>
        <v/>
      </c>
      <c r="P24" s="73">
        <f t="shared" ca="1" si="11"/>
        <v>0</v>
      </c>
      <c r="Q24" s="120">
        <f t="shared" ca="1" si="15"/>
        <v>153025</v>
      </c>
      <c r="R24" s="77">
        <f ca="1">IFERROR(SUM($I$15:I24)/$N$5,"")</f>
        <v>0.13840670694285698</v>
      </c>
    </row>
    <row r="25" spans="2:18" x14ac:dyDescent="0.25">
      <c r="B25" s="124">
        <f t="shared" si="12"/>
        <v>43569</v>
      </c>
      <c r="C25" s="127" t="str">
        <f t="shared" ca="1" si="0"/>
        <v/>
      </c>
      <c r="D25" s="71">
        <f t="shared" ca="1" si="1"/>
        <v>1015.125</v>
      </c>
      <c r="E25" s="71">
        <f t="shared" ca="1" si="2"/>
        <v>42</v>
      </c>
      <c r="F25" s="71">
        <f t="shared" ca="1" si="3"/>
        <v>921</v>
      </c>
      <c r="G25" s="71">
        <f t="shared" ca="1" si="13"/>
        <v>1280.22</v>
      </c>
      <c r="H25" s="71">
        <f t="shared" ca="1" si="4"/>
        <v>3039</v>
      </c>
      <c r="I25" s="128">
        <f t="shared" ca="1" si="5"/>
        <v>2411</v>
      </c>
      <c r="J25" s="157" t="str">
        <f t="shared" ca="1" si="6"/>
        <v/>
      </c>
      <c r="K25" s="72" t="str">
        <f t="shared" ca="1" si="7"/>
        <v/>
      </c>
      <c r="L25" s="128" t="str">
        <f t="shared" ca="1" si="8"/>
        <v/>
      </c>
      <c r="M25" s="165" t="str">
        <f t="shared" ca="1" si="9"/>
        <v/>
      </c>
      <c r="N25" s="72" t="str">
        <f t="shared" ca="1" si="10"/>
        <v/>
      </c>
      <c r="O25" s="71" t="str">
        <f t="shared" ca="1" si="14"/>
        <v/>
      </c>
      <c r="P25" s="73">
        <f t="shared" ca="1" si="11"/>
        <v>0</v>
      </c>
      <c r="Q25" s="120">
        <f t="shared" ca="1" si="15"/>
        <v>150614</v>
      </c>
      <c r="R25" s="77">
        <f ca="1">IFERROR(SUM($I$15:I25)/$N$5,"")</f>
        <v>0.1519816223459661</v>
      </c>
    </row>
    <row r="26" spans="2:18" x14ac:dyDescent="0.25">
      <c r="B26" s="124">
        <f t="shared" si="12"/>
        <v>43570</v>
      </c>
      <c r="C26" s="127" t="str">
        <f t="shared" ca="1" si="0"/>
        <v/>
      </c>
      <c r="D26" s="71">
        <f t="shared" ca="1" si="1"/>
        <v>998.54166666666663</v>
      </c>
      <c r="E26" s="71">
        <f t="shared" ca="1" si="2"/>
        <v>42</v>
      </c>
      <c r="F26" s="71">
        <f t="shared" ca="1" si="3"/>
        <v>936</v>
      </c>
      <c r="G26" s="71">
        <f t="shared" ca="1" si="13"/>
        <v>578.41</v>
      </c>
      <c r="H26" s="71">
        <f t="shared" ca="1" si="4"/>
        <v>3151</v>
      </c>
      <c r="I26" s="128">
        <f t="shared" ca="1" si="5"/>
        <v>2696</v>
      </c>
      <c r="J26" s="157" t="str">
        <f t="shared" ca="1" si="6"/>
        <v/>
      </c>
      <c r="K26" s="72" t="str">
        <f t="shared" ca="1" si="7"/>
        <v/>
      </c>
      <c r="L26" s="128" t="str">
        <f t="shared" ca="1" si="8"/>
        <v/>
      </c>
      <c r="M26" s="165" t="str">
        <f t="shared" ca="1" si="9"/>
        <v/>
      </c>
      <c r="N26" s="72" t="str">
        <f t="shared" ca="1" si="10"/>
        <v/>
      </c>
      <c r="O26" s="71" t="str">
        <f t="shared" ca="1" si="14"/>
        <v/>
      </c>
      <c r="P26" s="73">
        <f t="shared" ca="1" si="11"/>
        <v>0</v>
      </c>
      <c r="Q26" s="120">
        <f t="shared" ca="1" si="15"/>
        <v>147918</v>
      </c>
      <c r="R26" s="77">
        <f ca="1">IFERROR(SUM($I$15:I26)/$N$5,"")</f>
        <v>0.16716120423181519</v>
      </c>
    </row>
    <row r="27" spans="2:18" x14ac:dyDescent="0.25">
      <c r="B27" s="124">
        <f t="shared" si="12"/>
        <v>43571</v>
      </c>
      <c r="C27" s="127" t="str">
        <f t="shared" ca="1" si="0"/>
        <v/>
      </c>
      <c r="D27" s="71">
        <f t="shared" ca="1" si="1"/>
        <v>985.58333333333337</v>
      </c>
      <c r="E27" s="71">
        <f t="shared" ca="1" si="2"/>
        <v>42</v>
      </c>
      <c r="F27" s="71">
        <f t="shared" ca="1" si="3"/>
        <v>1076</v>
      </c>
      <c r="G27" s="71">
        <f t="shared" ca="1" si="13"/>
        <v>1346.9999999999998</v>
      </c>
      <c r="H27" s="71">
        <f t="shared" ca="1" si="4"/>
        <v>3265</v>
      </c>
      <c r="I27" s="128">
        <f t="shared" ca="1" si="5"/>
        <v>2774</v>
      </c>
      <c r="J27" s="157" t="str">
        <f t="shared" ca="1" si="6"/>
        <v/>
      </c>
      <c r="K27" s="72" t="str">
        <f t="shared" ca="1" si="7"/>
        <v/>
      </c>
      <c r="L27" s="128" t="str">
        <f t="shared" ca="1" si="8"/>
        <v/>
      </c>
      <c r="M27" s="165" t="str">
        <f t="shared" ca="1" si="9"/>
        <v/>
      </c>
      <c r="N27" s="72" t="str">
        <f t="shared" ca="1" si="10"/>
        <v/>
      </c>
      <c r="O27" s="71" t="str">
        <f t="shared" ca="1" si="14"/>
        <v/>
      </c>
      <c r="P27" s="73">
        <f t="shared" ca="1" si="11"/>
        <v>0</v>
      </c>
      <c r="Q27" s="120">
        <f t="shared" ca="1" si="15"/>
        <v>145144</v>
      </c>
      <c r="R27" s="77">
        <f ca="1">IFERROR(SUM($I$15:I27)/$N$5,"")</f>
        <v>0.18277995799715102</v>
      </c>
    </row>
    <row r="28" spans="2:18" x14ac:dyDescent="0.25">
      <c r="B28" s="124">
        <f t="shared" si="12"/>
        <v>43572</v>
      </c>
      <c r="C28" s="127" t="str">
        <f t="shared" ca="1" si="0"/>
        <v/>
      </c>
      <c r="D28" s="71">
        <f t="shared" ca="1" si="1"/>
        <v>971</v>
      </c>
      <c r="E28" s="71">
        <f t="shared" ca="1" si="2"/>
        <v>42</v>
      </c>
      <c r="F28" s="71">
        <f t="shared" ca="1" si="3"/>
        <v>1099</v>
      </c>
      <c r="G28" s="71">
        <f t="shared" ca="1" si="13"/>
        <v>755.37</v>
      </c>
      <c r="H28" s="71">
        <f t="shared" ca="1" si="4"/>
        <v>3397</v>
      </c>
      <c r="I28" s="128">
        <f t="shared" ca="1" si="5"/>
        <v>2630</v>
      </c>
      <c r="J28" s="157" t="str">
        <f t="shared" ca="1" si="6"/>
        <v/>
      </c>
      <c r="K28" s="72" t="str">
        <f t="shared" ca="1" si="7"/>
        <v/>
      </c>
      <c r="L28" s="128" t="str">
        <f t="shared" ca="1" si="8"/>
        <v/>
      </c>
      <c r="M28" s="165" t="str">
        <f t="shared" ca="1" si="9"/>
        <v/>
      </c>
      <c r="N28" s="72" t="str">
        <f t="shared" ca="1" si="10"/>
        <v/>
      </c>
      <c r="O28" s="71" t="str">
        <f t="shared" ca="1" si="14"/>
        <v/>
      </c>
      <c r="P28" s="73">
        <f t="shared" ca="1" si="11"/>
        <v>0</v>
      </c>
      <c r="Q28" s="120">
        <f t="shared" ca="1" si="15"/>
        <v>142514</v>
      </c>
      <c r="R28" s="77">
        <f ca="1">IFERROR(SUM($I$15:I28)/$N$5,"")</f>
        <v>0.1975879329080498</v>
      </c>
    </row>
    <row r="29" spans="2:18" x14ac:dyDescent="0.25">
      <c r="B29" s="124">
        <f t="shared" si="12"/>
        <v>43573</v>
      </c>
      <c r="C29" s="127" t="str">
        <f t="shared" ca="1" si="0"/>
        <v/>
      </c>
      <c r="D29" s="71">
        <f t="shared" ca="1" si="1"/>
        <v>965.75</v>
      </c>
      <c r="E29" s="71">
        <f t="shared" ca="1" si="2"/>
        <v>42</v>
      </c>
      <c r="F29" s="71">
        <f t="shared" ca="1" si="3"/>
        <v>1013</v>
      </c>
      <c r="G29" s="71">
        <f t="shared" ca="1" si="13"/>
        <v>1331.38</v>
      </c>
      <c r="H29" s="71">
        <f t="shared" ca="1" si="4"/>
        <v>3190</v>
      </c>
      <c r="I29" s="128">
        <f t="shared" ca="1" si="5"/>
        <v>2283</v>
      </c>
      <c r="J29" s="157" t="str">
        <f t="shared" ca="1" si="6"/>
        <v/>
      </c>
      <c r="K29" s="72" t="str">
        <f t="shared" ca="1" si="7"/>
        <v/>
      </c>
      <c r="L29" s="128" t="str">
        <f t="shared" ca="1" si="8"/>
        <v/>
      </c>
      <c r="M29" s="165" t="str">
        <f t="shared" ca="1" si="9"/>
        <v/>
      </c>
      <c r="N29" s="72" t="str">
        <f t="shared" ca="1" si="10"/>
        <v/>
      </c>
      <c r="O29" s="71" t="str">
        <f t="shared" ca="1" si="14"/>
        <v/>
      </c>
      <c r="P29" s="73">
        <f t="shared" ca="1" si="11"/>
        <v>0</v>
      </c>
      <c r="Q29" s="120">
        <f t="shared" ca="1" si="15"/>
        <v>140231</v>
      </c>
      <c r="R29" s="77">
        <f ca="1">IFERROR(SUM($I$15:I29)/$N$5,"")</f>
        <v>0.21044215599610375</v>
      </c>
    </row>
    <row r="30" spans="2:18" x14ac:dyDescent="0.25">
      <c r="B30" s="124">
        <f t="shared" si="12"/>
        <v>43574</v>
      </c>
      <c r="C30" s="127" t="str">
        <f t="shared" ca="1" si="0"/>
        <v/>
      </c>
      <c r="D30" s="71">
        <f t="shared" ca="1" si="1"/>
        <v>962.625</v>
      </c>
      <c r="E30" s="71">
        <f t="shared" ca="1" si="2"/>
        <v>42</v>
      </c>
      <c r="F30" s="71">
        <f t="shared" ca="1" si="3"/>
        <v>1001</v>
      </c>
      <c r="G30" s="71">
        <f t="shared" ca="1" si="13"/>
        <v>772.22</v>
      </c>
      <c r="H30" s="71">
        <f t="shared" ca="1" si="4"/>
        <v>3202</v>
      </c>
      <c r="I30" s="128">
        <f t="shared" ca="1" si="5"/>
        <v>2396</v>
      </c>
      <c r="J30" s="157" t="str">
        <f t="shared" ca="1" si="6"/>
        <v/>
      </c>
      <c r="K30" s="72" t="str">
        <f t="shared" ca="1" si="7"/>
        <v/>
      </c>
      <c r="L30" s="128" t="str">
        <f t="shared" ca="1" si="8"/>
        <v/>
      </c>
      <c r="M30" s="165" t="str">
        <f t="shared" ca="1" si="9"/>
        <v/>
      </c>
      <c r="N30" s="72" t="str">
        <f t="shared" ca="1" si="10"/>
        <v/>
      </c>
      <c r="O30" s="71" t="str">
        <f t="shared" ca="1" si="14"/>
        <v/>
      </c>
      <c r="P30" s="73">
        <f t="shared" ca="1" si="11"/>
        <v>0</v>
      </c>
      <c r="Q30" s="120">
        <f t="shared" ca="1" si="15"/>
        <v>137835</v>
      </c>
      <c r="R30" s="77">
        <f ca="1">IFERROR(SUM($I$15:I30)/$N$5,"")</f>
        <v>0.22393261526854236</v>
      </c>
    </row>
    <row r="31" spans="2:18" x14ac:dyDescent="0.25">
      <c r="B31" s="124">
        <f t="shared" si="12"/>
        <v>43575</v>
      </c>
      <c r="C31" s="127" t="str">
        <f t="shared" ca="1" si="0"/>
        <v/>
      </c>
      <c r="D31" s="71">
        <f t="shared" ca="1" si="1"/>
        <v>958.5</v>
      </c>
      <c r="E31" s="71">
        <f t="shared" ca="1" si="2"/>
        <v>42</v>
      </c>
      <c r="F31" s="71">
        <f t="shared" ca="1" si="3"/>
        <v>982</v>
      </c>
      <c r="G31" s="71">
        <f t="shared" ca="1" si="13"/>
        <v>1145.05</v>
      </c>
      <c r="H31" s="71">
        <f t="shared" ca="1" si="4"/>
        <v>3243</v>
      </c>
      <c r="I31" s="128">
        <f t="shared" ca="1" si="5"/>
        <v>2271</v>
      </c>
      <c r="J31" s="157" t="str">
        <f t="shared" ca="1" si="6"/>
        <v/>
      </c>
      <c r="K31" s="72" t="str">
        <f t="shared" ca="1" si="7"/>
        <v/>
      </c>
      <c r="L31" s="128" t="str">
        <f t="shared" ca="1" si="8"/>
        <v/>
      </c>
      <c r="M31" s="165" t="str">
        <f t="shared" ca="1" si="9"/>
        <v/>
      </c>
      <c r="N31" s="72" t="str">
        <f t="shared" ca="1" si="10"/>
        <v/>
      </c>
      <c r="O31" s="71" t="str">
        <f t="shared" ca="1" si="14"/>
        <v/>
      </c>
      <c r="P31" s="73">
        <f t="shared" ca="1" si="11"/>
        <v>0</v>
      </c>
      <c r="Q31" s="120">
        <f t="shared" ca="1" si="15"/>
        <v>135564</v>
      </c>
      <c r="R31" s="77">
        <f ca="1">IFERROR(SUM($I$15:I31)/$N$5,"")</f>
        <v>0.2367192734520599</v>
      </c>
    </row>
    <row r="32" spans="2:18" x14ac:dyDescent="0.25">
      <c r="B32" s="124">
        <f t="shared" si="12"/>
        <v>43576</v>
      </c>
      <c r="C32" s="127" t="str">
        <f t="shared" ca="1" si="0"/>
        <v/>
      </c>
      <c r="D32" s="71">
        <f t="shared" ca="1" si="1"/>
        <v>951.83333333333337</v>
      </c>
      <c r="E32" s="71">
        <f t="shared" ca="1" si="2"/>
        <v>42</v>
      </c>
      <c r="F32" s="71">
        <f t="shared" ca="1" si="3"/>
        <v>974</v>
      </c>
      <c r="G32" s="71">
        <f t="shared" ca="1" si="13"/>
        <v>967.02</v>
      </c>
      <c r="H32" s="71">
        <f t="shared" ca="1" si="4"/>
        <v>3331</v>
      </c>
      <c r="I32" s="128">
        <f t="shared" ca="1" si="5"/>
        <v>2106</v>
      </c>
      <c r="J32" s="157" t="str">
        <f t="shared" ca="1" si="6"/>
        <v/>
      </c>
      <c r="K32" s="72" t="str">
        <f t="shared" ca="1" si="7"/>
        <v/>
      </c>
      <c r="L32" s="128" t="str">
        <f t="shared" ca="1" si="8"/>
        <v/>
      </c>
      <c r="M32" s="165" t="str">
        <f t="shared" ca="1" si="9"/>
        <v/>
      </c>
      <c r="N32" s="72" t="str">
        <f t="shared" ca="1" si="10"/>
        <v/>
      </c>
      <c r="O32" s="71" t="str">
        <f t="shared" ca="1" si="14"/>
        <v/>
      </c>
      <c r="P32" s="73">
        <f t="shared" ca="1" si="11"/>
        <v>0</v>
      </c>
      <c r="Q32" s="120">
        <f t="shared" ca="1" si="15"/>
        <v>133458</v>
      </c>
      <c r="R32" s="77">
        <f ca="1">IFERROR(SUM($I$15:I32)/$N$5,"")</f>
        <v>0.24857691419820166</v>
      </c>
    </row>
    <row r="33" spans="2:18" x14ac:dyDescent="0.25">
      <c r="B33" s="124">
        <f t="shared" si="12"/>
        <v>43577</v>
      </c>
      <c r="C33" s="127" t="str">
        <f t="shared" ca="1" si="0"/>
        <v/>
      </c>
      <c r="D33" s="71">
        <f t="shared" ca="1" si="1"/>
        <v>943.08333333333337</v>
      </c>
      <c r="E33" s="71">
        <f t="shared" ca="1" si="2"/>
        <v>42</v>
      </c>
      <c r="F33" s="71">
        <f t="shared" ca="1" si="3"/>
        <v>963</v>
      </c>
      <c r="G33" s="71">
        <f t="shared" ca="1" si="13"/>
        <v>955.83</v>
      </c>
      <c r="H33" s="71">
        <f t="shared" ca="1" si="4"/>
        <v>3416</v>
      </c>
      <c r="I33" s="128">
        <f t="shared" ca="1" si="5"/>
        <v>1775</v>
      </c>
      <c r="J33" s="157" t="str">
        <f t="shared" ca="1" si="6"/>
        <v/>
      </c>
      <c r="K33" s="72" t="str">
        <f t="shared" ca="1" si="7"/>
        <v/>
      </c>
      <c r="L33" s="128" t="str">
        <f t="shared" ca="1" si="8"/>
        <v/>
      </c>
      <c r="M33" s="165" t="str">
        <f t="shared" ca="1" si="9"/>
        <v/>
      </c>
      <c r="N33" s="72" t="str">
        <f t="shared" ca="1" si="10"/>
        <v/>
      </c>
      <c r="O33" s="71" t="str">
        <f t="shared" ca="1" si="14"/>
        <v/>
      </c>
      <c r="P33" s="73">
        <f t="shared" ca="1" si="11"/>
        <v>0</v>
      </c>
      <c r="Q33" s="120">
        <f t="shared" ca="1" si="15"/>
        <v>131683</v>
      </c>
      <c r="R33" s="77">
        <f ca="1">IFERROR(SUM($I$15:I33)/$N$5,"")</f>
        <v>0.25857088966088049</v>
      </c>
    </row>
    <row r="34" spans="2:18" x14ac:dyDescent="0.25">
      <c r="B34" s="124">
        <f t="shared" si="12"/>
        <v>43578</v>
      </c>
      <c r="C34" s="127" t="str">
        <f t="shared" ca="1" si="0"/>
        <v/>
      </c>
      <c r="D34" s="71">
        <f t="shared" ca="1" si="1"/>
        <v>935.5</v>
      </c>
      <c r="E34" s="71">
        <f t="shared" ca="1" si="2"/>
        <v>42</v>
      </c>
      <c r="F34" s="71">
        <f t="shared" ca="1" si="3"/>
        <v>913</v>
      </c>
      <c r="G34" s="71">
        <f t="shared" ca="1" si="13"/>
        <v>763.36</v>
      </c>
      <c r="H34" s="71">
        <f t="shared" ca="1" si="4"/>
        <v>3438</v>
      </c>
      <c r="I34" s="128">
        <f t="shared" ca="1" si="5"/>
        <v>1791</v>
      </c>
      <c r="J34" s="157" t="str">
        <f t="shared" ca="1" si="6"/>
        <v/>
      </c>
      <c r="K34" s="72" t="str">
        <f t="shared" ca="1" si="7"/>
        <v/>
      </c>
      <c r="L34" s="128" t="str">
        <f t="shared" ca="1" si="8"/>
        <v/>
      </c>
      <c r="M34" s="165" t="str">
        <f t="shared" ca="1" si="9"/>
        <v/>
      </c>
      <c r="N34" s="72" t="str">
        <f t="shared" ca="1" si="10"/>
        <v/>
      </c>
      <c r="O34" s="71" t="str">
        <f t="shared" ca="1" si="14"/>
        <v/>
      </c>
      <c r="P34" s="73">
        <f t="shared" ca="1" si="11"/>
        <v>0</v>
      </c>
      <c r="Q34" s="120">
        <f t="shared" ca="1" si="15"/>
        <v>129892</v>
      </c>
      <c r="R34" s="77">
        <f ca="1">IFERROR(SUM($I$15:I34)/$N$5,"")</f>
        <v>0.26865495166294123</v>
      </c>
    </row>
    <row r="35" spans="2:18" x14ac:dyDescent="0.25">
      <c r="B35" s="124">
        <f t="shared" si="12"/>
        <v>43579</v>
      </c>
      <c r="C35" s="127" t="str">
        <f t="shared" ca="1" si="0"/>
        <v/>
      </c>
      <c r="D35" s="71">
        <f t="shared" ca="1" si="1"/>
        <v>927.08333333333337</v>
      </c>
      <c r="E35" s="71">
        <f t="shared" ca="1" si="2"/>
        <v>42</v>
      </c>
      <c r="F35" s="71">
        <f t="shared" ca="1" si="3"/>
        <v>903</v>
      </c>
      <c r="G35" s="71">
        <f t="shared" ca="1" si="13"/>
        <v>983.89</v>
      </c>
      <c r="H35" s="71">
        <f t="shared" ca="1" si="4"/>
        <v>3464</v>
      </c>
      <c r="I35" s="128">
        <f t="shared" ca="1" si="5"/>
        <v>1581</v>
      </c>
      <c r="J35" s="157" t="str">
        <f t="shared" ca="1" si="6"/>
        <v/>
      </c>
      <c r="K35" s="72" t="str">
        <f t="shared" ca="1" si="7"/>
        <v/>
      </c>
      <c r="L35" s="128" t="str">
        <f t="shared" ca="1" si="8"/>
        <v/>
      </c>
      <c r="M35" s="165" t="str">
        <f t="shared" ca="1" si="9"/>
        <v/>
      </c>
      <c r="N35" s="72" t="str">
        <f t="shared" ca="1" si="10"/>
        <v/>
      </c>
      <c r="O35" s="71" t="str">
        <f t="shared" ca="1" si="14"/>
        <v/>
      </c>
      <c r="P35" s="73">
        <f t="shared" ca="1" si="11"/>
        <v>0</v>
      </c>
      <c r="Q35" s="120">
        <f t="shared" ca="1" si="15"/>
        <v>128311</v>
      </c>
      <c r="R35" s="77">
        <f ca="1">IFERROR(SUM($I$15:I35)/$N$5,"")</f>
        <v>0.27755662783561458</v>
      </c>
    </row>
    <row r="36" spans="2:18" x14ac:dyDescent="0.25">
      <c r="B36" s="124">
        <f t="shared" si="12"/>
        <v>43580</v>
      </c>
      <c r="C36" s="127" t="str">
        <f t="shared" ca="1" si="0"/>
        <v/>
      </c>
      <c r="D36" s="71">
        <f t="shared" ca="1" si="1"/>
        <v>917.20833333333337</v>
      </c>
      <c r="E36" s="71">
        <f t="shared" ca="1" si="2"/>
        <v>42</v>
      </c>
      <c r="F36" s="71">
        <f t="shared" ca="1" si="3"/>
        <v>889</v>
      </c>
      <c r="G36" s="71">
        <f t="shared" ca="1" si="13"/>
        <v>756.22</v>
      </c>
      <c r="H36" s="71">
        <f t="shared" ca="1" si="4"/>
        <v>3618</v>
      </c>
      <c r="I36" s="128">
        <f t="shared" ca="1" si="5"/>
        <v>1285</v>
      </c>
      <c r="J36" s="157" t="str">
        <f t="shared" ca="1" si="6"/>
        <v/>
      </c>
      <c r="K36" s="72" t="str">
        <f t="shared" ca="1" si="7"/>
        <v/>
      </c>
      <c r="L36" s="128" t="str">
        <f t="shared" ca="1" si="8"/>
        <v/>
      </c>
      <c r="M36" s="165" t="str">
        <f t="shared" ca="1" si="9"/>
        <v/>
      </c>
      <c r="N36" s="72" t="str">
        <f t="shared" ca="1" si="10"/>
        <v/>
      </c>
      <c r="O36" s="71" t="str">
        <f t="shared" ca="1" si="14"/>
        <v/>
      </c>
      <c r="P36" s="73">
        <f t="shared" ca="1" si="11"/>
        <v>0</v>
      </c>
      <c r="Q36" s="120">
        <f t="shared" ca="1" si="15"/>
        <v>127026</v>
      </c>
      <c r="R36" s="77">
        <f ca="1">IFERROR(SUM($I$15:I36)/$N$5,"")</f>
        <v>0.28479170302972295</v>
      </c>
    </row>
    <row r="37" spans="2:18" x14ac:dyDescent="0.25">
      <c r="B37" s="124">
        <f t="shared" si="12"/>
        <v>43581</v>
      </c>
      <c r="C37" s="127" t="str">
        <f t="shared" ca="1" si="0"/>
        <v/>
      </c>
      <c r="D37" s="71">
        <f t="shared" ca="1" si="1"/>
        <v>906.375</v>
      </c>
      <c r="E37" s="71">
        <f t="shared" ca="1" si="2"/>
        <v>42</v>
      </c>
      <c r="F37" s="71">
        <f t="shared" ca="1" si="3"/>
        <v>912</v>
      </c>
      <c r="G37" s="71">
        <f t="shared" ca="1" si="13"/>
        <v>984.3599999999999</v>
      </c>
      <c r="H37" s="71">
        <f t="shared" ca="1" si="4"/>
        <v>3584</v>
      </c>
      <c r="I37" s="128">
        <f t="shared" ca="1" si="5"/>
        <v>1110</v>
      </c>
      <c r="J37" s="157" t="str">
        <f t="shared" ca="1" si="6"/>
        <v/>
      </c>
      <c r="K37" s="72" t="str">
        <f t="shared" ca="1" si="7"/>
        <v/>
      </c>
      <c r="L37" s="128" t="str">
        <f t="shared" ca="1" si="8"/>
        <v/>
      </c>
      <c r="M37" s="165" t="str">
        <f t="shared" ca="1" si="9"/>
        <v/>
      </c>
      <c r="N37" s="72" t="str">
        <f t="shared" ca="1" si="10"/>
        <v/>
      </c>
      <c r="O37" s="71" t="str">
        <f t="shared" ca="1" si="14"/>
        <v/>
      </c>
      <c r="P37" s="73">
        <f t="shared" ca="1" si="11"/>
        <v>0</v>
      </c>
      <c r="Q37" s="120">
        <f t="shared" ca="1" si="15"/>
        <v>125916</v>
      </c>
      <c r="R37" s="77">
        <f ca="1">IFERROR(SUM($I$15:I37)/$N$5,"")</f>
        <v>0.29104145669934178</v>
      </c>
    </row>
    <row r="38" spans="2:18" x14ac:dyDescent="0.25">
      <c r="B38" s="124">
        <f t="shared" si="12"/>
        <v>43582</v>
      </c>
      <c r="C38" s="127" t="str">
        <f t="shared" ca="1" si="0"/>
        <v/>
      </c>
      <c r="D38" s="71">
        <f t="shared" ca="1" si="1"/>
        <v>897.375</v>
      </c>
      <c r="E38" s="71">
        <f t="shared" ca="1" si="2"/>
        <v>42</v>
      </c>
      <c r="F38" s="71">
        <f t="shared" ca="1" si="3"/>
        <v>841</v>
      </c>
      <c r="G38" s="71">
        <f t="shared" ca="1" si="13"/>
        <v>821.48</v>
      </c>
      <c r="H38" s="71">
        <f t="shared" ca="1" si="4"/>
        <v>3614</v>
      </c>
      <c r="I38" s="128">
        <f t="shared" ca="1" si="5"/>
        <v>1071</v>
      </c>
      <c r="J38" s="157" t="str">
        <f t="shared" ca="1" si="6"/>
        <v/>
      </c>
      <c r="K38" s="72" t="str">
        <f t="shared" ca="1" si="7"/>
        <v/>
      </c>
      <c r="L38" s="128" t="str">
        <f t="shared" ca="1" si="8"/>
        <v/>
      </c>
      <c r="M38" s="165" t="str">
        <f t="shared" ca="1" si="9"/>
        <v/>
      </c>
      <c r="N38" s="72" t="str">
        <f t="shared" ca="1" si="10"/>
        <v/>
      </c>
      <c r="O38" s="71" t="str">
        <f t="shared" ca="1" si="14"/>
        <v/>
      </c>
      <c r="P38" s="73">
        <f t="shared" ca="1" si="11"/>
        <v>0</v>
      </c>
      <c r="Q38" s="120">
        <f t="shared" ca="1" si="15"/>
        <v>124845</v>
      </c>
      <c r="R38" s="77">
        <f ca="1">IFERROR(SUM($I$15:I38)/$N$5,"")</f>
        <v>0.29707162442921731</v>
      </c>
    </row>
    <row r="39" spans="2:18" x14ac:dyDescent="0.25">
      <c r="B39" s="124">
        <f t="shared" si="12"/>
        <v>43583</v>
      </c>
      <c r="C39" s="127" t="str">
        <f t="shared" ca="1" si="0"/>
        <v/>
      </c>
      <c r="D39" s="71">
        <f t="shared" ca="1" si="1"/>
        <v>889.20833333333337</v>
      </c>
      <c r="E39" s="71">
        <f t="shared" ca="1" si="2"/>
        <v>42</v>
      </c>
      <c r="F39" s="71">
        <f t="shared" ca="1" si="3"/>
        <v>815</v>
      </c>
      <c r="G39" s="71">
        <f t="shared" ca="1" si="13"/>
        <v>832.56</v>
      </c>
      <c r="H39" s="71">
        <f t="shared" ca="1" si="4"/>
        <v>3607</v>
      </c>
      <c r="I39" s="128">
        <f t="shared" ca="1" si="5"/>
        <v>951</v>
      </c>
      <c r="J39" s="157" t="str">
        <f t="shared" ca="1" si="6"/>
        <v/>
      </c>
      <c r="K39" s="72" t="str">
        <f t="shared" ca="1" si="7"/>
        <v/>
      </c>
      <c r="L39" s="128" t="str">
        <f t="shared" ca="1" si="8"/>
        <v/>
      </c>
      <c r="M39" s="165" t="str">
        <f t="shared" ca="1" si="9"/>
        <v/>
      </c>
      <c r="N39" s="72" t="str">
        <f t="shared" ca="1" si="10"/>
        <v/>
      </c>
      <c r="O39" s="71" t="str">
        <f t="shared" ca="1" si="14"/>
        <v/>
      </c>
      <c r="P39" s="73">
        <f t="shared" ca="1" si="11"/>
        <v>0</v>
      </c>
      <c r="Q39" s="120">
        <f t="shared" ca="1" si="15"/>
        <v>123894</v>
      </c>
      <c r="R39" s="77">
        <f ca="1">IFERROR(SUM($I$15:I39)/$N$5,"")</f>
        <v>0.30242614311372862</v>
      </c>
    </row>
    <row r="40" spans="2:18" x14ac:dyDescent="0.25">
      <c r="B40" s="124">
        <f t="shared" si="12"/>
        <v>43584</v>
      </c>
      <c r="C40" s="127" t="str">
        <f t="shared" ca="1" si="0"/>
        <v/>
      </c>
      <c r="D40" s="71">
        <f t="shared" ca="1" si="1"/>
        <v>886.875</v>
      </c>
      <c r="E40" s="71">
        <f t="shared" ca="1" si="2"/>
        <v>42</v>
      </c>
      <c r="F40" s="71">
        <f t="shared" ca="1" si="3"/>
        <v>745</v>
      </c>
      <c r="G40" s="71">
        <f t="shared" ca="1" si="13"/>
        <v>963.56</v>
      </c>
      <c r="H40" s="71">
        <f t="shared" ca="1" si="4"/>
        <v>3450</v>
      </c>
      <c r="I40" s="128">
        <f t="shared" ca="1" si="5"/>
        <v>907</v>
      </c>
      <c r="J40" s="157" t="str">
        <f t="shared" ca="1" si="6"/>
        <v/>
      </c>
      <c r="K40" s="72" t="str">
        <f t="shared" ca="1" si="7"/>
        <v/>
      </c>
      <c r="L40" s="128" t="str">
        <f t="shared" ca="1" si="8"/>
        <v/>
      </c>
      <c r="M40" s="165" t="str">
        <f t="shared" ca="1" si="9"/>
        <v/>
      </c>
      <c r="N40" s="72" t="str">
        <f t="shared" ca="1" si="10"/>
        <v/>
      </c>
      <c r="O40" s="71" t="str">
        <f t="shared" ca="1" si="14"/>
        <v/>
      </c>
      <c r="P40" s="73">
        <f t="shared" ca="1" si="11"/>
        <v>0</v>
      </c>
      <c r="Q40" s="120">
        <f t="shared" ca="1" si="15"/>
        <v>122987</v>
      </c>
      <c r="R40" s="77">
        <f ca="1">IFERROR(SUM($I$15:I40)/$N$5,"")</f>
        <v>0.30753292381493974</v>
      </c>
    </row>
    <row r="41" spans="2:18" x14ac:dyDescent="0.25">
      <c r="B41" s="124">
        <f t="shared" si="12"/>
        <v>43585</v>
      </c>
      <c r="C41" s="127" t="str">
        <f t="shared" ca="1" si="0"/>
        <v/>
      </c>
      <c r="D41" s="71">
        <f t="shared" ca="1" si="1"/>
        <v>878.5</v>
      </c>
      <c r="E41" s="71">
        <f t="shared" ca="1" si="2"/>
        <v>42</v>
      </c>
      <c r="F41" s="71">
        <f t="shared" ca="1" si="3"/>
        <v>730</v>
      </c>
      <c r="G41" s="71">
        <f t="shared" ca="1" si="13"/>
        <v>584.65</v>
      </c>
      <c r="H41" s="71">
        <f t="shared" ca="1" si="4"/>
        <v>3501</v>
      </c>
      <c r="I41" s="128">
        <f t="shared" ca="1" si="5"/>
        <v>803</v>
      </c>
      <c r="J41" s="157" t="str">
        <f t="shared" ca="1" si="6"/>
        <v/>
      </c>
      <c r="K41" s="72" t="str">
        <f t="shared" ca="1" si="7"/>
        <v/>
      </c>
      <c r="L41" s="128" t="str">
        <f t="shared" ca="1" si="8"/>
        <v/>
      </c>
      <c r="M41" s="165" t="str">
        <f t="shared" ca="1" si="9"/>
        <v/>
      </c>
      <c r="N41" s="72" t="str">
        <f t="shared" ca="1" si="10"/>
        <v/>
      </c>
      <c r="O41" s="71" t="str">
        <f t="shared" ca="1" si="14"/>
        <v/>
      </c>
      <c r="P41" s="73">
        <f t="shared" ca="1" si="11"/>
        <v>0</v>
      </c>
      <c r="Q41" s="120">
        <f t="shared" ca="1" si="15"/>
        <v>122184</v>
      </c>
      <c r="R41" s="77">
        <f ca="1">IFERROR(SUM($I$15:I41)/$N$5,"")</f>
        <v>0.31205414201016851</v>
      </c>
    </row>
    <row r="42" spans="2:18" x14ac:dyDescent="0.25">
      <c r="B42" s="124">
        <f t="shared" si="12"/>
        <v>43586</v>
      </c>
      <c r="C42" s="127" t="str">
        <f t="shared" ca="1" si="0"/>
        <v/>
      </c>
      <c r="D42" s="71">
        <f t="shared" ca="1" si="1"/>
        <v>872.54166666666663</v>
      </c>
      <c r="E42" s="71">
        <f t="shared" ca="1" si="2"/>
        <v>42</v>
      </c>
      <c r="F42" s="71">
        <f t="shared" ca="1" si="3"/>
        <v>737</v>
      </c>
      <c r="G42" s="71">
        <f t="shared" ca="1" si="13"/>
        <v>958.71999999999991</v>
      </c>
      <c r="H42" s="71">
        <f t="shared" ca="1" si="4"/>
        <v>3664</v>
      </c>
      <c r="I42" s="128">
        <f t="shared" ca="1" si="5"/>
        <v>756</v>
      </c>
      <c r="J42" s="157" t="str">
        <f t="shared" ca="1" si="6"/>
        <v/>
      </c>
      <c r="K42" s="72" t="str">
        <f t="shared" ca="1" si="7"/>
        <v/>
      </c>
      <c r="L42" s="128" t="str">
        <f t="shared" ca="1" si="8"/>
        <v/>
      </c>
      <c r="M42" s="165" t="str">
        <f t="shared" ca="1" si="9"/>
        <v/>
      </c>
      <c r="N42" s="72" t="str">
        <f t="shared" ca="1" si="10"/>
        <v/>
      </c>
      <c r="O42" s="71" t="str">
        <f t="shared" ca="1" si="14"/>
        <v/>
      </c>
      <c r="P42" s="73">
        <f t="shared" ca="1" si="11"/>
        <v>0</v>
      </c>
      <c r="Q42" s="120">
        <f t="shared" ca="1" si="15"/>
        <v>121428</v>
      </c>
      <c r="R42" s="77">
        <f ca="1">IFERROR(SUM($I$15:I42)/$N$5,"")</f>
        <v>0.31631073099596302</v>
      </c>
    </row>
    <row r="43" spans="2:18" x14ac:dyDescent="0.25">
      <c r="B43" s="124">
        <f t="shared" si="12"/>
        <v>43587</v>
      </c>
      <c r="C43" s="127" t="str">
        <f t="shared" ca="1" si="0"/>
        <v/>
      </c>
      <c r="D43" s="71">
        <f t="shared" ca="1" si="1"/>
        <v>868</v>
      </c>
      <c r="E43" s="71">
        <f t="shared" ca="1" si="2"/>
        <v>42</v>
      </c>
      <c r="F43" s="71">
        <f t="shared" ca="1" si="3"/>
        <v>719</v>
      </c>
      <c r="G43" s="71">
        <f t="shared" ca="1" si="13"/>
        <v>591.44000000000005</v>
      </c>
      <c r="H43" s="71">
        <f t="shared" ca="1" si="4"/>
        <v>3747</v>
      </c>
      <c r="I43" s="128">
        <f t="shared" ca="1" si="5"/>
        <v>736</v>
      </c>
      <c r="J43" s="157" t="str">
        <f t="shared" ca="1" si="6"/>
        <v/>
      </c>
      <c r="K43" s="72" t="str">
        <f t="shared" ca="1" si="7"/>
        <v/>
      </c>
      <c r="L43" s="128" t="str">
        <f t="shared" ca="1" si="8"/>
        <v/>
      </c>
      <c r="M43" s="165" t="str">
        <f t="shared" ca="1" si="9"/>
        <v/>
      </c>
      <c r="N43" s="72" t="str">
        <f t="shared" ca="1" si="10"/>
        <v/>
      </c>
      <c r="O43" s="71" t="str">
        <f t="shared" ca="1" si="14"/>
        <v/>
      </c>
      <c r="P43" s="73">
        <f t="shared" ca="1" si="11"/>
        <v>0</v>
      </c>
      <c r="Q43" s="120">
        <f t="shared" ca="1" si="15"/>
        <v>120692</v>
      </c>
      <c r="R43" s="77">
        <f ca="1">IFERROR(SUM($I$15:I43)/$N$5,"")</f>
        <v>0.3204547118075301</v>
      </c>
    </row>
    <row r="44" spans="2:18" x14ac:dyDescent="0.25">
      <c r="B44" s="124">
        <f t="shared" si="12"/>
        <v>43588</v>
      </c>
      <c r="C44" s="127" t="str">
        <f t="shared" ca="1" si="0"/>
        <v/>
      </c>
      <c r="D44" s="71">
        <f t="shared" ca="1" si="1"/>
        <v>857.54166666666663</v>
      </c>
      <c r="E44" s="71">
        <f t="shared" ca="1" si="2"/>
        <v>42</v>
      </c>
      <c r="F44" s="71">
        <f t="shared" ca="1" si="3"/>
        <v>811</v>
      </c>
      <c r="G44" s="71">
        <f t="shared" ca="1" si="13"/>
        <v>385.15</v>
      </c>
      <c r="H44" s="71">
        <f t="shared" ca="1" si="4"/>
        <v>3693</v>
      </c>
      <c r="I44" s="128">
        <f t="shared" ca="1" si="5"/>
        <v>712</v>
      </c>
      <c r="J44" s="157" t="str">
        <f t="shared" ca="1" si="6"/>
        <v/>
      </c>
      <c r="K44" s="72" t="str">
        <f t="shared" ca="1" si="7"/>
        <v/>
      </c>
      <c r="L44" s="128" t="str">
        <f t="shared" ca="1" si="8"/>
        <v/>
      </c>
      <c r="M44" s="165" t="str">
        <f t="shared" ca="1" si="9"/>
        <v/>
      </c>
      <c r="N44" s="72" t="str">
        <f t="shared" ca="1" si="10"/>
        <v/>
      </c>
      <c r="O44" s="71" t="str">
        <f t="shared" ca="1" si="14"/>
        <v/>
      </c>
      <c r="P44" s="73">
        <f t="shared" ca="1" si="11"/>
        <v>0</v>
      </c>
      <c r="Q44" s="120">
        <f t="shared" ca="1" si="15"/>
        <v>119980</v>
      </c>
      <c r="R44" s="77">
        <f ca="1">IFERROR(SUM($I$15:I44)/$N$5,"")</f>
        <v>0.32446356281002436</v>
      </c>
    </row>
    <row r="45" spans="2:18" x14ac:dyDescent="0.25">
      <c r="B45" s="124">
        <f t="shared" si="12"/>
        <v>43589</v>
      </c>
      <c r="C45" s="127" t="str">
        <f t="shared" ca="1" si="0"/>
        <v/>
      </c>
      <c r="D45" s="71">
        <f t="shared" ca="1" si="1"/>
        <v>849.70833333333337</v>
      </c>
      <c r="E45" s="71">
        <f t="shared" ca="1" si="2"/>
        <v>42</v>
      </c>
      <c r="F45" s="71">
        <f t="shared" ca="1" si="3"/>
        <v>678</v>
      </c>
      <c r="G45" s="71">
        <f t="shared" ca="1" si="13"/>
        <v>1065.9499999999998</v>
      </c>
      <c r="H45" s="71">
        <f t="shared" ca="1" si="4"/>
        <v>3626</v>
      </c>
      <c r="I45" s="128">
        <f t="shared" ca="1" si="5"/>
        <v>676</v>
      </c>
      <c r="J45" s="157" t="str">
        <f t="shared" ca="1" si="6"/>
        <v/>
      </c>
      <c r="K45" s="72" t="str">
        <f t="shared" ca="1" si="7"/>
        <v/>
      </c>
      <c r="L45" s="128" t="str">
        <f t="shared" ca="1" si="8"/>
        <v/>
      </c>
      <c r="M45" s="165" t="str">
        <f t="shared" ca="1" si="9"/>
        <v/>
      </c>
      <c r="N45" s="72" t="str">
        <f t="shared" ca="1" si="10"/>
        <v/>
      </c>
      <c r="O45" s="71" t="str">
        <f t="shared" ca="1" si="14"/>
        <v/>
      </c>
      <c r="P45" s="73">
        <f t="shared" ca="1" si="11"/>
        <v>0</v>
      </c>
      <c r="Q45" s="120">
        <f t="shared" ca="1" si="15"/>
        <v>119304</v>
      </c>
      <c r="R45" s="77">
        <f ca="1">IFERROR(SUM($I$15:I45)/$N$5,"")</f>
        <v>0.3282697190989094</v>
      </c>
    </row>
    <row r="46" spans="2:18" x14ac:dyDescent="0.25">
      <c r="B46" s="124">
        <f t="shared" si="12"/>
        <v>43590</v>
      </c>
      <c r="C46" s="127" t="str">
        <f t="shared" ca="1" si="0"/>
        <v/>
      </c>
      <c r="D46" s="71">
        <f t="shared" ca="1" si="1"/>
        <v>841.79166666666663</v>
      </c>
      <c r="E46" s="71">
        <f t="shared" ca="1" si="2"/>
        <v>42</v>
      </c>
      <c r="F46" s="71">
        <f t="shared" ca="1" si="3"/>
        <v>673</v>
      </c>
      <c r="G46" s="71">
        <f t="shared" ca="1" si="13"/>
        <v>769.54</v>
      </c>
      <c r="H46" s="71">
        <f t="shared" ca="1" si="4"/>
        <v>3667</v>
      </c>
      <c r="I46" s="128">
        <f t="shared" ca="1" si="5"/>
        <v>651</v>
      </c>
      <c r="J46" s="157" t="str">
        <f t="shared" ca="1" si="6"/>
        <v/>
      </c>
      <c r="K46" s="72" t="str">
        <f t="shared" ca="1" si="7"/>
        <v/>
      </c>
      <c r="L46" s="128" t="str">
        <f t="shared" ca="1" si="8"/>
        <v/>
      </c>
      <c r="M46" s="165" t="str">
        <f t="shared" ca="1" si="9"/>
        <v/>
      </c>
      <c r="N46" s="72" t="str">
        <f t="shared" ca="1" si="10"/>
        <v/>
      </c>
      <c r="O46" s="71" t="str">
        <f t="shared" ca="1" si="14"/>
        <v/>
      </c>
      <c r="P46" s="73">
        <f t="shared" ca="1" si="11"/>
        <v>0</v>
      </c>
      <c r="Q46" s="120">
        <f t="shared" ca="1" si="15"/>
        <v>118653</v>
      </c>
      <c r="R46" s="77">
        <f ca="1">IFERROR(SUM($I$15:I46)/$N$5,"")</f>
        <v>0.33193511517001018</v>
      </c>
    </row>
    <row r="47" spans="2:18" x14ac:dyDescent="0.25">
      <c r="B47" s="124">
        <f t="shared" si="12"/>
        <v>43591</v>
      </c>
      <c r="C47" s="127" t="str">
        <f t="shared" ref="C47:C78" ca="1" si="16">IF(B47&gt;$B$10,"",IFERROR(AVERAGE(INDIRECT("'"&amp;TEXT($B47,"MM-DD-YY")&amp;"'!C$14:C$37")),""))</f>
        <v/>
      </c>
      <c r="D47" s="71">
        <f t="shared" ref="D47:D78" ca="1" si="17">IF(B47&gt;$B$10,"",IFERROR(AVERAGE(INDIRECT("'"&amp;TEXT($B47,"MM-DD-YY")&amp;"'!D$14:D$37")),""))</f>
        <v>834.20833333333337</v>
      </c>
      <c r="E47" s="71">
        <f t="shared" ref="E47:E78" ca="1" si="18">IF(B47&gt;$B$10,"",IFERROR(AVERAGE(INDIRECT("'"&amp;TEXT($B47,"MM-DD-YY")&amp;"'!E$14:E$37")),""))</f>
        <v>42</v>
      </c>
      <c r="F47" s="71">
        <f t="shared" ref="F47:F78" ca="1" si="19">IF(B47&gt;$B$10,"",IFERROR(AVERAGE(INDIRECT("'"&amp;TEXT($B47,"MM-DD-YY")&amp;"'!L6")),""))</f>
        <v>643</v>
      </c>
      <c r="G47" s="71">
        <f t="shared" ca="1" si="13"/>
        <v>422.76</v>
      </c>
      <c r="H47" s="71">
        <f t="shared" ref="H47:H78" ca="1" si="20">IF(B47&gt;$B$10,"",IFERROR(AVERAGE(INDIRECT("'"&amp;TEXT($B47,"MM-DD-YY")&amp;"'!P6")),""))</f>
        <v>3591</v>
      </c>
      <c r="I47" s="128">
        <f t="shared" ref="I47:I78" ca="1" si="21">IF(B47&gt;$B$10,"",IFERROR(AVERAGE(INDIRECT("'"&amp;TEXT($B47,"MM-DD-YY")&amp;"'!L7")),""))</f>
        <v>617</v>
      </c>
      <c r="J47" s="157" t="str">
        <f t="shared" ref="J47:J78" ca="1" si="22">IF(B47&gt;$B$10,"",IFERROR(AVERAGE(INDIRECT("'"&amp;TEXT($B47,"MM-DD-YY")&amp;"'!T5")),""))</f>
        <v/>
      </c>
      <c r="K47" s="72" t="str">
        <f t="shared" ref="K47:K78" ca="1" si="23">IF(B47&gt;$B$10,"",IFERROR(AVERAGE(INDIRECT("'"&amp;TEXT($B47,"MM-DD-YY")&amp;"'!I$14:I$37")),""))</f>
        <v/>
      </c>
      <c r="L47" s="128" t="str">
        <f t="shared" ref="L47:L78" ca="1" si="24">IF(B47&gt;$B$10,"",IFERROR(AVERAGE(INDIRECT("'"&amp;TEXT($B47,"MM-DD-YY")&amp;"'!J$14:J$37")),""))</f>
        <v/>
      </c>
      <c r="M47" s="165" t="str">
        <f t="shared" ref="M47:M78" ca="1" si="25">IF(B47&gt;$B$10,"",IFERROR(AVERAGE(INDIRECT("'"&amp;TEXT($B47,"MM-DD-YY")&amp;"'!K$14:K$37")),""))</f>
        <v/>
      </c>
      <c r="N47" s="72" t="str">
        <f t="shared" ref="N47:N78" ca="1" si="26">IF(B47&gt;$B$10,"",IFERROR(AVERAGE(INDIRECT("'"&amp;TEXT($B47,"MM-DD-YY")&amp;"'!L$14:L$37")),""))</f>
        <v/>
      </c>
      <c r="O47" s="71" t="str">
        <f t="shared" ca="1" si="14"/>
        <v/>
      </c>
      <c r="P47" s="73">
        <f t="shared" ref="P47:P78" ca="1" si="27">IFERROR(IF(B47&gt;$B$10,"",INDIRECT("'"&amp;TEXT($B47,"MM-DD-YY")&amp;"'!P7")),0)</f>
        <v>0</v>
      </c>
      <c r="Q47" s="120">
        <f t="shared" ca="1" si="15"/>
        <v>118036</v>
      </c>
      <c r="R47" s="77">
        <f ca="1">IFERROR(SUM($I$15:I47)/$N$5,"")</f>
        <v>0.33540907734492448</v>
      </c>
    </row>
    <row r="48" spans="2:18" x14ac:dyDescent="0.25">
      <c r="B48" s="124">
        <f t="shared" ref="B48:B79" si="28">B47+1</f>
        <v>43592</v>
      </c>
      <c r="C48" s="127" t="str">
        <f t="shared" ca="1" si="16"/>
        <v/>
      </c>
      <c r="D48" s="71">
        <f t="shared" ca="1" si="17"/>
        <v>827.04166666666663</v>
      </c>
      <c r="E48" s="71">
        <f t="shared" ca="1" si="18"/>
        <v>42</v>
      </c>
      <c r="F48" s="71">
        <f t="shared" ca="1" si="19"/>
        <v>670</v>
      </c>
      <c r="G48" s="71">
        <f t="shared" ref="G48:G79" ca="1" si="29">IF(B48&gt;$B$10,"",IFERROR(AVERAGE(INDIRECT("'"&amp;TEXT($B48,"MM-DD-YY")&amp;"'!P5")),""))</f>
        <v>626.47</v>
      </c>
      <c r="H48" s="71">
        <f t="shared" ca="1" si="20"/>
        <v>3488</v>
      </c>
      <c r="I48" s="128">
        <f t="shared" ca="1" si="21"/>
        <v>499</v>
      </c>
      <c r="J48" s="157" t="str">
        <f t="shared" ca="1" si="22"/>
        <v/>
      </c>
      <c r="K48" s="72" t="str">
        <f t="shared" ca="1" si="23"/>
        <v/>
      </c>
      <c r="L48" s="128" t="str">
        <f t="shared" ca="1" si="24"/>
        <v/>
      </c>
      <c r="M48" s="165" t="str">
        <f t="shared" ca="1" si="25"/>
        <v/>
      </c>
      <c r="N48" s="72" t="str">
        <f t="shared" ca="1" si="26"/>
        <v/>
      </c>
      <c r="O48" s="71" t="str">
        <f t="shared" ref="O48:O79" ca="1" si="30">IF(B48&gt;$B$10,"",IFERROR(AVERAGE(INDIRECT("'"&amp;TEXT($B48,"MM-DD-YY")&amp;"'!M$14:M$37")),""))</f>
        <v/>
      </c>
      <c r="P48" s="73">
        <f t="shared" ca="1" si="27"/>
        <v>0</v>
      </c>
      <c r="Q48" s="120">
        <f t="shared" ref="Q48:Q79" ca="1" si="31">IFERROR(Q47-I48,"")</f>
        <v>117537</v>
      </c>
      <c r="R48" s="77">
        <f ca="1">IFERROR(SUM($I$15:I48)/$N$5,"")</f>
        <v>0.33821865129189727</v>
      </c>
    </row>
    <row r="49" spans="2:18" x14ac:dyDescent="0.25">
      <c r="B49" s="124">
        <f t="shared" si="28"/>
        <v>43593</v>
      </c>
      <c r="C49" s="127" t="str">
        <f t="shared" ca="1" si="16"/>
        <v/>
      </c>
      <c r="D49" s="71">
        <f t="shared" ca="1" si="17"/>
        <v>819.5</v>
      </c>
      <c r="E49" s="71">
        <f t="shared" ca="1" si="18"/>
        <v>42</v>
      </c>
      <c r="F49" s="71">
        <f t="shared" ca="1" si="19"/>
        <v>583</v>
      </c>
      <c r="G49" s="71">
        <f t="shared" ca="1" si="29"/>
        <v>627.58999999999992</v>
      </c>
      <c r="H49" s="71">
        <f t="shared" ca="1" si="20"/>
        <v>3533</v>
      </c>
      <c r="I49" s="128">
        <f t="shared" ca="1" si="21"/>
        <v>531</v>
      </c>
      <c r="J49" s="157" t="str">
        <f t="shared" ca="1" si="22"/>
        <v/>
      </c>
      <c r="K49" s="72" t="str">
        <f t="shared" ca="1" si="23"/>
        <v/>
      </c>
      <c r="L49" s="128" t="str">
        <f t="shared" ca="1" si="24"/>
        <v/>
      </c>
      <c r="M49" s="165" t="str">
        <f t="shared" ca="1" si="25"/>
        <v/>
      </c>
      <c r="N49" s="72" t="str">
        <f t="shared" ca="1" si="26"/>
        <v/>
      </c>
      <c r="O49" s="71" t="str">
        <f t="shared" ca="1" si="30"/>
        <v/>
      </c>
      <c r="P49" s="73">
        <f t="shared" ca="1" si="27"/>
        <v>0</v>
      </c>
      <c r="Q49" s="120">
        <f t="shared" ca="1" si="31"/>
        <v>117006</v>
      </c>
      <c r="R49" s="77">
        <f ca="1">IFERROR(SUM($I$15:I49)/$N$5,"")</f>
        <v>0.34120839831763389</v>
      </c>
    </row>
    <row r="50" spans="2:18" x14ac:dyDescent="0.25">
      <c r="B50" s="124">
        <f t="shared" si="28"/>
        <v>43594</v>
      </c>
      <c r="C50" s="127" t="str">
        <f t="shared" ca="1" si="16"/>
        <v/>
      </c>
      <c r="D50" s="71">
        <f t="shared" ca="1" si="17"/>
        <v>809.125</v>
      </c>
      <c r="E50" s="71">
        <f t="shared" ca="1" si="18"/>
        <v>42</v>
      </c>
      <c r="F50" s="71">
        <f t="shared" ca="1" si="19"/>
        <v>585</v>
      </c>
      <c r="G50" s="71">
        <f t="shared" ca="1" si="29"/>
        <v>806.31</v>
      </c>
      <c r="H50" s="71">
        <f t="shared" ca="1" si="20"/>
        <v>3704</v>
      </c>
      <c r="I50" s="128">
        <f t="shared" ca="1" si="21"/>
        <v>564</v>
      </c>
      <c r="J50" s="157" t="str">
        <f t="shared" ca="1" si="22"/>
        <v/>
      </c>
      <c r="K50" s="72" t="str">
        <f t="shared" ca="1" si="23"/>
        <v/>
      </c>
      <c r="L50" s="128" t="str">
        <f t="shared" ca="1" si="24"/>
        <v/>
      </c>
      <c r="M50" s="165" t="str">
        <f t="shared" ca="1" si="25"/>
        <v/>
      </c>
      <c r="N50" s="72" t="str">
        <f t="shared" ca="1" si="26"/>
        <v/>
      </c>
      <c r="O50" s="71" t="str">
        <f t="shared" ca="1" si="30"/>
        <v/>
      </c>
      <c r="P50" s="73">
        <f t="shared" ca="1" si="27"/>
        <v>0</v>
      </c>
      <c r="Q50" s="120">
        <f t="shared" ca="1" si="31"/>
        <v>116442</v>
      </c>
      <c r="R50" s="77">
        <f ca="1">IFERROR(SUM($I$15:I50)/$N$5,"")</f>
        <v>0.34438394883084561</v>
      </c>
    </row>
    <row r="51" spans="2:18" x14ac:dyDescent="0.25">
      <c r="B51" s="124">
        <f t="shared" si="28"/>
        <v>43595</v>
      </c>
      <c r="C51" s="127" t="str">
        <f t="shared" ca="1" si="16"/>
        <v/>
      </c>
      <c r="D51" s="71">
        <f t="shared" ca="1" si="17"/>
        <v>802</v>
      </c>
      <c r="E51" s="71">
        <f t="shared" ca="1" si="18"/>
        <v>42</v>
      </c>
      <c r="F51" s="71">
        <f t="shared" ca="1" si="19"/>
        <v>584</v>
      </c>
      <c r="G51" s="71">
        <f t="shared" ca="1" si="29"/>
        <v>570.79999999999995</v>
      </c>
      <c r="H51" s="71">
        <f t="shared" ca="1" si="20"/>
        <v>3686</v>
      </c>
      <c r="I51" s="128">
        <f t="shared" ca="1" si="21"/>
        <v>509</v>
      </c>
      <c r="J51" s="157" t="str">
        <f t="shared" ca="1" si="22"/>
        <v/>
      </c>
      <c r="K51" s="72" t="str">
        <f t="shared" ca="1" si="23"/>
        <v/>
      </c>
      <c r="L51" s="128" t="str">
        <f t="shared" ca="1" si="24"/>
        <v/>
      </c>
      <c r="M51" s="165" t="str">
        <f t="shared" ca="1" si="25"/>
        <v/>
      </c>
      <c r="N51" s="72" t="str">
        <f t="shared" ca="1" si="26"/>
        <v/>
      </c>
      <c r="O51" s="71" t="str">
        <f t="shared" ca="1" si="30"/>
        <v/>
      </c>
      <c r="P51" s="73">
        <f t="shared" ca="1" si="27"/>
        <v>0</v>
      </c>
      <c r="Q51" s="120">
        <f t="shared" ca="1" si="31"/>
        <v>115933</v>
      </c>
      <c r="R51" s="77">
        <f ca="1">IFERROR(SUM($I$15:I51)/$N$5,"")</f>
        <v>0.34724982686493211</v>
      </c>
    </row>
    <row r="52" spans="2:18" x14ac:dyDescent="0.25">
      <c r="B52" s="124">
        <f t="shared" si="28"/>
        <v>43596</v>
      </c>
      <c r="C52" s="127" t="str">
        <f t="shared" ca="1" si="16"/>
        <v/>
      </c>
      <c r="D52" s="71">
        <f t="shared" ca="1" si="17"/>
        <v>797.54166666666663</v>
      </c>
      <c r="E52" s="71">
        <f t="shared" ca="1" si="18"/>
        <v>42</v>
      </c>
      <c r="F52" s="71">
        <f t="shared" ca="1" si="19"/>
        <v>586</v>
      </c>
      <c r="G52" s="71">
        <f t="shared" ca="1" si="29"/>
        <v>423.94</v>
      </c>
      <c r="H52" s="71">
        <f t="shared" ca="1" si="20"/>
        <v>3815</v>
      </c>
      <c r="I52" s="128">
        <f t="shared" ca="1" si="21"/>
        <v>500</v>
      </c>
      <c r="J52" s="157" t="str">
        <f t="shared" ca="1" si="22"/>
        <v/>
      </c>
      <c r="K52" s="72" t="str">
        <f t="shared" ca="1" si="23"/>
        <v/>
      </c>
      <c r="L52" s="128" t="str">
        <f t="shared" ca="1" si="24"/>
        <v/>
      </c>
      <c r="M52" s="165" t="str">
        <f t="shared" ca="1" si="25"/>
        <v/>
      </c>
      <c r="N52" s="72" t="str">
        <f t="shared" ca="1" si="26"/>
        <v/>
      </c>
      <c r="O52" s="71" t="str">
        <f t="shared" ca="1" si="30"/>
        <v/>
      </c>
      <c r="P52" s="73">
        <f t="shared" ca="1" si="27"/>
        <v>0</v>
      </c>
      <c r="Q52" s="120">
        <f t="shared" ca="1" si="31"/>
        <v>115433</v>
      </c>
      <c r="R52" s="77">
        <f ca="1">IFERROR(SUM($I$15:I52)/$N$5,"")</f>
        <v>0.35006503122061633</v>
      </c>
    </row>
    <row r="53" spans="2:18" x14ac:dyDescent="0.25">
      <c r="B53" s="124">
        <f t="shared" si="28"/>
        <v>43597</v>
      </c>
      <c r="C53" s="127" t="str">
        <f t="shared" ca="1" si="16"/>
        <v/>
      </c>
      <c r="D53" s="71">
        <f t="shared" ca="1" si="17"/>
        <v>790.20833333333337</v>
      </c>
      <c r="E53" s="71">
        <f t="shared" ca="1" si="18"/>
        <v>44</v>
      </c>
      <c r="F53" s="71">
        <f t="shared" ca="1" si="19"/>
        <v>588</v>
      </c>
      <c r="G53" s="71">
        <f t="shared" ca="1" si="29"/>
        <v>607.51</v>
      </c>
      <c r="H53" s="71">
        <f t="shared" ca="1" si="20"/>
        <v>3716</v>
      </c>
      <c r="I53" s="128">
        <f t="shared" ca="1" si="21"/>
        <v>590</v>
      </c>
      <c r="J53" s="157" t="str">
        <f t="shared" ca="1" si="22"/>
        <v/>
      </c>
      <c r="K53" s="72" t="str">
        <f t="shared" ca="1" si="23"/>
        <v/>
      </c>
      <c r="L53" s="128" t="str">
        <f t="shared" ca="1" si="24"/>
        <v/>
      </c>
      <c r="M53" s="165" t="str">
        <f t="shared" ca="1" si="25"/>
        <v/>
      </c>
      <c r="N53" s="72" t="str">
        <f t="shared" ca="1" si="26"/>
        <v/>
      </c>
      <c r="O53" s="71" t="str">
        <f t="shared" ca="1" si="30"/>
        <v/>
      </c>
      <c r="P53" s="73">
        <f t="shared" ca="1" si="27"/>
        <v>0</v>
      </c>
      <c r="Q53" s="120">
        <f t="shared" ca="1" si="31"/>
        <v>114843</v>
      </c>
      <c r="R53" s="77">
        <f ca="1">IFERROR(SUM($I$15:I53)/$N$5,"")</f>
        <v>0.35338697236032363</v>
      </c>
    </row>
    <row r="54" spans="2:18" x14ac:dyDescent="0.25">
      <c r="B54" s="124">
        <f t="shared" si="28"/>
        <v>43598</v>
      </c>
      <c r="C54" s="127" t="str">
        <f t="shared" ca="1" si="16"/>
        <v/>
      </c>
      <c r="D54" s="71">
        <f t="shared" ca="1" si="17"/>
        <v>779.125</v>
      </c>
      <c r="E54" s="71">
        <f t="shared" ca="1" si="18"/>
        <v>44</v>
      </c>
      <c r="F54" s="71">
        <f t="shared" ca="1" si="19"/>
        <v>587</v>
      </c>
      <c r="G54" s="71">
        <f t="shared" ca="1" si="29"/>
        <v>614.43000000000006</v>
      </c>
      <c r="H54" s="71">
        <f t="shared" ca="1" si="20"/>
        <v>3897</v>
      </c>
      <c r="I54" s="128">
        <f t="shared" ca="1" si="21"/>
        <v>581</v>
      </c>
      <c r="J54" s="157" t="str">
        <f t="shared" ca="1" si="22"/>
        <v/>
      </c>
      <c r="K54" s="72" t="str">
        <f t="shared" ca="1" si="23"/>
        <v/>
      </c>
      <c r="L54" s="128" t="str">
        <f t="shared" ca="1" si="24"/>
        <v/>
      </c>
      <c r="M54" s="165" t="str">
        <f t="shared" ca="1" si="25"/>
        <v/>
      </c>
      <c r="N54" s="72" t="str">
        <f t="shared" ca="1" si="26"/>
        <v/>
      </c>
      <c r="O54" s="71" t="str">
        <f t="shared" ca="1" si="30"/>
        <v/>
      </c>
      <c r="P54" s="73">
        <f t="shared" ca="1" si="27"/>
        <v>0</v>
      </c>
      <c r="Q54" s="120">
        <f t="shared" ca="1" si="31"/>
        <v>114262</v>
      </c>
      <c r="R54" s="77">
        <f ca="1">IFERROR(SUM($I$15:I54)/$N$5,"")</f>
        <v>0.35665823982162864</v>
      </c>
    </row>
    <row r="55" spans="2:18" x14ac:dyDescent="0.25">
      <c r="B55" s="124">
        <f t="shared" si="28"/>
        <v>43599</v>
      </c>
      <c r="C55" s="127" t="str">
        <f t="shared" ca="1" si="16"/>
        <v/>
      </c>
      <c r="D55" s="71">
        <f t="shared" ca="1" si="17"/>
        <v>773.04166666666663</v>
      </c>
      <c r="E55" s="71">
        <f t="shared" ca="1" si="18"/>
        <v>44</v>
      </c>
      <c r="F55" s="71">
        <f t="shared" ca="1" si="19"/>
        <v>580</v>
      </c>
      <c r="G55" s="71">
        <f t="shared" ca="1" si="29"/>
        <v>599.20000000000005</v>
      </c>
      <c r="H55" s="71">
        <f t="shared" ca="1" si="20"/>
        <v>3832</v>
      </c>
      <c r="I55" s="128">
        <f t="shared" ca="1" si="21"/>
        <v>555</v>
      </c>
      <c r="J55" s="157" t="str">
        <f t="shared" ca="1" si="22"/>
        <v/>
      </c>
      <c r="K55" s="72" t="str">
        <f t="shared" ca="1" si="23"/>
        <v/>
      </c>
      <c r="L55" s="128" t="str">
        <f t="shared" ca="1" si="24"/>
        <v/>
      </c>
      <c r="M55" s="165" t="str">
        <f t="shared" ca="1" si="25"/>
        <v/>
      </c>
      <c r="N55" s="72" t="str">
        <f t="shared" ca="1" si="26"/>
        <v/>
      </c>
      <c r="O55" s="71" t="str">
        <f t="shared" ca="1" si="30"/>
        <v/>
      </c>
      <c r="P55" s="73">
        <f t="shared" ca="1" si="27"/>
        <v>0</v>
      </c>
      <c r="Q55" s="120">
        <f t="shared" ca="1" si="31"/>
        <v>113707</v>
      </c>
      <c r="R55" s="77">
        <f ca="1">IFERROR(SUM($I$15:I55)/$N$5,"")</f>
        <v>0.35978311665643808</v>
      </c>
    </row>
    <row r="56" spans="2:18" x14ac:dyDescent="0.25">
      <c r="B56" s="124">
        <f t="shared" si="28"/>
        <v>43600</v>
      </c>
      <c r="C56" s="127" t="str">
        <f t="shared" ca="1" si="16"/>
        <v/>
      </c>
      <c r="D56" s="71">
        <f t="shared" ca="1" si="17"/>
        <v>767.20833333333337</v>
      </c>
      <c r="E56" s="71">
        <f t="shared" ca="1" si="18"/>
        <v>44</v>
      </c>
      <c r="F56" s="71">
        <f t="shared" ca="1" si="19"/>
        <v>547</v>
      </c>
      <c r="G56" s="71">
        <f t="shared" ca="1" si="29"/>
        <v>595.74</v>
      </c>
      <c r="H56" s="71">
        <f t="shared" ca="1" si="20"/>
        <v>3700</v>
      </c>
      <c r="I56" s="128">
        <f t="shared" ca="1" si="21"/>
        <v>540</v>
      </c>
      <c r="J56" s="157" t="str">
        <f t="shared" ca="1" si="22"/>
        <v/>
      </c>
      <c r="K56" s="72" t="str">
        <f t="shared" ca="1" si="23"/>
        <v/>
      </c>
      <c r="L56" s="128" t="str">
        <f t="shared" ca="1" si="24"/>
        <v/>
      </c>
      <c r="M56" s="165" t="str">
        <f t="shared" ca="1" si="25"/>
        <v/>
      </c>
      <c r="N56" s="72" t="str">
        <f t="shared" ca="1" si="26"/>
        <v/>
      </c>
      <c r="O56" s="71" t="str">
        <f t="shared" ca="1" si="30"/>
        <v/>
      </c>
      <c r="P56" s="73">
        <f t="shared" ca="1" si="27"/>
        <v>0</v>
      </c>
      <c r="Q56" s="120">
        <f t="shared" ca="1" si="31"/>
        <v>113167</v>
      </c>
      <c r="R56" s="77">
        <f ca="1">IFERROR(SUM($I$15:I56)/$N$5,"")</f>
        <v>0.36282353736057699</v>
      </c>
    </row>
    <row r="57" spans="2:18" x14ac:dyDescent="0.25">
      <c r="B57" s="124">
        <f t="shared" si="28"/>
        <v>43601</v>
      </c>
      <c r="C57" s="127" t="str">
        <f t="shared" ca="1" si="16"/>
        <v/>
      </c>
      <c r="D57" s="71">
        <f t="shared" ca="1" si="17"/>
        <v>760.75</v>
      </c>
      <c r="E57" s="71">
        <f t="shared" ca="1" si="18"/>
        <v>44</v>
      </c>
      <c r="F57" s="71">
        <f t="shared" ca="1" si="19"/>
        <v>538</v>
      </c>
      <c r="G57" s="71">
        <f t="shared" ca="1" si="29"/>
        <v>616.52</v>
      </c>
      <c r="H57" s="71">
        <f t="shared" ca="1" si="20"/>
        <v>3710</v>
      </c>
      <c r="I57" s="128">
        <f t="shared" ca="1" si="21"/>
        <v>473</v>
      </c>
      <c r="J57" s="157" t="str">
        <f t="shared" ca="1" si="22"/>
        <v/>
      </c>
      <c r="K57" s="72" t="str">
        <f t="shared" ca="1" si="23"/>
        <v/>
      </c>
      <c r="L57" s="128" t="str">
        <f t="shared" ca="1" si="24"/>
        <v/>
      </c>
      <c r="M57" s="165" t="str">
        <f t="shared" ca="1" si="25"/>
        <v/>
      </c>
      <c r="N57" s="72" t="str">
        <f t="shared" ca="1" si="26"/>
        <v/>
      </c>
      <c r="O57" s="71" t="str">
        <f t="shared" ca="1" si="30"/>
        <v/>
      </c>
      <c r="P57" s="73">
        <f t="shared" ca="1" si="27"/>
        <v>0</v>
      </c>
      <c r="Q57" s="120">
        <f t="shared" ca="1" si="31"/>
        <v>112694</v>
      </c>
      <c r="R57" s="77">
        <f ca="1">IFERROR(SUM($I$15:I57)/$N$5,"")</f>
        <v>0.36548672068105426</v>
      </c>
    </row>
    <row r="58" spans="2:18" x14ac:dyDescent="0.25">
      <c r="B58" s="124">
        <f t="shared" si="28"/>
        <v>43602</v>
      </c>
      <c r="C58" s="127" t="str">
        <f t="shared" ca="1" si="16"/>
        <v/>
      </c>
      <c r="D58" s="71">
        <f t="shared" ca="1" si="17"/>
        <v>754.375</v>
      </c>
      <c r="E58" s="71">
        <f t="shared" ca="1" si="18"/>
        <v>44</v>
      </c>
      <c r="F58" s="71">
        <f t="shared" ca="1" si="19"/>
        <v>552</v>
      </c>
      <c r="G58" s="71">
        <f t="shared" ca="1" si="29"/>
        <v>418.4</v>
      </c>
      <c r="H58" s="71">
        <f t="shared" ca="1" si="20"/>
        <v>3699</v>
      </c>
      <c r="I58" s="128">
        <f t="shared" ca="1" si="21"/>
        <v>517</v>
      </c>
      <c r="J58" s="157" t="str">
        <f t="shared" ca="1" si="22"/>
        <v/>
      </c>
      <c r="K58" s="72" t="str">
        <f t="shared" ca="1" si="23"/>
        <v/>
      </c>
      <c r="L58" s="128" t="str">
        <f t="shared" ca="1" si="24"/>
        <v/>
      </c>
      <c r="M58" s="165" t="str">
        <f t="shared" ca="1" si="25"/>
        <v/>
      </c>
      <c r="N58" s="72" t="str">
        <f t="shared" ca="1" si="26"/>
        <v/>
      </c>
      <c r="O58" s="71" t="str">
        <f t="shared" ca="1" si="30"/>
        <v/>
      </c>
      <c r="P58" s="73">
        <f t="shared" ca="1" si="27"/>
        <v>0</v>
      </c>
      <c r="Q58" s="120">
        <f t="shared" ca="1" si="31"/>
        <v>112177</v>
      </c>
      <c r="R58" s="77">
        <f ca="1">IFERROR(SUM($I$15:I58)/$N$5,"")</f>
        <v>0.36839764198483166</v>
      </c>
    </row>
    <row r="59" spans="2:18" x14ac:dyDescent="0.25">
      <c r="B59" s="124">
        <f t="shared" si="28"/>
        <v>43603</v>
      </c>
      <c r="C59" s="127" t="str">
        <f t="shared" ca="1" si="16"/>
        <v/>
      </c>
      <c r="D59" s="71">
        <f t="shared" ca="1" si="17"/>
        <v>729</v>
      </c>
      <c r="E59" s="71">
        <f t="shared" ca="1" si="18"/>
        <v>47.416666666666664</v>
      </c>
      <c r="F59" s="71">
        <f t="shared" ca="1" si="19"/>
        <v>569</v>
      </c>
      <c r="G59" s="71">
        <f t="shared" ca="1" si="29"/>
        <v>627.59999999999991</v>
      </c>
      <c r="H59" s="71">
        <f t="shared" ca="1" si="20"/>
        <v>3974</v>
      </c>
      <c r="I59" s="128">
        <f t="shared" ca="1" si="21"/>
        <v>516</v>
      </c>
      <c r="J59" s="157" t="str">
        <f t="shared" ca="1" si="22"/>
        <v/>
      </c>
      <c r="K59" s="72" t="str">
        <f t="shared" ca="1" si="23"/>
        <v/>
      </c>
      <c r="L59" s="128" t="str">
        <f t="shared" ca="1" si="24"/>
        <v/>
      </c>
      <c r="M59" s="165" t="str">
        <f t="shared" ca="1" si="25"/>
        <v/>
      </c>
      <c r="N59" s="72" t="str">
        <f t="shared" ca="1" si="26"/>
        <v/>
      </c>
      <c r="O59" s="71" t="str">
        <f t="shared" ca="1" si="30"/>
        <v/>
      </c>
      <c r="P59" s="73">
        <f t="shared" ca="1" si="27"/>
        <v>0</v>
      </c>
      <c r="Q59" s="120">
        <f t="shared" ca="1" si="31"/>
        <v>111661</v>
      </c>
      <c r="R59" s="77">
        <f ca="1">IFERROR(SUM($I$15:I59)/$N$5,"")</f>
        <v>0.37130293287989774</v>
      </c>
    </row>
    <row r="60" spans="2:18" x14ac:dyDescent="0.25">
      <c r="B60" s="124">
        <f t="shared" si="28"/>
        <v>43604</v>
      </c>
      <c r="C60" s="127" t="str">
        <f t="shared" ca="1" si="16"/>
        <v/>
      </c>
      <c r="D60" s="71">
        <f t="shared" ca="1" si="17"/>
        <v>717.33333333333337</v>
      </c>
      <c r="E60" s="71">
        <f t="shared" ca="1" si="18"/>
        <v>47.416666666666664</v>
      </c>
      <c r="F60" s="71">
        <f t="shared" ca="1" si="19"/>
        <v>514</v>
      </c>
      <c r="G60" s="71">
        <f t="shared" ca="1" si="29"/>
        <v>579.11</v>
      </c>
      <c r="H60" s="71">
        <f t="shared" ca="1" si="20"/>
        <v>3907</v>
      </c>
      <c r="I60" s="128">
        <f t="shared" ca="1" si="21"/>
        <v>521</v>
      </c>
      <c r="J60" s="157" t="str">
        <f t="shared" ca="1" si="22"/>
        <v/>
      </c>
      <c r="K60" s="72" t="str">
        <f t="shared" ca="1" si="23"/>
        <v/>
      </c>
      <c r="L60" s="128" t="str">
        <f t="shared" ca="1" si="24"/>
        <v/>
      </c>
      <c r="M60" s="165" t="str">
        <f t="shared" ca="1" si="25"/>
        <v/>
      </c>
      <c r="N60" s="72" t="str">
        <f t="shared" ca="1" si="26"/>
        <v/>
      </c>
      <c r="O60" s="71" t="str">
        <f t="shared" ca="1" si="30"/>
        <v/>
      </c>
      <c r="P60" s="73">
        <f t="shared" ca="1" si="27"/>
        <v>0</v>
      </c>
      <c r="Q60" s="120">
        <f t="shared" ca="1" si="31"/>
        <v>111140</v>
      </c>
      <c r="R60" s="77">
        <f ca="1">IFERROR(SUM($I$15:I60)/$N$5,"")</f>
        <v>0.37423637581852065</v>
      </c>
    </row>
    <row r="61" spans="2:18" x14ac:dyDescent="0.25">
      <c r="B61" s="124">
        <f t="shared" si="28"/>
        <v>43605</v>
      </c>
      <c r="C61" s="127" t="str">
        <f t="shared" ca="1" si="16"/>
        <v/>
      </c>
      <c r="D61" s="71">
        <f t="shared" ca="1" si="17"/>
        <v>701.08333333333337</v>
      </c>
      <c r="E61" s="71">
        <f t="shared" ca="1" si="18"/>
        <v>48</v>
      </c>
      <c r="F61" s="71">
        <f t="shared" ca="1" si="19"/>
        <v>535</v>
      </c>
      <c r="G61" s="71">
        <f t="shared" ca="1" si="29"/>
        <v>431.56</v>
      </c>
      <c r="H61" s="71">
        <f t="shared" ca="1" si="20"/>
        <v>3964</v>
      </c>
      <c r="I61" s="128">
        <f t="shared" ca="1" si="21"/>
        <v>500</v>
      </c>
      <c r="J61" s="157" t="str">
        <f t="shared" ca="1" si="22"/>
        <v/>
      </c>
      <c r="K61" s="72" t="str">
        <f t="shared" ca="1" si="23"/>
        <v/>
      </c>
      <c r="L61" s="128" t="str">
        <f t="shared" ca="1" si="24"/>
        <v/>
      </c>
      <c r="M61" s="165" t="str">
        <f t="shared" ca="1" si="25"/>
        <v/>
      </c>
      <c r="N61" s="72" t="str">
        <f t="shared" ca="1" si="26"/>
        <v/>
      </c>
      <c r="O61" s="71" t="str">
        <f t="shared" ca="1" si="30"/>
        <v/>
      </c>
      <c r="P61" s="73">
        <f t="shared" ca="1" si="27"/>
        <v>0</v>
      </c>
      <c r="Q61" s="120">
        <f t="shared" ca="1" si="31"/>
        <v>110640</v>
      </c>
      <c r="R61" s="77">
        <f ca="1">IFERROR(SUM($I$15:I61)/$N$5,"")</f>
        <v>0.37705158017420487</v>
      </c>
    </row>
    <row r="62" spans="2:18" x14ac:dyDescent="0.25">
      <c r="B62" s="124">
        <f t="shared" si="28"/>
        <v>43606</v>
      </c>
      <c r="C62" s="127" t="str">
        <f t="shared" ca="1" si="16"/>
        <v/>
      </c>
      <c r="D62" s="71">
        <f t="shared" ca="1" si="17"/>
        <v>687.875</v>
      </c>
      <c r="E62" s="71">
        <f t="shared" ca="1" si="18"/>
        <v>48</v>
      </c>
      <c r="F62" s="71">
        <f t="shared" ca="1" si="19"/>
        <v>521</v>
      </c>
      <c r="G62" s="71">
        <f t="shared" ca="1" si="29"/>
        <v>629.66999999999996</v>
      </c>
      <c r="H62" s="71">
        <f t="shared" ca="1" si="20"/>
        <v>3978</v>
      </c>
      <c r="I62" s="128">
        <f t="shared" ca="1" si="21"/>
        <v>481</v>
      </c>
      <c r="J62" s="157" t="str">
        <f t="shared" ca="1" si="22"/>
        <v/>
      </c>
      <c r="K62" s="72" t="str">
        <f t="shared" ca="1" si="23"/>
        <v/>
      </c>
      <c r="L62" s="128" t="str">
        <f t="shared" ca="1" si="24"/>
        <v/>
      </c>
      <c r="M62" s="165" t="str">
        <f t="shared" ca="1" si="25"/>
        <v/>
      </c>
      <c r="N62" s="72" t="str">
        <f t="shared" ca="1" si="26"/>
        <v/>
      </c>
      <c r="O62" s="71" t="str">
        <f t="shared" ca="1" si="30"/>
        <v/>
      </c>
      <c r="P62" s="73">
        <f t="shared" ca="1" si="27"/>
        <v>0</v>
      </c>
      <c r="Q62" s="120">
        <f t="shared" ca="1" si="31"/>
        <v>110159</v>
      </c>
      <c r="R62" s="77">
        <f ca="1">IFERROR(SUM($I$15:I62)/$N$5,"")</f>
        <v>0.37975980676437304</v>
      </c>
    </row>
    <row r="63" spans="2:18" x14ac:dyDescent="0.25">
      <c r="B63" s="124">
        <f t="shared" si="28"/>
        <v>43607</v>
      </c>
      <c r="C63" s="127" t="str">
        <f t="shared" ca="1" si="16"/>
        <v/>
      </c>
      <c r="D63" s="71">
        <f t="shared" ca="1" si="17"/>
        <v>663.04166666666663</v>
      </c>
      <c r="E63" s="71">
        <f t="shared" ca="1" si="18"/>
        <v>49.333333333333336</v>
      </c>
      <c r="F63" s="71">
        <f t="shared" ca="1" si="19"/>
        <v>537</v>
      </c>
      <c r="G63" s="71">
        <f t="shared" ca="1" si="29"/>
        <v>437.78999999999996</v>
      </c>
      <c r="H63" s="71">
        <f t="shared" ca="1" si="20"/>
        <v>4167</v>
      </c>
      <c r="I63" s="128">
        <f t="shared" ca="1" si="21"/>
        <v>453</v>
      </c>
      <c r="J63" s="157" t="str">
        <f t="shared" ca="1" si="22"/>
        <v/>
      </c>
      <c r="K63" s="72" t="str">
        <f t="shared" ca="1" si="23"/>
        <v/>
      </c>
      <c r="L63" s="128" t="str">
        <f t="shared" ca="1" si="24"/>
        <v/>
      </c>
      <c r="M63" s="165" t="str">
        <f t="shared" ca="1" si="25"/>
        <v/>
      </c>
      <c r="N63" s="72" t="str">
        <f t="shared" ca="1" si="26"/>
        <v/>
      </c>
      <c r="O63" s="71" t="str">
        <f t="shared" ca="1" si="30"/>
        <v/>
      </c>
      <c r="P63" s="73">
        <f t="shared" ca="1" si="27"/>
        <v>0</v>
      </c>
      <c r="Q63" s="120">
        <f t="shared" ca="1" si="31"/>
        <v>109706</v>
      </c>
      <c r="R63" s="77">
        <f ca="1">IFERROR(SUM($I$15:I63)/$N$5,"")</f>
        <v>0.38231038191062289</v>
      </c>
    </row>
    <row r="64" spans="2:18" x14ac:dyDescent="0.25">
      <c r="B64" s="124">
        <f t="shared" si="28"/>
        <v>43608</v>
      </c>
      <c r="C64" s="127" t="str">
        <f t="shared" ca="1" si="16"/>
        <v/>
      </c>
      <c r="D64" s="71">
        <f t="shared" ca="1" si="17"/>
        <v>642.25</v>
      </c>
      <c r="E64" s="71">
        <f t="shared" ca="1" si="18"/>
        <v>50</v>
      </c>
      <c r="F64" s="71">
        <f t="shared" ca="1" si="19"/>
        <v>517</v>
      </c>
      <c r="G64" s="71">
        <f t="shared" ca="1" si="29"/>
        <v>437.1</v>
      </c>
      <c r="H64" s="71">
        <f t="shared" ca="1" si="20"/>
        <v>4220</v>
      </c>
      <c r="I64" s="128">
        <f t="shared" ca="1" si="21"/>
        <v>466</v>
      </c>
      <c r="J64" s="157" t="str">
        <f t="shared" ca="1" si="22"/>
        <v/>
      </c>
      <c r="K64" s="72" t="str">
        <f t="shared" ca="1" si="23"/>
        <v/>
      </c>
      <c r="L64" s="128" t="str">
        <f t="shared" ca="1" si="24"/>
        <v/>
      </c>
      <c r="M64" s="165" t="str">
        <f t="shared" ca="1" si="25"/>
        <v/>
      </c>
      <c r="N64" s="72" t="str">
        <f t="shared" ca="1" si="26"/>
        <v/>
      </c>
      <c r="O64" s="71" t="str">
        <f t="shared" ca="1" si="30"/>
        <v/>
      </c>
      <c r="P64" s="73">
        <f t="shared" ca="1" si="27"/>
        <v>0</v>
      </c>
      <c r="Q64" s="120">
        <f t="shared" ca="1" si="31"/>
        <v>109240</v>
      </c>
      <c r="R64" s="77">
        <f ca="1">IFERROR(SUM($I$15:I64)/$N$5,"")</f>
        <v>0.38493415237012057</v>
      </c>
    </row>
    <row r="65" spans="2:18" x14ac:dyDescent="0.25">
      <c r="B65" s="124">
        <f t="shared" si="28"/>
        <v>43609</v>
      </c>
      <c r="C65" s="127" t="str">
        <f t="shared" ca="1" si="16"/>
        <v/>
      </c>
      <c r="D65" s="71">
        <f t="shared" ca="1" si="17"/>
        <v>627.125</v>
      </c>
      <c r="E65" s="71">
        <f t="shared" ca="1" si="18"/>
        <v>50</v>
      </c>
      <c r="F65" s="71">
        <f t="shared" ca="1" si="19"/>
        <v>506</v>
      </c>
      <c r="G65" s="71">
        <f t="shared" ca="1" si="29"/>
        <v>662.23</v>
      </c>
      <c r="H65" s="71">
        <f t="shared" ca="1" si="20"/>
        <v>4160</v>
      </c>
      <c r="I65" s="128">
        <f t="shared" ca="1" si="21"/>
        <v>469</v>
      </c>
      <c r="J65" s="157" t="str">
        <f t="shared" ca="1" si="22"/>
        <v/>
      </c>
      <c r="K65" s="72" t="str">
        <f t="shared" ca="1" si="23"/>
        <v/>
      </c>
      <c r="L65" s="128" t="str">
        <f t="shared" ca="1" si="24"/>
        <v/>
      </c>
      <c r="M65" s="165" t="str">
        <f t="shared" ca="1" si="25"/>
        <v/>
      </c>
      <c r="N65" s="72" t="str">
        <f t="shared" ca="1" si="26"/>
        <v/>
      </c>
      <c r="O65" s="71" t="str">
        <f t="shared" ca="1" si="30"/>
        <v/>
      </c>
      <c r="P65" s="73">
        <f t="shared" ca="1" si="27"/>
        <v>0</v>
      </c>
      <c r="Q65" s="120">
        <f t="shared" ca="1" si="31"/>
        <v>108771</v>
      </c>
      <c r="R65" s="77">
        <f ca="1">IFERROR(SUM($I$15:I65)/$N$5,"")</f>
        <v>0.38757481405575228</v>
      </c>
    </row>
    <row r="66" spans="2:18" x14ac:dyDescent="0.25">
      <c r="B66" s="124">
        <f t="shared" si="28"/>
        <v>43610</v>
      </c>
      <c r="C66" s="127" t="str">
        <f t="shared" ca="1" si="16"/>
        <v/>
      </c>
      <c r="D66" s="71">
        <f t="shared" ca="1" si="17"/>
        <v>603.08333333333337</v>
      </c>
      <c r="E66" s="71">
        <f t="shared" ca="1" si="18"/>
        <v>51.75</v>
      </c>
      <c r="F66" s="71">
        <f t="shared" ca="1" si="19"/>
        <v>499</v>
      </c>
      <c r="G66" s="71">
        <f t="shared" ca="1" si="29"/>
        <v>370.6</v>
      </c>
      <c r="H66" s="71">
        <f t="shared" ca="1" si="20"/>
        <v>4160</v>
      </c>
      <c r="I66" s="128">
        <f t="shared" ca="1" si="21"/>
        <v>471</v>
      </c>
      <c r="J66" s="157" t="str">
        <f t="shared" ca="1" si="22"/>
        <v/>
      </c>
      <c r="K66" s="72" t="str">
        <f t="shared" ca="1" si="23"/>
        <v/>
      </c>
      <c r="L66" s="128" t="str">
        <f t="shared" ca="1" si="24"/>
        <v/>
      </c>
      <c r="M66" s="165" t="str">
        <f t="shared" ca="1" si="25"/>
        <v/>
      </c>
      <c r="N66" s="72" t="str">
        <f t="shared" ca="1" si="26"/>
        <v/>
      </c>
      <c r="O66" s="71" t="str">
        <f t="shared" ca="1" si="30"/>
        <v/>
      </c>
      <c r="P66" s="73">
        <f t="shared" ca="1" si="27"/>
        <v>0</v>
      </c>
      <c r="Q66" s="120">
        <f t="shared" ca="1" si="31"/>
        <v>108300</v>
      </c>
      <c r="R66" s="77">
        <f ca="1">IFERROR(SUM($I$15:I66)/$N$5,"")</f>
        <v>0.3902267365588068</v>
      </c>
    </row>
    <row r="67" spans="2:18" x14ac:dyDescent="0.25">
      <c r="B67" s="124">
        <f t="shared" si="28"/>
        <v>43611</v>
      </c>
      <c r="C67" s="127" t="str">
        <f t="shared" ca="1" si="16"/>
        <v/>
      </c>
      <c r="D67" s="71">
        <f t="shared" ca="1" si="17"/>
        <v>586.16666666666663</v>
      </c>
      <c r="E67" s="71">
        <f t="shared" ca="1" si="18"/>
        <v>53.75</v>
      </c>
      <c r="F67" s="71">
        <f t="shared" ca="1" si="19"/>
        <v>516</v>
      </c>
      <c r="G67" s="71">
        <f t="shared" ca="1" si="29"/>
        <v>556.91999999999996</v>
      </c>
      <c r="H67" s="71">
        <f t="shared" ca="1" si="20"/>
        <v>4160</v>
      </c>
      <c r="I67" s="128">
        <f t="shared" ca="1" si="21"/>
        <v>461</v>
      </c>
      <c r="J67" s="157" t="str">
        <f t="shared" ca="1" si="22"/>
        <v/>
      </c>
      <c r="K67" s="72" t="str">
        <f t="shared" ca="1" si="23"/>
        <v/>
      </c>
      <c r="L67" s="128" t="str">
        <f t="shared" ca="1" si="24"/>
        <v/>
      </c>
      <c r="M67" s="165" t="str">
        <f t="shared" ca="1" si="25"/>
        <v/>
      </c>
      <c r="N67" s="72" t="str">
        <f t="shared" ca="1" si="26"/>
        <v/>
      </c>
      <c r="O67" s="71" t="str">
        <f t="shared" ca="1" si="30"/>
        <v/>
      </c>
      <c r="P67" s="73">
        <f t="shared" ca="1" si="27"/>
        <v>0</v>
      </c>
      <c r="Q67" s="120">
        <f t="shared" ca="1" si="31"/>
        <v>107839</v>
      </c>
      <c r="R67" s="77">
        <f ca="1">IFERROR(SUM($I$15:I67)/$N$5,"")</f>
        <v>0.3928223549747476</v>
      </c>
    </row>
    <row r="68" spans="2:18" x14ac:dyDescent="0.25">
      <c r="B68" s="124">
        <f t="shared" si="28"/>
        <v>43612</v>
      </c>
      <c r="C68" s="127" t="str">
        <f t="shared" ca="1" si="16"/>
        <v/>
      </c>
      <c r="D68" s="71">
        <f t="shared" ca="1" si="17"/>
        <v>574.75</v>
      </c>
      <c r="E68" s="71">
        <f t="shared" ca="1" si="18"/>
        <v>54</v>
      </c>
      <c r="F68" s="71">
        <f t="shared" ca="1" si="19"/>
        <v>502</v>
      </c>
      <c r="G68" s="71">
        <f t="shared" ca="1" si="29"/>
        <v>371.98</v>
      </c>
      <c r="H68" s="71">
        <f t="shared" ca="1" si="20"/>
        <v>4643</v>
      </c>
      <c r="I68" s="128">
        <f t="shared" ca="1" si="21"/>
        <v>460</v>
      </c>
      <c r="J68" s="157" t="str">
        <f t="shared" ca="1" si="22"/>
        <v/>
      </c>
      <c r="K68" s="72" t="str">
        <f t="shared" ca="1" si="23"/>
        <v/>
      </c>
      <c r="L68" s="128" t="str">
        <f t="shared" ca="1" si="24"/>
        <v/>
      </c>
      <c r="M68" s="165" t="str">
        <f t="shared" ca="1" si="25"/>
        <v/>
      </c>
      <c r="N68" s="72" t="str">
        <f t="shared" ca="1" si="26"/>
        <v/>
      </c>
      <c r="O68" s="71" t="str">
        <f t="shared" ca="1" si="30"/>
        <v/>
      </c>
      <c r="P68" s="73">
        <f t="shared" ca="1" si="27"/>
        <v>0</v>
      </c>
      <c r="Q68" s="120">
        <f t="shared" ca="1" si="31"/>
        <v>107379</v>
      </c>
      <c r="R68" s="77">
        <f ca="1">IFERROR(SUM($I$15:I68)/$N$5,"")</f>
        <v>0.39541234298197708</v>
      </c>
    </row>
    <row r="69" spans="2:18" x14ac:dyDescent="0.25">
      <c r="B69" s="124">
        <f t="shared" si="28"/>
        <v>43613</v>
      </c>
      <c r="C69" s="127" t="str">
        <f t="shared" ca="1" si="16"/>
        <v/>
      </c>
      <c r="D69" s="71">
        <f t="shared" ca="1" si="17"/>
        <v>562.625</v>
      </c>
      <c r="E69" s="71">
        <f t="shared" ca="1" si="18"/>
        <v>54</v>
      </c>
      <c r="F69" s="71">
        <f t="shared" ca="1" si="19"/>
        <v>478</v>
      </c>
      <c r="G69" s="71">
        <f t="shared" ca="1" si="29"/>
        <v>568.02</v>
      </c>
      <c r="H69" s="71">
        <f t="shared" ca="1" si="20"/>
        <v>4259</v>
      </c>
      <c r="I69" s="128">
        <f t="shared" ca="1" si="21"/>
        <v>471</v>
      </c>
      <c r="J69" s="157" t="str">
        <f t="shared" ca="1" si="22"/>
        <v/>
      </c>
      <c r="K69" s="72" t="str">
        <f t="shared" ca="1" si="23"/>
        <v/>
      </c>
      <c r="L69" s="128" t="str">
        <f t="shared" ca="1" si="24"/>
        <v/>
      </c>
      <c r="M69" s="165" t="str">
        <f t="shared" ca="1" si="25"/>
        <v/>
      </c>
      <c r="N69" s="72" t="str">
        <f t="shared" ca="1" si="26"/>
        <v/>
      </c>
      <c r="O69" s="71" t="str">
        <f t="shared" ca="1" si="30"/>
        <v/>
      </c>
      <c r="P69" s="73">
        <f t="shared" ca="1" si="27"/>
        <v>0</v>
      </c>
      <c r="Q69" s="120">
        <f t="shared" ca="1" si="31"/>
        <v>106908</v>
      </c>
      <c r="R69" s="77">
        <f ca="1">IFERROR(SUM($I$15:I69)/$N$5,"")</f>
        <v>0.39806426548503154</v>
      </c>
    </row>
    <row r="70" spans="2:18" x14ac:dyDescent="0.25">
      <c r="B70" s="124">
        <f t="shared" si="28"/>
        <v>43614</v>
      </c>
      <c r="C70" s="127" t="str">
        <f t="shared" ca="1" si="16"/>
        <v/>
      </c>
      <c r="D70" s="71">
        <f t="shared" ca="1" si="17"/>
        <v>533</v>
      </c>
      <c r="E70" s="71">
        <f t="shared" ca="1" si="18"/>
        <v>54</v>
      </c>
      <c r="F70" s="71">
        <f t="shared" ca="1" si="19"/>
        <v>468</v>
      </c>
      <c r="G70" s="71">
        <f t="shared" ca="1" si="29"/>
        <v>393.46</v>
      </c>
      <c r="H70" s="71">
        <f t="shared" ca="1" si="20"/>
        <v>4003</v>
      </c>
      <c r="I70" s="128">
        <f t="shared" ca="1" si="21"/>
        <v>418</v>
      </c>
      <c r="J70" s="157" t="str">
        <f t="shared" ca="1" si="22"/>
        <v/>
      </c>
      <c r="K70" s="72" t="str">
        <f t="shared" ca="1" si="23"/>
        <v/>
      </c>
      <c r="L70" s="128" t="str">
        <f t="shared" ca="1" si="24"/>
        <v/>
      </c>
      <c r="M70" s="165" t="str">
        <f t="shared" ca="1" si="25"/>
        <v/>
      </c>
      <c r="N70" s="72" t="str">
        <f t="shared" ca="1" si="26"/>
        <v/>
      </c>
      <c r="O70" s="71" t="str">
        <f t="shared" ca="1" si="30"/>
        <v/>
      </c>
      <c r="P70" s="73">
        <f t="shared" ca="1" si="27"/>
        <v>0</v>
      </c>
      <c r="Q70" s="120">
        <f t="shared" ca="1" si="31"/>
        <v>106490</v>
      </c>
      <c r="R70" s="77">
        <f ca="1">IFERROR(SUM($I$15:I70)/$N$5,"")</f>
        <v>0.40041777632638353</v>
      </c>
    </row>
    <row r="71" spans="2:18" x14ac:dyDescent="0.25">
      <c r="B71" s="124">
        <f t="shared" si="28"/>
        <v>43615</v>
      </c>
      <c r="C71" s="127" t="str">
        <f t="shared" ca="1" si="16"/>
        <v/>
      </c>
      <c r="D71" s="71">
        <f t="shared" ca="1" si="17"/>
        <v>543.41666666666663</v>
      </c>
      <c r="E71" s="71">
        <f t="shared" ca="1" si="18"/>
        <v>54</v>
      </c>
      <c r="F71" s="71">
        <f t="shared" ca="1" si="19"/>
        <v>464</v>
      </c>
      <c r="G71" s="71">
        <f t="shared" ca="1" si="29"/>
        <v>371.3</v>
      </c>
      <c r="H71" s="71">
        <f t="shared" ca="1" si="20"/>
        <v>4170</v>
      </c>
      <c r="I71" s="128">
        <f t="shared" ca="1" si="21"/>
        <v>405</v>
      </c>
      <c r="J71" s="157" t="str">
        <f t="shared" ca="1" si="22"/>
        <v/>
      </c>
      <c r="K71" s="72" t="str">
        <f t="shared" ca="1" si="23"/>
        <v/>
      </c>
      <c r="L71" s="128" t="str">
        <f t="shared" ca="1" si="24"/>
        <v/>
      </c>
      <c r="M71" s="165" t="str">
        <f t="shared" ca="1" si="25"/>
        <v/>
      </c>
      <c r="N71" s="72" t="str">
        <f t="shared" ca="1" si="26"/>
        <v/>
      </c>
      <c r="O71" s="71" t="str">
        <f t="shared" ca="1" si="30"/>
        <v/>
      </c>
      <c r="P71" s="73">
        <f t="shared" ca="1" si="27"/>
        <v>0</v>
      </c>
      <c r="Q71" s="120">
        <f t="shared" ca="1" si="31"/>
        <v>106085</v>
      </c>
      <c r="R71" s="77">
        <f ca="1">IFERROR(SUM($I$15:I71)/$N$5,"")</f>
        <v>0.40269809185448774</v>
      </c>
    </row>
    <row r="72" spans="2:18" x14ac:dyDescent="0.25">
      <c r="B72" s="124">
        <f t="shared" si="28"/>
        <v>43616</v>
      </c>
      <c r="C72" s="127" t="str">
        <f t="shared" ca="1" si="16"/>
        <v/>
      </c>
      <c r="D72" s="71" t="str">
        <f t="shared" ca="1" si="17"/>
        <v/>
      </c>
      <c r="E72" s="71" t="str">
        <f t="shared" ca="1" si="18"/>
        <v/>
      </c>
      <c r="F72" s="71" t="str">
        <f t="shared" ca="1" si="19"/>
        <v/>
      </c>
      <c r="G72" s="71" t="str">
        <f t="shared" ca="1" si="29"/>
        <v/>
      </c>
      <c r="H72" s="71" t="str">
        <f t="shared" ca="1" si="20"/>
        <v/>
      </c>
      <c r="I72" s="128" t="str">
        <f t="shared" ca="1" si="21"/>
        <v/>
      </c>
      <c r="J72" s="157" t="str">
        <f t="shared" ca="1" si="22"/>
        <v/>
      </c>
      <c r="K72" s="72" t="str">
        <f t="shared" ca="1" si="23"/>
        <v/>
      </c>
      <c r="L72" s="128" t="str">
        <f t="shared" ca="1" si="24"/>
        <v/>
      </c>
      <c r="M72" s="165" t="str">
        <f t="shared" ca="1" si="25"/>
        <v/>
      </c>
      <c r="N72" s="72" t="str">
        <f t="shared" ca="1" si="26"/>
        <v/>
      </c>
      <c r="O72" s="71" t="str">
        <f t="shared" ca="1" si="30"/>
        <v/>
      </c>
      <c r="P72" s="73" t="str">
        <f t="shared" ca="1" si="27"/>
        <v/>
      </c>
      <c r="Q72" s="120" t="str">
        <f t="shared" ca="1" si="31"/>
        <v/>
      </c>
      <c r="R72" s="77">
        <f ca="1">IFERROR(SUM($I$15:I72)/$N$5,"")</f>
        <v>0.40269809185448774</v>
      </c>
    </row>
    <row r="73" spans="2:18" x14ac:dyDescent="0.25">
      <c r="B73" s="124">
        <f t="shared" si="28"/>
        <v>43617</v>
      </c>
      <c r="C73" s="127" t="str">
        <f t="shared" ca="1" si="16"/>
        <v/>
      </c>
      <c r="D73" s="71" t="str">
        <f t="shared" ca="1" si="17"/>
        <v/>
      </c>
      <c r="E73" s="71" t="str">
        <f t="shared" ca="1" si="18"/>
        <v/>
      </c>
      <c r="F73" s="71" t="str">
        <f t="shared" ca="1" si="19"/>
        <v/>
      </c>
      <c r="G73" s="71" t="str">
        <f t="shared" ca="1" si="29"/>
        <v/>
      </c>
      <c r="H73" s="71" t="str">
        <f t="shared" ca="1" si="20"/>
        <v/>
      </c>
      <c r="I73" s="128" t="str">
        <f t="shared" ca="1" si="21"/>
        <v/>
      </c>
      <c r="J73" s="157" t="str">
        <f t="shared" ca="1" si="22"/>
        <v/>
      </c>
      <c r="K73" s="72" t="str">
        <f t="shared" ca="1" si="23"/>
        <v/>
      </c>
      <c r="L73" s="128" t="str">
        <f t="shared" ca="1" si="24"/>
        <v/>
      </c>
      <c r="M73" s="165" t="str">
        <f t="shared" ca="1" si="25"/>
        <v/>
      </c>
      <c r="N73" s="72" t="str">
        <f t="shared" ca="1" si="26"/>
        <v/>
      </c>
      <c r="O73" s="71" t="str">
        <f t="shared" ca="1" si="30"/>
        <v/>
      </c>
      <c r="P73" s="73" t="str">
        <f t="shared" ca="1" si="27"/>
        <v/>
      </c>
      <c r="Q73" s="120" t="str">
        <f t="shared" ca="1" si="31"/>
        <v/>
      </c>
      <c r="R73" s="77">
        <f ca="1">IFERROR(SUM($I$15:I73)/$N$5,"")</f>
        <v>0.40269809185448774</v>
      </c>
    </row>
    <row r="74" spans="2:18" x14ac:dyDescent="0.25">
      <c r="B74" s="124">
        <f t="shared" si="28"/>
        <v>43618</v>
      </c>
      <c r="C74" s="127" t="str">
        <f t="shared" ca="1" si="16"/>
        <v/>
      </c>
      <c r="D74" s="71" t="str">
        <f t="shared" ca="1" si="17"/>
        <v/>
      </c>
      <c r="E74" s="71" t="str">
        <f t="shared" ca="1" si="18"/>
        <v/>
      </c>
      <c r="F74" s="71" t="str">
        <f t="shared" ca="1" si="19"/>
        <v/>
      </c>
      <c r="G74" s="71" t="str">
        <f t="shared" ca="1" si="29"/>
        <v/>
      </c>
      <c r="H74" s="71" t="str">
        <f t="shared" ca="1" si="20"/>
        <v/>
      </c>
      <c r="I74" s="128" t="str">
        <f t="shared" ca="1" si="21"/>
        <v/>
      </c>
      <c r="J74" s="157" t="str">
        <f t="shared" ca="1" si="22"/>
        <v/>
      </c>
      <c r="K74" s="72" t="str">
        <f t="shared" ca="1" si="23"/>
        <v/>
      </c>
      <c r="L74" s="128" t="str">
        <f t="shared" ca="1" si="24"/>
        <v/>
      </c>
      <c r="M74" s="165" t="str">
        <f t="shared" ca="1" si="25"/>
        <v/>
      </c>
      <c r="N74" s="72" t="str">
        <f t="shared" ca="1" si="26"/>
        <v/>
      </c>
      <c r="O74" s="71" t="str">
        <f t="shared" ca="1" si="30"/>
        <v/>
      </c>
      <c r="P74" s="73" t="str">
        <f t="shared" ca="1" si="27"/>
        <v/>
      </c>
      <c r="Q74" s="120" t="str">
        <f t="shared" ca="1" si="31"/>
        <v/>
      </c>
      <c r="R74" s="77">
        <f ca="1">IFERROR(SUM($I$15:I74)/$N$5,"")</f>
        <v>0.40269809185448774</v>
      </c>
    </row>
    <row r="75" spans="2:18" x14ac:dyDescent="0.25">
      <c r="B75" s="124">
        <f t="shared" si="28"/>
        <v>43619</v>
      </c>
      <c r="C75" s="127" t="str">
        <f t="shared" ca="1" si="16"/>
        <v/>
      </c>
      <c r="D75" s="71" t="str">
        <f t="shared" ca="1" si="17"/>
        <v/>
      </c>
      <c r="E75" s="71" t="str">
        <f t="shared" ca="1" si="18"/>
        <v/>
      </c>
      <c r="F75" s="71" t="str">
        <f t="shared" ca="1" si="19"/>
        <v/>
      </c>
      <c r="G75" s="71" t="str">
        <f t="shared" ca="1" si="29"/>
        <v/>
      </c>
      <c r="H75" s="71" t="str">
        <f t="shared" ca="1" si="20"/>
        <v/>
      </c>
      <c r="I75" s="128" t="str">
        <f t="shared" ca="1" si="21"/>
        <v/>
      </c>
      <c r="J75" s="157" t="str">
        <f t="shared" ca="1" si="22"/>
        <v/>
      </c>
      <c r="K75" s="72" t="str">
        <f t="shared" ca="1" si="23"/>
        <v/>
      </c>
      <c r="L75" s="128" t="str">
        <f t="shared" ca="1" si="24"/>
        <v/>
      </c>
      <c r="M75" s="165" t="str">
        <f t="shared" ca="1" si="25"/>
        <v/>
      </c>
      <c r="N75" s="72" t="str">
        <f t="shared" ca="1" si="26"/>
        <v/>
      </c>
      <c r="O75" s="71" t="str">
        <f t="shared" ca="1" si="30"/>
        <v/>
      </c>
      <c r="P75" s="73" t="str">
        <f t="shared" ca="1" si="27"/>
        <v/>
      </c>
      <c r="Q75" s="120" t="str">
        <f t="shared" ca="1" si="31"/>
        <v/>
      </c>
      <c r="R75" s="77">
        <f ca="1">IFERROR(SUM($I$15:I75)/$N$5,"")</f>
        <v>0.40269809185448774</v>
      </c>
    </row>
    <row r="76" spans="2:18" x14ac:dyDescent="0.25">
      <c r="B76" s="124">
        <f t="shared" si="28"/>
        <v>43620</v>
      </c>
      <c r="C76" s="127" t="str">
        <f t="shared" ca="1" si="16"/>
        <v/>
      </c>
      <c r="D76" s="71" t="str">
        <f t="shared" ca="1" si="17"/>
        <v/>
      </c>
      <c r="E76" s="71" t="str">
        <f t="shared" ca="1" si="18"/>
        <v/>
      </c>
      <c r="F76" s="71" t="str">
        <f t="shared" ca="1" si="19"/>
        <v/>
      </c>
      <c r="G76" s="71" t="str">
        <f t="shared" ca="1" si="29"/>
        <v/>
      </c>
      <c r="H76" s="71" t="str">
        <f t="shared" ca="1" si="20"/>
        <v/>
      </c>
      <c r="I76" s="128" t="str">
        <f t="shared" ca="1" si="21"/>
        <v/>
      </c>
      <c r="J76" s="157" t="str">
        <f t="shared" ca="1" si="22"/>
        <v/>
      </c>
      <c r="K76" s="72" t="str">
        <f t="shared" ca="1" si="23"/>
        <v/>
      </c>
      <c r="L76" s="128" t="str">
        <f t="shared" ca="1" si="24"/>
        <v/>
      </c>
      <c r="M76" s="165" t="str">
        <f t="shared" ca="1" si="25"/>
        <v/>
      </c>
      <c r="N76" s="72" t="str">
        <f t="shared" ca="1" si="26"/>
        <v/>
      </c>
      <c r="O76" s="71" t="str">
        <f t="shared" ca="1" si="30"/>
        <v/>
      </c>
      <c r="P76" s="73" t="str">
        <f t="shared" ca="1" si="27"/>
        <v/>
      </c>
      <c r="Q76" s="120" t="str">
        <f t="shared" ca="1" si="31"/>
        <v/>
      </c>
      <c r="R76" s="77">
        <f ca="1">IFERROR(SUM($I$15:I76)/$N$5,"")</f>
        <v>0.40269809185448774</v>
      </c>
    </row>
    <row r="77" spans="2:18" x14ac:dyDescent="0.25">
      <c r="B77" s="124">
        <f t="shared" si="28"/>
        <v>43621</v>
      </c>
      <c r="C77" s="127" t="str">
        <f t="shared" ca="1" si="16"/>
        <v/>
      </c>
      <c r="D77" s="71" t="str">
        <f t="shared" ca="1" si="17"/>
        <v/>
      </c>
      <c r="E77" s="71" t="str">
        <f t="shared" ca="1" si="18"/>
        <v/>
      </c>
      <c r="F77" s="71" t="str">
        <f t="shared" ca="1" si="19"/>
        <v/>
      </c>
      <c r="G77" s="71" t="str">
        <f t="shared" ca="1" si="29"/>
        <v/>
      </c>
      <c r="H77" s="71" t="str">
        <f t="shared" ca="1" si="20"/>
        <v/>
      </c>
      <c r="I77" s="128" t="str">
        <f t="shared" ca="1" si="21"/>
        <v/>
      </c>
      <c r="J77" s="157" t="str">
        <f t="shared" ca="1" si="22"/>
        <v/>
      </c>
      <c r="K77" s="72" t="str">
        <f t="shared" ca="1" si="23"/>
        <v/>
      </c>
      <c r="L77" s="128" t="str">
        <f t="shared" ca="1" si="24"/>
        <v/>
      </c>
      <c r="M77" s="165" t="str">
        <f t="shared" ca="1" si="25"/>
        <v/>
      </c>
      <c r="N77" s="72" t="str">
        <f t="shared" ca="1" si="26"/>
        <v/>
      </c>
      <c r="O77" s="71" t="str">
        <f t="shared" ca="1" si="30"/>
        <v/>
      </c>
      <c r="P77" s="73" t="str">
        <f t="shared" ca="1" si="27"/>
        <v/>
      </c>
      <c r="Q77" s="120" t="str">
        <f t="shared" ca="1" si="31"/>
        <v/>
      </c>
      <c r="R77" s="77">
        <f ca="1">IFERROR(SUM($I$15:I77)/$N$5,"")</f>
        <v>0.40269809185448774</v>
      </c>
    </row>
    <row r="78" spans="2:18" x14ac:dyDescent="0.25">
      <c r="B78" s="124">
        <f t="shared" si="28"/>
        <v>43622</v>
      </c>
      <c r="C78" s="127" t="str">
        <f t="shared" ca="1" si="16"/>
        <v/>
      </c>
      <c r="D78" s="71" t="str">
        <f t="shared" ca="1" si="17"/>
        <v/>
      </c>
      <c r="E78" s="71" t="str">
        <f t="shared" ca="1" si="18"/>
        <v/>
      </c>
      <c r="F78" s="71" t="str">
        <f t="shared" ca="1" si="19"/>
        <v/>
      </c>
      <c r="G78" s="71" t="str">
        <f t="shared" ca="1" si="29"/>
        <v/>
      </c>
      <c r="H78" s="71" t="str">
        <f t="shared" ca="1" si="20"/>
        <v/>
      </c>
      <c r="I78" s="128" t="str">
        <f t="shared" ca="1" si="21"/>
        <v/>
      </c>
      <c r="J78" s="157" t="str">
        <f t="shared" ca="1" si="22"/>
        <v/>
      </c>
      <c r="K78" s="72" t="str">
        <f t="shared" ca="1" si="23"/>
        <v/>
      </c>
      <c r="L78" s="128" t="str">
        <f t="shared" ca="1" si="24"/>
        <v/>
      </c>
      <c r="M78" s="165" t="str">
        <f t="shared" ca="1" si="25"/>
        <v/>
      </c>
      <c r="N78" s="72" t="str">
        <f t="shared" ca="1" si="26"/>
        <v/>
      </c>
      <c r="O78" s="71" t="str">
        <f t="shared" ca="1" si="30"/>
        <v/>
      </c>
      <c r="P78" s="73" t="str">
        <f t="shared" ca="1" si="27"/>
        <v/>
      </c>
      <c r="Q78" s="120" t="str">
        <f t="shared" ca="1" si="31"/>
        <v/>
      </c>
      <c r="R78" s="77">
        <f ca="1">IFERROR(SUM($I$15:I78)/$N$5,"")</f>
        <v>0.40269809185448774</v>
      </c>
    </row>
    <row r="79" spans="2:18" x14ac:dyDescent="0.25">
      <c r="B79" s="124">
        <f t="shared" si="28"/>
        <v>43623</v>
      </c>
      <c r="C79" s="127" t="str">
        <f t="shared" ref="C79:C99" ca="1" si="32">IF(B79&gt;$B$10,"",IFERROR(AVERAGE(INDIRECT("'"&amp;TEXT($B79,"MM-DD-YY")&amp;"'!C$14:C$37")),""))</f>
        <v/>
      </c>
      <c r="D79" s="71" t="str">
        <f t="shared" ref="D79:D99" ca="1" si="33">IF(B79&gt;$B$10,"",IFERROR(AVERAGE(INDIRECT("'"&amp;TEXT($B79,"MM-DD-YY")&amp;"'!D$14:D$37")),""))</f>
        <v/>
      </c>
      <c r="E79" s="71" t="str">
        <f t="shared" ref="E79:E99" ca="1" si="34">IF(B79&gt;$B$10,"",IFERROR(AVERAGE(INDIRECT("'"&amp;TEXT($B79,"MM-DD-YY")&amp;"'!E$14:E$37")),""))</f>
        <v/>
      </c>
      <c r="F79" s="71" t="str">
        <f t="shared" ref="F79:F99" ca="1" si="35">IF(B79&gt;$B$10,"",IFERROR(AVERAGE(INDIRECT("'"&amp;TEXT($B79,"MM-DD-YY")&amp;"'!L6")),""))</f>
        <v/>
      </c>
      <c r="G79" s="71" t="str">
        <f t="shared" ca="1" si="29"/>
        <v/>
      </c>
      <c r="H79" s="71" t="str">
        <f t="shared" ref="H79:H99" ca="1" si="36">IF(B79&gt;$B$10,"",IFERROR(AVERAGE(INDIRECT("'"&amp;TEXT($B79,"MM-DD-YY")&amp;"'!P6")),""))</f>
        <v/>
      </c>
      <c r="I79" s="128" t="str">
        <f t="shared" ref="I79:I99" ca="1" si="37">IF(B79&gt;$B$10,"",IFERROR(AVERAGE(INDIRECT("'"&amp;TEXT($B79,"MM-DD-YY")&amp;"'!L7")),""))</f>
        <v/>
      </c>
      <c r="J79" s="157" t="str">
        <f t="shared" ref="J79:J99" ca="1" si="38">IF(B79&gt;$B$10,"",IFERROR(AVERAGE(INDIRECT("'"&amp;TEXT($B79,"MM-DD-YY")&amp;"'!T5")),""))</f>
        <v/>
      </c>
      <c r="K79" s="72" t="str">
        <f t="shared" ref="K79:K99" ca="1" si="39">IF(B79&gt;$B$10,"",IFERROR(AVERAGE(INDIRECT("'"&amp;TEXT($B79,"MM-DD-YY")&amp;"'!I$14:I$37")),""))</f>
        <v/>
      </c>
      <c r="L79" s="128" t="str">
        <f t="shared" ref="L79:L99" ca="1" si="40">IF(B79&gt;$B$10,"",IFERROR(AVERAGE(INDIRECT("'"&amp;TEXT($B79,"MM-DD-YY")&amp;"'!J$14:J$37")),""))</f>
        <v/>
      </c>
      <c r="M79" s="165" t="str">
        <f t="shared" ref="M79:M99" ca="1" si="41">IF(B79&gt;$B$10,"",IFERROR(AVERAGE(INDIRECT("'"&amp;TEXT($B79,"MM-DD-YY")&amp;"'!K$14:K$37")),""))</f>
        <v/>
      </c>
      <c r="N79" s="72" t="str">
        <f t="shared" ref="N79:N99" ca="1" si="42">IF(B79&gt;$B$10,"",IFERROR(AVERAGE(INDIRECT("'"&amp;TEXT($B79,"MM-DD-YY")&amp;"'!L$14:L$37")),""))</f>
        <v/>
      </c>
      <c r="O79" s="71" t="str">
        <f t="shared" ca="1" si="30"/>
        <v/>
      </c>
      <c r="P79" s="73" t="str">
        <f t="shared" ref="P79:P99" ca="1" si="43">IFERROR(IF(B79&gt;$B$10,"",INDIRECT("'"&amp;TEXT($B79,"MM-DD-YY")&amp;"'!P7")),0)</f>
        <v/>
      </c>
      <c r="Q79" s="120" t="str">
        <f t="shared" ca="1" si="31"/>
        <v/>
      </c>
      <c r="R79" s="77">
        <f ca="1">IFERROR(SUM($I$15:I79)/$N$5,"")</f>
        <v>0.40269809185448774</v>
      </c>
    </row>
    <row r="80" spans="2:18" x14ac:dyDescent="0.25">
      <c r="B80" s="124">
        <f t="shared" ref="B80:B99" si="44">B79+1</f>
        <v>43624</v>
      </c>
      <c r="C80" s="127" t="str">
        <f t="shared" ca="1" si="32"/>
        <v/>
      </c>
      <c r="D80" s="71" t="str">
        <f t="shared" ca="1" si="33"/>
        <v/>
      </c>
      <c r="E80" s="71" t="str">
        <f t="shared" ca="1" si="34"/>
        <v/>
      </c>
      <c r="F80" s="71" t="str">
        <f t="shared" ca="1" si="35"/>
        <v/>
      </c>
      <c r="G80" s="71" t="str">
        <f t="shared" ref="G80:G99" ca="1" si="45">IF(B80&gt;$B$10,"",IFERROR(AVERAGE(INDIRECT("'"&amp;TEXT($B80,"MM-DD-YY")&amp;"'!P5")),""))</f>
        <v/>
      </c>
      <c r="H80" s="71" t="str">
        <f t="shared" ca="1" si="36"/>
        <v/>
      </c>
      <c r="I80" s="128" t="str">
        <f t="shared" ca="1" si="37"/>
        <v/>
      </c>
      <c r="J80" s="157" t="str">
        <f t="shared" ca="1" si="38"/>
        <v/>
      </c>
      <c r="K80" s="72" t="str">
        <f t="shared" ca="1" si="39"/>
        <v/>
      </c>
      <c r="L80" s="128" t="str">
        <f t="shared" ca="1" si="40"/>
        <v/>
      </c>
      <c r="M80" s="165" t="str">
        <f t="shared" ca="1" si="41"/>
        <v/>
      </c>
      <c r="N80" s="72" t="str">
        <f t="shared" ca="1" si="42"/>
        <v/>
      </c>
      <c r="O80" s="71" t="str">
        <f t="shared" ref="O80:O99" ca="1" si="46">IF(B80&gt;$B$10,"",IFERROR(AVERAGE(INDIRECT("'"&amp;TEXT($B80,"MM-DD-YY")&amp;"'!M$14:M$37")),""))</f>
        <v/>
      </c>
      <c r="P80" s="73" t="str">
        <f t="shared" ca="1" si="43"/>
        <v/>
      </c>
      <c r="Q80" s="120" t="str">
        <f t="shared" ref="Q80:Q99" ca="1" si="47">IFERROR(Q79-I80,"")</f>
        <v/>
      </c>
      <c r="R80" s="77">
        <f ca="1">IFERROR(SUM($I$15:I80)/$N$5,"")</f>
        <v>0.40269809185448774</v>
      </c>
    </row>
    <row r="81" spans="2:18" x14ac:dyDescent="0.25">
      <c r="B81" s="124">
        <f t="shared" si="44"/>
        <v>43625</v>
      </c>
      <c r="C81" s="127" t="str">
        <f t="shared" ca="1" si="32"/>
        <v/>
      </c>
      <c r="D81" s="71" t="str">
        <f t="shared" ca="1" si="33"/>
        <v/>
      </c>
      <c r="E81" s="71" t="str">
        <f t="shared" ca="1" si="34"/>
        <v/>
      </c>
      <c r="F81" s="71" t="str">
        <f t="shared" ca="1" si="35"/>
        <v/>
      </c>
      <c r="G81" s="71" t="str">
        <f t="shared" ca="1" si="45"/>
        <v/>
      </c>
      <c r="H81" s="71" t="str">
        <f t="shared" ca="1" si="36"/>
        <v/>
      </c>
      <c r="I81" s="128" t="str">
        <f t="shared" ca="1" si="37"/>
        <v/>
      </c>
      <c r="J81" s="157" t="str">
        <f t="shared" ca="1" si="38"/>
        <v/>
      </c>
      <c r="K81" s="72" t="str">
        <f t="shared" ca="1" si="39"/>
        <v/>
      </c>
      <c r="L81" s="128" t="str">
        <f t="shared" ca="1" si="40"/>
        <v/>
      </c>
      <c r="M81" s="165" t="str">
        <f t="shared" ca="1" si="41"/>
        <v/>
      </c>
      <c r="N81" s="72" t="str">
        <f t="shared" ca="1" si="42"/>
        <v/>
      </c>
      <c r="O81" s="71" t="str">
        <f t="shared" ca="1" si="46"/>
        <v/>
      </c>
      <c r="P81" s="73" t="str">
        <f t="shared" ca="1" si="43"/>
        <v/>
      </c>
      <c r="Q81" s="120" t="str">
        <f t="shared" ca="1" si="47"/>
        <v/>
      </c>
      <c r="R81" s="77">
        <f ca="1">IFERROR(SUM($I$15:I81)/$N$5,"")</f>
        <v>0.40269809185448774</v>
      </c>
    </row>
    <row r="82" spans="2:18" x14ac:dyDescent="0.25">
      <c r="B82" s="124">
        <f t="shared" si="44"/>
        <v>43626</v>
      </c>
      <c r="C82" s="127" t="str">
        <f t="shared" ca="1" si="32"/>
        <v/>
      </c>
      <c r="D82" s="71" t="str">
        <f t="shared" ca="1" si="33"/>
        <v/>
      </c>
      <c r="E82" s="71" t="str">
        <f t="shared" ca="1" si="34"/>
        <v/>
      </c>
      <c r="F82" s="71" t="str">
        <f t="shared" ca="1" si="35"/>
        <v/>
      </c>
      <c r="G82" s="71" t="str">
        <f t="shared" ca="1" si="45"/>
        <v/>
      </c>
      <c r="H82" s="71" t="str">
        <f t="shared" ca="1" si="36"/>
        <v/>
      </c>
      <c r="I82" s="128" t="str">
        <f t="shared" ca="1" si="37"/>
        <v/>
      </c>
      <c r="J82" s="157" t="str">
        <f t="shared" ca="1" si="38"/>
        <v/>
      </c>
      <c r="K82" s="72" t="str">
        <f t="shared" ca="1" si="39"/>
        <v/>
      </c>
      <c r="L82" s="128" t="str">
        <f t="shared" ca="1" si="40"/>
        <v/>
      </c>
      <c r="M82" s="165" t="str">
        <f t="shared" ca="1" si="41"/>
        <v/>
      </c>
      <c r="N82" s="72" t="str">
        <f t="shared" ca="1" si="42"/>
        <v/>
      </c>
      <c r="O82" s="71" t="str">
        <f t="shared" ca="1" si="46"/>
        <v/>
      </c>
      <c r="P82" s="73" t="str">
        <f t="shared" ca="1" si="43"/>
        <v/>
      </c>
      <c r="Q82" s="120" t="str">
        <f t="shared" ca="1" si="47"/>
        <v/>
      </c>
      <c r="R82" s="77">
        <f ca="1">IFERROR(SUM($I$15:I82)/$N$5,"")</f>
        <v>0.40269809185448774</v>
      </c>
    </row>
    <row r="83" spans="2:18" x14ac:dyDescent="0.25">
      <c r="B83" s="124">
        <f t="shared" si="44"/>
        <v>43627</v>
      </c>
      <c r="C83" s="127" t="str">
        <f t="shared" ca="1" si="32"/>
        <v/>
      </c>
      <c r="D83" s="71" t="str">
        <f t="shared" ca="1" si="33"/>
        <v/>
      </c>
      <c r="E83" s="71" t="str">
        <f t="shared" ca="1" si="34"/>
        <v/>
      </c>
      <c r="F83" s="71" t="str">
        <f t="shared" ca="1" si="35"/>
        <v/>
      </c>
      <c r="G83" s="71" t="str">
        <f t="shared" ca="1" si="45"/>
        <v/>
      </c>
      <c r="H83" s="71" t="str">
        <f t="shared" ca="1" si="36"/>
        <v/>
      </c>
      <c r="I83" s="128" t="str">
        <f t="shared" ca="1" si="37"/>
        <v/>
      </c>
      <c r="J83" s="157" t="str">
        <f t="shared" ca="1" si="38"/>
        <v/>
      </c>
      <c r="K83" s="72" t="str">
        <f t="shared" ca="1" si="39"/>
        <v/>
      </c>
      <c r="L83" s="128" t="str">
        <f t="shared" ca="1" si="40"/>
        <v/>
      </c>
      <c r="M83" s="165" t="str">
        <f t="shared" ca="1" si="41"/>
        <v/>
      </c>
      <c r="N83" s="72" t="str">
        <f t="shared" ca="1" si="42"/>
        <v/>
      </c>
      <c r="O83" s="71" t="str">
        <f t="shared" ca="1" si="46"/>
        <v/>
      </c>
      <c r="P83" s="73" t="str">
        <f t="shared" ca="1" si="43"/>
        <v/>
      </c>
      <c r="Q83" s="120" t="str">
        <f t="shared" ca="1" si="47"/>
        <v/>
      </c>
      <c r="R83" s="77">
        <f ca="1">IFERROR(SUM($I$15:I83)/$N$5,"")</f>
        <v>0.40269809185448774</v>
      </c>
    </row>
    <row r="84" spans="2:18" x14ac:dyDescent="0.25">
      <c r="B84" s="124">
        <f t="shared" si="44"/>
        <v>43628</v>
      </c>
      <c r="C84" s="127" t="str">
        <f t="shared" ca="1" si="32"/>
        <v/>
      </c>
      <c r="D84" s="71" t="str">
        <f t="shared" ca="1" si="33"/>
        <v/>
      </c>
      <c r="E84" s="71" t="str">
        <f t="shared" ca="1" si="34"/>
        <v/>
      </c>
      <c r="F84" s="71" t="str">
        <f t="shared" ca="1" si="35"/>
        <v/>
      </c>
      <c r="G84" s="71" t="str">
        <f t="shared" ca="1" si="45"/>
        <v/>
      </c>
      <c r="H84" s="71" t="str">
        <f t="shared" ca="1" si="36"/>
        <v/>
      </c>
      <c r="I84" s="128" t="str">
        <f t="shared" ca="1" si="37"/>
        <v/>
      </c>
      <c r="J84" s="157" t="str">
        <f t="shared" ca="1" si="38"/>
        <v/>
      </c>
      <c r="K84" s="72" t="str">
        <f t="shared" ca="1" si="39"/>
        <v/>
      </c>
      <c r="L84" s="128" t="str">
        <f t="shared" ca="1" si="40"/>
        <v/>
      </c>
      <c r="M84" s="165" t="str">
        <f t="shared" ca="1" si="41"/>
        <v/>
      </c>
      <c r="N84" s="72" t="str">
        <f t="shared" ca="1" si="42"/>
        <v/>
      </c>
      <c r="O84" s="71" t="str">
        <f t="shared" ca="1" si="46"/>
        <v/>
      </c>
      <c r="P84" s="73" t="str">
        <f t="shared" ca="1" si="43"/>
        <v/>
      </c>
      <c r="Q84" s="120" t="str">
        <f t="shared" ca="1" si="47"/>
        <v/>
      </c>
      <c r="R84" s="77">
        <f ca="1">IFERROR(SUM($I$15:I84)/$N$5,"")</f>
        <v>0.40269809185448774</v>
      </c>
    </row>
    <row r="85" spans="2:18" x14ac:dyDescent="0.25">
      <c r="B85" s="124">
        <f t="shared" si="44"/>
        <v>43629</v>
      </c>
      <c r="C85" s="127" t="str">
        <f t="shared" ca="1" si="32"/>
        <v/>
      </c>
      <c r="D85" s="71" t="str">
        <f t="shared" ca="1" si="33"/>
        <v/>
      </c>
      <c r="E85" s="71" t="str">
        <f t="shared" ca="1" si="34"/>
        <v/>
      </c>
      <c r="F85" s="71" t="str">
        <f t="shared" ca="1" si="35"/>
        <v/>
      </c>
      <c r="G85" s="71" t="str">
        <f t="shared" ca="1" si="45"/>
        <v/>
      </c>
      <c r="H85" s="71" t="str">
        <f t="shared" ca="1" si="36"/>
        <v/>
      </c>
      <c r="I85" s="128" t="str">
        <f t="shared" ca="1" si="37"/>
        <v/>
      </c>
      <c r="J85" s="157" t="str">
        <f t="shared" ca="1" si="38"/>
        <v/>
      </c>
      <c r="K85" s="72" t="str">
        <f t="shared" ca="1" si="39"/>
        <v/>
      </c>
      <c r="L85" s="128" t="str">
        <f t="shared" ca="1" si="40"/>
        <v/>
      </c>
      <c r="M85" s="165" t="str">
        <f t="shared" ca="1" si="41"/>
        <v/>
      </c>
      <c r="N85" s="72" t="str">
        <f t="shared" ca="1" si="42"/>
        <v/>
      </c>
      <c r="O85" s="71" t="str">
        <f t="shared" ca="1" si="46"/>
        <v/>
      </c>
      <c r="P85" s="73" t="str">
        <f t="shared" ca="1" si="43"/>
        <v/>
      </c>
      <c r="Q85" s="120" t="str">
        <f t="shared" ca="1" si="47"/>
        <v/>
      </c>
      <c r="R85" s="77">
        <f ca="1">IFERROR(SUM($I$15:I85)/$N$5,"")</f>
        <v>0.40269809185448774</v>
      </c>
    </row>
    <row r="86" spans="2:18" x14ac:dyDescent="0.25">
      <c r="B86" s="124">
        <f t="shared" si="44"/>
        <v>43630</v>
      </c>
      <c r="C86" s="127" t="str">
        <f t="shared" ca="1" si="32"/>
        <v/>
      </c>
      <c r="D86" s="71" t="str">
        <f t="shared" ca="1" si="33"/>
        <v/>
      </c>
      <c r="E86" s="71" t="str">
        <f t="shared" ca="1" si="34"/>
        <v/>
      </c>
      <c r="F86" s="71" t="str">
        <f t="shared" ca="1" si="35"/>
        <v/>
      </c>
      <c r="G86" s="71" t="str">
        <f t="shared" ca="1" si="45"/>
        <v/>
      </c>
      <c r="H86" s="71" t="str">
        <f t="shared" ca="1" si="36"/>
        <v/>
      </c>
      <c r="I86" s="128" t="str">
        <f t="shared" ca="1" si="37"/>
        <v/>
      </c>
      <c r="J86" s="157" t="str">
        <f t="shared" ca="1" si="38"/>
        <v/>
      </c>
      <c r="K86" s="72" t="str">
        <f t="shared" ca="1" si="39"/>
        <v/>
      </c>
      <c r="L86" s="128" t="str">
        <f t="shared" ca="1" si="40"/>
        <v/>
      </c>
      <c r="M86" s="165" t="str">
        <f t="shared" ca="1" si="41"/>
        <v/>
      </c>
      <c r="N86" s="72" t="str">
        <f t="shared" ca="1" si="42"/>
        <v/>
      </c>
      <c r="O86" s="71" t="str">
        <f t="shared" ca="1" si="46"/>
        <v/>
      </c>
      <c r="P86" s="73" t="str">
        <f t="shared" ca="1" si="43"/>
        <v/>
      </c>
      <c r="Q86" s="120" t="str">
        <f t="shared" ca="1" si="47"/>
        <v/>
      </c>
      <c r="R86" s="77">
        <f ca="1">IFERROR(SUM($I$15:I86)/$N$5,"")</f>
        <v>0.40269809185448774</v>
      </c>
    </row>
    <row r="87" spans="2:18" x14ac:dyDescent="0.25">
      <c r="B87" s="124">
        <f t="shared" si="44"/>
        <v>43631</v>
      </c>
      <c r="C87" s="127" t="str">
        <f t="shared" ca="1" si="32"/>
        <v/>
      </c>
      <c r="D87" s="71" t="str">
        <f t="shared" ca="1" si="33"/>
        <v/>
      </c>
      <c r="E87" s="71" t="str">
        <f t="shared" ca="1" si="34"/>
        <v/>
      </c>
      <c r="F87" s="71" t="str">
        <f t="shared" ca="1" si="35"/>
        <v/>
      </c>
      <c r="G87" s="71" t="str">
        <f t="shared" ca="1" si="45"/>
        <v/>
      </c>
      <c r="H87" s="71" t="str">
        <f t="shared" ca="1" si="36"/>
        <v/>
      </c>
      <c r="I87" s="128" t="str">
        <f t="shared" ca="1" si="37"/>
        <v/>
      </c>
      <c r="J87" s="157" t="str">
        <f t="shared" ca="1" si="38"/>
        <v/>
      </c>
      <c r="K87" s="72" t="str">
        <f t="shared" ca="1" si="39"/>
        <v/>
      </c>
      <c r="L87" s="128" t="str">
        <f t="shared" ca="1" si="40"/>
        <v/>
      </c>
      <c r="M87" s="165" t="str">
        <f t="shared" ca="1" si="41"/>
        <v/>
      </c>
      <c r="N87" s="72" t="str">
        <f t="shared" ca="1" si="42"/>
        <v/>
      </c>
      <c r="O87" s="71" t="str">
        <f t="shared" ca="1" si="46"/>
        <v/>
      </c>
      <c r="P87" s="73" t="str">
        <f t="shared" ca="1" si="43"/>
        <v/>
      </c>
      <c r="Q87" s="120" t="str">
        <f t="shared" ca="1" si="47"/>
        <v/>
      </c>
      <c r="R87" s="77">
        <f ca="1">IFERROR(SUM($I$15:I87)/$N$5,"")</f>
        <v>0.40269809185448774</v>
      </c>
    </row>
    <row r="88" spans="2:18" x14ac:dyDescent="0.25">
      <c r="B88" s="124">
        <f t="shared" si="44"/>
        <v>43632</v>
      </c>
      <c r="C88" s="127" t="str">
        <f t="shared" ca="1" si="32"/>
        <v/>
      </c>
      <c r="D88" s="71" t="str">
        <f t="shared" ca="1" si="33"/>
        <v/>
      </c>
      <c r="E88" s="71" t="str">
        <f t="shared" ca="1" si="34"/>
        <v/>
      </c>
      <c r="F88" s="71" t="str">
        <f t="shared" ca="1" si="35"/>
        <v/>
      </c>
      <c r="G88" s="71" t="str">
        <f t="shared" ca="1" si="45"/>
        <v/>
      </c>
      <c r="H88" s="71" t="str">
        <f t="shared" ca="1" si="36"/>
        <v/>
      </c>
      <c r="I88" s="128" t="str">
        <f t="shared" ca="1" si="37"/>
        <v/>
      </c>
      <c r="J88" s="157" t="str">
        <f t="shared" ca="1" si="38"/>
        <v/>
      </c>
      <c r="K88" s="72" t="str">
        <f t="shared" ca="1" si="39"/>
        <v/>
      </c>
      <c r="L88" s="128" t="str">
        <f t="shared" ca="1" si="40"/>
        <v/>
      </c>
      <c r="M88" s="165" t="str">
        <f t="shared" ca="1" si="41"/>
        <v/>
      </c>
      <c r="N88" s="72" t="str">
        <f t="shared" ca="1" si="42"/>
        <v/>
      </c>
      <c r="O88" s="71" t="str">
        <f t="shared" ca="1" si="46"/>
        <v/>
      </c>
      <c r="P88" s="73" t="str">
        <f t="shared" ca="1" si="43"/>
        <v/>
      </c>
      <c r="Q88" s="120" t="str">
        <f t="shared" ca="1" si="47"/>
        <v/>
      </c>
      <c r="R88" s="77">
        <f ca="1">IFERROR(SUM($I$15:I88)/$N$5,"")</f>
        <v>0.40269809185448774</v>
      </c>
    </row>
    <row r="89" spans="2:18" x14ac:dyDescent="0.25">
      <c r="B89" s="124">
        <f t="shared" si="44"/>
        <v>43633</v>
      </c>
      <c r="C89" s="127" t="str">
        <f t="shared" ca="1" si="32"/>
        <v/>
      </c>
      <c r="D89" s="71" t="str">
        <f t="shared" ca="1" si="33"/>
        <v/>
      </c>
      <c r="E89" s="71" t="str">
        <f t="shared" ca="1" si="34"/>
        <v/>
      </c>
      <c r="F89" s="71" t="str">
        <f t="shared" ca="1" si="35"/>
        <v/>
      </c>
      <c r="G89" s="71" t="str">
        <f t="shared" ca="1" si="45"/>
        <v/>
      </c>
      <c r="H89" s="71" t="str">
        <f t="shared" ca="1" si="36"/>
        <v/>
      </c>
      <c r="I89" s="128" t="str">
        <f t="shared" ca="1" si="37"/>
        <v/>
      </c>
      <c r="J89" s="157" t="str">
        <f t="shared" ca="1" si="38"/>
        <v/>
      </c>
      <c r="K89" s="72" t="str">
        <f t="shared" ca="1" si="39"/>
        <v/>
      </c>
      <c r="L89" s="128" t="str">
        <f t="shared" ca="1" si="40"/>
        <v/>
      </c>
      <c r="M89" s="165" t="str">
        <f t="shared" ca="1" si="41"/>
        <v/>
      </c>
      <c r="N89" s="72" t="str">
        <f t="shared" ca="1" si="42"/>
        <v/>
      </c>
      <c r="O89" s="71" t="str">
        <f t="shared" ca="1" si="46"/>
        <v/>
      </c>
      <c r="P89" s="73" t="str">
        <f t="shared" ca="1" si="43"/>
        <v/>
      </c>
      <c r="Q89" s="120" t="str">
        <f t="shared" ca="1" si="47"/>
        <v/>
      </c>
      <c r="R89" s="77">
        <f ca="1">IFERROR(SUM($I$15:I89)/$N$5,"")</f>
        <v>0.40269809185448774</v>
      </c>
    </row>
    <row r="90" spans="2:18" x14ac:dyDescent="0.25">
      <c r="B90" s="124">
        <f t="shared" si="44"/>
        <v>43634</v>
      </c>
      <c r="C90" s="127" t="str">
        <f t="shared" ca="1" si="32"/>
        <v/>
      </c>
      <c r="D90" s="71" t="str">
        <f t="shared" ca="1" si="33"/>
        <v/>
      </c>
      <c r="E90" s="71" t="str">
        <f t="shared" ca="1" si="34"/>
        <v/>
      </c>
      <c r="F90" s="71" t="str">
        <f t="shared" ca="1" si="35"/>
        <v/>
      </c>
      <c r="G90" s="71" t="str">
        <f t="shared" ca="1" si="45"/>
        <v/>
      </c>
      <c r="H90" s="71" t="str">
        <f t="shared" ca="1" si="36"/>
        <v/>
      </c>
      <c r="I90" s="128" t="str">
        <f t="shared" ca="1" si="37"/>
        <v/>
      </c>
      <c r="J90" s="157" t="str">
        <f t="shared" ca="1" si="38"/>
        <v/>
      </c>
      <c r="K90" s="72" t="str">
        <f t="shared" ca="1" si="39"/>
        <v/>
      </c>
      <c r="L90" s="128" t="str">
        <f t="shared" ca="1" si="40"/>
        <v/>
      </c>
      <c r="M90" s="165" t="str">
        <f t="shared" ca="1" si="41"/>
        <v/>
      </c>
      <c r="N90" s="72" t="str">
        <f t="shared" ca="1" si="42"/>
        <v/>
      </c>
      <c r="O90" s="71" t="str">
        <f t="shared" ca="1" si="46"/>
        <v/>
      </c>
      <c r="P90" s="73" t="str">
        <f t="shared" ca="1" si="43"/>
        <v/>
      </c>
      <c r="Q90" s="120" t="str">
        <f t="shared" ca="1" si="47"/>
        <v/>
      </c>
      <c r="R90" s="77">
        <f ca="1">IFERROR(SUM($I$15:I90)/$N$5,"")</f>
        <v>0.40269809185448774</v>
      </c>
    </row>
    <row r="91" spans="2:18" x14ac:dyDescent="0.25">
      <c r="B91" s="124">
        <f t="shared" si="44"/>
        <v>43635</v>
      </c>
      <c r="C91" s="127" t="str">
        <f t="shared" ca="1" si="32"/>
        <v/>
      </c>
      <c r="D91" s="71" t="str">
        <f t="shared" ca="1" si="33"/>
        <v/>
      </c>
      <c r="E91" s="71" t="str">
        <f t="shared" ca="1" si="34"/>
        <v/>
      </c>
      <c r="F91" s="71" t="str">
        <f t="shared" ca="1" si="35"/>
        <v/>
      </c>
      <c r="G91" s="71" t="str">
        <f t="shared" ca="1" si="45"/>
        <v/>
      </c>
      <c r="H91" s="71" t="str">
        <f t="shared" ca="1" si="36"/>
        <v/>
      </c>
      <c r="I91" s="128" t="str">
        <f t="shared" ca="1" si="37"/>
        <v/>
      </c>
      <c r="J91" s="157" t="str">
        <f t="shared" ca="1" si="38"/>
        <v/>
      </c>
      <c r="K91" s="72" t="str">
        <f t="shared" ca="1" si="39"/>
        <v/>
      </c>
      <c r="L91" s="128" t="str">
        <f t="shared" ca="1" si="40"/>
        <v/>
      </c>
      <c r="M91" s="165" t="str">
        <f t="shared" ca="1" si="41"/>
        <v/>
      </c>
      <c r="N91" s="72" t="str">
        <f t="shared" ca="1" si="42"/>
        <v/>
      </c>
      <c r="O91" s="71" t="str">
        <f t="shared" ca="1" si="46"/>
        <v/>
      </c>
      <c r="P91" s="73" t="str">
        <f t="shared" ca="1" si="43"/>
        <v/>
      </c>
      <c r="Q91" s="120" t="str">
        <f t="shared" ca="1" si="47"/>
        <v/>
      </c>
      <c r="R91" s="77">
        <f ca="1">IFERROR(SUM($I$15:I91)/$N$5,"")</f>
        <v>0.40269809185448774</v>
      </c>
    </row>
    <row r="92" spans="2:18" x14ac:dyDescent="0.25">
      <c r="B92" s="124">
        <f t="shared" si="44"/>
        <v>43636</v>
      </c>
      <c r="C92" s="127" t="str">
        <f t="shared" ca="1" si="32"/>
        <v/>
      </c>
      <c r="D92" s="71" t="str">
        <f t="shared" ca="1" si="33"/>
        <v/>
      </c>
      <c r="E92" s="71" t="str">
        <f t="shared" ca="1" si="34"/>
        <v/>
      </c>
      <c r="F92" s="71" t="str">
        <f t="shared" ca="1" si="35"/>
        <v/>
      </c>
      <c r="G92" s="71" t="str">
        <f t="shared" ca="1" si="45"/>
        <v/>
      </c>
      <c r="H92" s="71" t="str">
        <f t="shared" ca="1" si="36"/>
        <v/>
      </c>
      <c r="I92" s="128" t="str">
        <f t="shared" ca="1" si="37"/>
        <v/>
      </c>
      <c r="J92" s="157" t="str">
        <f t="shared" ca="1" si="38"/>
        <v/>
      </c>
      <c r="K92" s="72" t="str">
        <f t="shared" ca="1" si="39"/>
        <v/>
      </c>
      <c r="L92" s="128" t="str">
        <f t="shared" ca="1" si="40"/>
        <v/>
      </c>
      <c r="M92" s="165" t="str">
        <f t="shared" ca="1" si="41"/>
        <v/>
      </c>
      <c r="N92" s="72" t="str">
        <f t="shared" ca="1" si="42"/>
        <v/>
      </c>
      <c r="O92" s="71" t="str">
        <f t="shared" ca="1" si="46"/>
        <v/>
      </c>
      <c r="P92" s="73" t="str">
        <f t="shared" ca="1" si="43"/>
        <v/>
      </c>
      <c r="Q92" s="120" t="str">
        <f t="shared" ca="1" si="47"/>
        <v/>
      </c>
      <c r="R92" s="77">
        <f ca="1">IFERROR(SUM($I$15:I92)/$N$5,"")</f>
        <v>0.40269809185448774</v>
      </c>
    </row>
    <row r="93" spans="2:18" x14ac:dyDescent="0.25">
      <c r="B93" s="124">
        <f t="shared" si="44"/>
        <v>43637</v>
      </c>
      <c r="C93" s="127" t="str">
        <f t="shared" ca="1" si="32"/>
        <v/>
      </c>
      <c r="D93" s="71" t="str">
        <f t="shared" ca="1" si="33"/>
        <v/>
      </c>
      <c r="E93" s="71" t="str">
        <f t="shared" ca="1" si="34"/>
        <v/>
      </c>
      <c r="F93" s="71" t="str">
        <f t="shared" ca="1" si="35"/>
        <v/>
      </c>
      <c r="G93" s="71" t="str">
        <f t="shared" ca="1" si="45"/>
        <v/>
      </c>
      <c r="H93" s="71" t="str">
        <f t="shared" ca="1" si="36"/>
        <v/>
      </c>
      <c r="I93" s="128" t="str">
        <f t="shared" ca="1" si="37"/>
        <v/>
      </c>
      <c r="J93" s="157" t="str">
        <f t="shared" ca="1" si="38"/>
        <v/>
      </c>
      <c r="K93" s="72" t="str">
        <f t="shared" ca="1" si="39"/>
        <v/>
      </c>
      <c r="L93" s="128" t="str">
        <f t="shared" ca="1" si="40"/>
        <v/>
      </c>
      <c r="M93" s="165" t="str">
        <f t="shared" ca="1" si="41"/>
        <v/>
      </c>
      <c r="N93" s="72" t="str">
        <f t="shared" ca="1" si="42"/>
        <v/>
      </c>
      <c r="O93" s="71" t="str">
        <f t="shared" ca="1" si="46"/>
        <v/>
      </c>
      <c r="P93" s="73" t="str">
        <f t="shared" ca="1" si="43"/>
        <v/>
      </c>
      <c r="Q93" s="120" t="str">
        <f t="shared" ca="1" si="47"/>
        <v/>
      </c>
      <c r="R93" s="77">
        <f ca="1">IFERROR(SUM($I$15:I93)/$N$5,"")</f>
        <v>0.40269809185448774</v>
      </c>
    </row>
    <row r="94" spans="2:18" x14ac:dyDescent="0.25">
      <c r="B94" s="124">
        <f t="shared" si="44"/>
        <v>43638</v>
      </c>
      <c r="C94" s="127" t="str">
        <f t="shared" ca="1" si="32"/>
        <v/>
      </c>
      <c r="D94" s="71" t="str">
        <f t="shared" ca="1" si="33"/>
        <v/>
      </c>
      <c r="E94" s="71" t="str">
        <f t="shared" ca="1" si="34"/>
        <v/>
      </c>
      <c r="F94" s="71" t="str">
        <f t="shared" ca="1" si="35"/>
        <v/>
      </c>
      <c r="G94" s="71" t="str">
        <f t="shared" ca="1" si="45"/>
        <v/>
      </c>
      <c r="H94" s="71" t="str">
        <f t="shared" ca="1" si="36"/>
        <v/>
      </c>
      <c r="I94" s="128" t="str">
        <f t="shared" ca="1" si="37"/>
        <v/>
      </c>
      <c r="J94" s="157" t="str">
        <f t="shared" ca="1" si="38"/>
        <v/>
      </c>
      <c r="K94" s="72" t="str">
        <f t="shared" ca="1" si="39"/>
        <v/>
      </c>
      <c r="L94" s="128" t="str">
        <f t="shared" ca="1" si="40"/>
        <v/>
      </c>
      <c r="M94" s="165" t="str">
        <f t="shared" ca="1" si="41"/>
        <v/>
      </c>
      <c r="N94" s="72" t="str">
        <f t="shared" ca="1" si="42"/>
        <v/>
      </c>
      <c r="O94" s="71" t="str">
        <f t="shared" ca="1" si="46"/>
        <v/>
      </c>
      <c r="P94" s="73" t="str">
        <f t="shared" ca="1" si="43"/>
        <v/>
      </c>
      <c r="Q94" s="120" t="str">
        <f t="shared" ca="1" si="47"/>
        <v/>
      </c>
      <c r="R94" s="77">
        <f ca="1">IFERROR(SUM($I$15:I94)/$N$5,"")</f>
        <v>0.40269809185448774</v>
      </c>
    </row>
    <row r="95" spans="2:18" x14ac:dyDescent="0.25">
      <c r="B95" s="124">
        <f t="shared" si="44"/>
        <v>43639</v>
      </c>
      <c r="C95" s="127" t="str">
        <f t="shared" ca="1" si="32"/>
        <v/>
      </c>
      <c r="D95" s="71" t="str">
        <f t="shared" ca="1" si="33"/>
        <v/>
      </c>
      <c r="E95" s="71" t="str">
        <f t="shared" ca="1" si="34"/>
        <v/>
      </c>
      <c r="F95" s="71" t="str">
        <f t="shared" ca="1" si="35"/>
        <v/>
      </c>
      <c r="G95" s="71" t="str">
        <f t="shared" ca="1" si="45"/>
        <v/>
      </c>
      <c r="H95" s="71" t="str">
        <f t="shared" ca="1" si="36"/>
        <v/>
      </c>
      <c r="I95" s="128" t="str">
        <f t="shared" ca="1" si="37"/>
        <v/>
      </c>
      <c r="J95" s="157" t="str">
        <f t="shared" ca="1" si="38"/>
        <v/>
      </c>
      <c r="K95" s="72" t="str">
        <f t="shared" ca="1" si="39"/>
        <v/>
      </c>
      <c r="L95" s="128" t="str">
        <f t="shared" ca="1" si="40"/>
        <v/>
      </c>
      <c r="M95" s="165" t="str">
        <f t="shared" ca="1" si="41"/>
        <v/>
      </c>
      <c r="N95" s="72" t="str">
        <f t="shared" ca="1" si="42"/>
        <v/>
      </c>
      <c r="O95" s="71" t="str">
        <f t="shared" ca="1" si="46"/>
        <v/>
      </c>
      <c r="P95" s="73" t="str">
        <f t="shared" ca="1" si="43"/>
        <v/>
      </c>
      <c r="Q95" s="120" t="str">
        <f t="shared" ca="1" si="47"/>
        <v/>
      </c>
      <c r="R95" s="77">
        <f ca="1">IFERROR(SUM($I$15:I95)/$N$5,"")</f>
        <v>0.40269809185448774</v>
      </c>
    </row>
    <row r="96" spans="2:18" x14ac:dyDescent="0.25">
      <c r="B96" s="124">
        <f t="shared" si="44"/>
        <v>43640</v>
      </c>
      <c r="C96" s="127" t="str">
        <f t="shared" ca="1" si="32"/>
        <v/>
      </c>
      <c r="D96" s="71" t="str">
        <f t="shared" ca="1" si="33"/>
        <v/>
      </c>
      <c r="E96" s="71" t="str">
        <f t="shared" ca="1" si="34"/>
        <v/>
      </c>
      <c r="F96" s="71" t="str">
        <f t="shared" ca="1" si="35"/>
        <v/>
      </c>
      <c r="G96" s="71" t="str">
        <f t="shared" ca="1" si="45"/>
        <v/>
      </c>
      <c r="H96" s="71" t="str">
        <f t="shared" ca="1" si="36"/>
        <v/>
      </c>
      <c r="I96" s="128" t="str">
        <f t="shared" ca="1" si="37"/>
        <v/>
      </c>
      <c r="J96" s="157" t="str">
        <f t="shared" ca="1" si="38"/>
        <v/>
      </c>
      <c r="K96" s="72" t="str">
        <f t="shared" ca="1" si="39"/>
        <v/>
      </c>
      <c r="L96" s="128" t="str">
        <f t="shared" ca="1" si="40"/>
        <v/>
      </c>
      <c r="M96" s="165" t="str">
        <f t="shared" ca="1" si="41"/>
        <v/>
      </c>
      <c r="N96" s="72" t="str">
        <f t="shared" ca="1" si="42"/>
        <v/>
      </c>
      <c r="O96" s="71" t="str">
        <f t="shared" ca="1" si="46"/>
        <v/>
      </c>
      <c r="P96" s="73" t="str">
        <f t="shared" ca="1" si="43"/>
        <v/>
      </c>
      <c r="Q96" s="120" t="str">
        <f t="shared" ca="1" si="47"/>
        <v/>
      </c>
      <c r="R96" s="77">
        <f ca="1">IFERROR(SUM($I$15:I96)/$N$5,"")</f>
        <v>0.40269809185448774</v>
      </c>
    </row>
    <row r="97" spans="2:18" x14ac:dyDescent="0.25">
      <c r="B97" s="124">
        <f t="shared" si="44"/>
        <v>43641</v>
      </c>
      <c r="C97" s="127" t="str">
        <f t="shared" ca="1" si="32"/>
        <v/>
      </c>
      <c r="D97" s="71" t="str">
        <f t="shared" ca="1" si="33"/>
        <v/>
      </c>
      <c r="E97" s="71" t="str">
        <f t="shared" ca="1" si="34"/>
        <v/>
      </c>
      <c r="F97" s="71" t="str">
        <f t="shared" ca="1" si="35"/>
        <v/>
      </c>
      <c r="G97" s="71" t="str">
        <f t="shared" ca="1" si="45"/>
        <v/>
      </c>
      <c r="H97" s="71" t="str">
        <f t="shared" ca="1" si="36"/>
        <v/>
      </c>
      <c r="I97" s="128" t="str">
        <f t="shared" ca="1" si="37"/>
        <v/>
      </c>
      <c r="J97" s="157" t="str">
        <f t="shared" ca="1" si="38"/>
        <v/>
      </c>
      <c r="K97" s="72" t="str">
        <f t="shared" ca="1" si="39"/>
        <v/>
      </c>
      <c r="L97" s="128" t="str">
        <f t="shared" ca="1" si="40"/>
        <v/>
      </c>
      <c r="M97" s="165" t="str">
        <f t="shared" ca="1" si="41"/>
        <v/>
      </c>
      <c r="N97" s="72" t="str">
        <f t="shared" ca="1" si="42"/>
        <v/>
      </c>
      <c r="O97" s="71" t="str">
        <f t="shared" ca="1" si="46"/>
        <v/>
      </c>
      <c r="P97" s="73" t="str">
        <f t="shared" ca="1" si="43"/>
        <v/>
      </c>
      <c r="Q97" s="120" t="str">
        <f t="shared" ca="1" si="47"/>
        <v/>
      </c>
      <c r="R97" s="77">
        <f ca="1">IFERROR(SUM($I$15:I97)/$N$5,"")</f>
        <v>0.40269809185448774</v>
      </c>
    </row>
    <row r="98" spans="2:18" x14ac:dyDescent="0.25">
      <c r="B98" s="124">
        <f t="shared" si="44"/>
        <v>43642</v>
      </c>
      <c r="C98" s="127" t="str">
        <f t="shared" ca="1" si="32"/>
        <v/>
      </c>
      <c r="D98" s="71" t="str">
        <f t="shared" ca="1" si="33"/>
        <v/>
      </c>
      <c r="E98" s="71" t="str">
        <f t="shared" ca="1" si="34"/>
        <v/>
      </c>
      <c r="F98" s="71" t="str">
        <f t="shared" ca="1" si="35"/>
        <v/>
      </c>
      <c r="G98" s="71" t="str">
        <f t="shared" ca="1" si="45"/>
        <v/>
      </c>
      <c r="H98" s="71" t="str">
        <f t="shared" ca="1" si="36"/>
        <v/>
      </c>
      <c r="I98" s="128" t="str">
        <f t="shared" ca="1" si="37"/>
        <v/>
      </c>
      <c r="J98" s="157" t="str">
        <f t="shared" ca="1" si="38"/>
        <v/>
      </c>
      <c r="K98" s="72" t="str">
        <f t="shared" ca="1" si="39"/>
        <v/>
      </c>
      <c r="L98" s="128" t="str">
        <f t="shared" ca="1" si="40"/>
        <v/>
      </c>
      <c r="M98" s="165" t="str">
        <f t="shared" ca="1" si="41"/>
        <v/>
      </c>
      <c r="N98" s="72" t="str">
        <f t="shared" ca="1" si="42"/>
        <v/>
      </c>
      <c r="O98" s="71" t="str">
        <f t="shared" ca="1" si="46"/>
        <v/>
      </c>
      <c r="P98" s="73" t="str">
        <f t="shared" ca="1" si="43"/>
        <v/>
      </c>
      <c r="Q98" s="120" t="str">
        <f t="shared" ca="1" si="47"/>
        <v/>
      </c>
      <c r="R98" s="77">
        <f ca="1">IFERROR(SUM($I$15:I98)/$N$5,"")</f>
        <v>0.40269809185448774</v>
      </c>
    </row>
    <row r="99" spans="2:18" x14ac:dyDescent="0.25">
      <c r="B99" s="125">
        <f t="shared" si="44"/>
        <v>43643</v>
      </c>
      <c r="C99" s="129" t="str">
        <f t="shared" ca="1" si="32"/>
        <v/>
      </c>
      <c r="D99" s="74" t="str">
        <f t="shared" ca="1" si="33"/>
        <v/>
      </c>
      <c r="E99" s="74" t="str">
        <f t="shared" ca="1" si="34"/>
        <v/>
      </c>
      <c r="F99" s="74" t="str">
        <f t="shared" ca="1" si="35"/>
        <v/>
      </c>
      <c r="G99" s="74" t="str">
        <f t="shared" ca="1" si="45"/>
        <v/>
      </c>
      <c r="H99" s="74" t="str">
        <f t="shared" ca="1" si="36"/>
        <v/>
      </c>
      <c r="I99" s="128" t="str">
        <f t="shared" ca="1" si="37"/>
        <v/>
      </c>
      <c r="J99" s="158" t="str">
        <f t="shared" ca="1" si="38"/>
        <v/>
      </c>
      <c r="K99" s="75" t="str">
        <f t="shared" ca="1" si="39"/>
        <v/>
      </c>
      <c r="L99" s="130" t="str">
        <f t="shared" ca="1" si="40"/>
        <v/>
      </c>
      <c r="M99" s="166" t="str">
        <f t="shared" ca="1" si="41"/>
        <v/>
      </c>
      <c r="N99" s="75" t="str">
        <f t="shared" ca="1" si="42"/>
        <v/>
      </c>
      <c r="O99" s="74" t="str">
        <f t="shared" ca="1" si="46"/>
        <v/>
      </c>
      <c r="P99" s="163" t="str">
        <f t="shared" ca="1" si="43"/>
        <v/>
      </c>
      <c r="Q99" s="121" t="str">
        <f t="shared" ca="1" si="47"/>
        <v/>
      </c>
      <c r="R99" s="78">
        <f ca="1">IFERROR(SUM($I$15:I99)/$N$5,"")</f>
        <v>0.40269809185448774</v>
      </c>
    </row>
    <row r="116" spans="2:4" x14ac:dyDescent="0.25">
      <c r="B116" s="2"/>
      <c r="C116" s="2"/>
      <c r="D116" s="2"/>
    </row>
  </sheetData>
  <mergeCells count="19">
    <mergeCell ref="C8:D8"/>
    <mergeCell ref="E8:G8"/>
    <mergeCell ref="K8:M8"/>
    <mergeCell ref="P8:Q8"/>
    <mergeCell ref="N10:P10"/>
    <mergeCell ref="C6:D6"/>
    <mergeCell ref="E6:G6"/>
    <mergeCell ref="K6:M6"/>
    <mergeCell ref="P6:Q6"/>
    <mergeCell ref="C7:D7"/>
    <mergeCell ref="E7:G7"/>
    <mergeCell ref="K7:M7"/>
    <mergeCell ref="P7:Q7"/>
    <mergeCell ref="B2:R2"/>
    <mergeCell ref="B3:R3"/>
    <mergeCell ref="C5:D5"/>
    <mergeCell ref="E5:G5"/>
    <mergeCell ref="K5:M5"/>
    <mergeCell ref="P5:Q5"/>
  </mergeCells>
  <pageMargins left="0.7" right="0.7" top="0.75" bottom="0.75" header="0.3" footer="0.3"/>
  <pageSetup fitToWidth="0"/>
  <drawing r:id="rId1"/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9DD1E-1AF1-48F7-B62E-4472582BE07E}">
  <sheetPr codeName="Sheet60">
    <tabColor rgb="FF000000"/>
    <pageSetUpPr fitToPage="1"/>
  </sheetPr>
  <dimension ref="B1:BF100"/>
  <sheetViews>
    <sheetView showGridLines="0" tabSelected="1" topLeftCell="C6" zoomScale="90" zoomScaleNormal="90" workbookViewId="0">
      <selection activeCell="C24" sqref="C2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428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43615</v>
      </c>
      <c r="N5" s="468" t="str">
        <f ca="1">"Oil Sales for "&amp;TEXT(L5,"MM-DD-YY")</f>
        <v>Oil Sales for 05-30-19</v>
      </c>
      <c r="O5" s="469"/>
      <c r="P5" s="96">
        <f>SUM(AC14:AC37)</f>
        <v>371.3</v>
      </c>
      <c r="Q5" s="10"/>
      <c r="R5" s="531" t="str">
        <f ca="1">"Flare Total For "&amp;TEXT(L5,"MM-DD-YY")</f>
        <v>Flare Total For 05-30-19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464</v>
      </c>
      <c r="M6" s="10"/>
      <c r="N6" s="472" t="str">
        <f ca="1">"Gas Sales for "&amp;TEXT(L5,"MM-DD-YY")</f>
        <v>Gas Sales for 05-30-19</v>
      </c>
      <c r="O6" s="473"/>
      <c r="P6" s="132">
        <v>4170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405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58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461" t="s">
        <v>92</v>
      </c>
      <c r="F11" s="461" t="s">
        <v>93</v>
      </c>
      <c r="G11" s="461" t="s">
        <v>94</v>
      </c>
      <c r="H11" s="462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61" t="s">
        <v>54</v>
      </c>
      <c r="N11" s="462" t="s">
        <v>55</v>
      </c>
      <c r="O11" s="38" t="s">
        <v>80</v>
      </c>
      <c r="P11" s="461" t="s">
        <v>61</v>
      </c>
      <c r="Q11" s="462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61" t="s">
        <v>61</v>
      </c>
      <c r="AD11" s="461" t="s">
        <v>100</v>
      </c>
      <c r="AE11" s="461" t="s">
        <v>101</v>
      </c>
      <c r="AF11" s="462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459">
        <v>547</v>
      </c>
      <c r="E14" s="51">
        <v>54</v>
      </c>
      <c r="F14" s="459">
        <v>1.75</v>
      </c>
      <c r="G14" s="51">
        <v>313</v>
      </c>
      <c r="H14" s="52">
        <v>184</v>
      </c>
      <c r="I14" s="53"/>
      <c r="J14" s="160"/>
      <c r="K14" s="65"/>
      <c r="L14" s="49"/>
      <c r="M14" s="459"/>
      <c r="N14" s="52"/>
      <c r="O14" s="54">
        <v>4256</v>
      </c>
      <c r="P14" s="459">
        <v>19</v>
      </c>
      <c r="Q14" s="52">
        <v>15</v>
      </c>
      <c r="R14" s="21">
        <f>P14</f>
        <v>19</v>
      </c>
      <c r="S14" s="22">
        <f>Q14</f>
        <v>15</v>
      </c>
      <c r="T14" s="61"/>
      <c r="U14" s="61"/>
      <c r="V14" s="61"/>
      <c r="W14" s="112">
        <f ca="1">INDEX('Daily Totals'!$1:$1048576,MATCH(L5,'Daily Totals'!B:B)-1,17)</f>
        <v>106490</v>
      </c>
      <c r="X14" s="113">
        <f ca="1">IFERROR(('Main Tab'!$D$10-W14)/'Main Tab'!$D$10,1)</f>
        <v>0.40041777632638353</v>
      </c>
      <c r="Y14" s="185"/>
      <c r="Z14" s="65">
        <v>3</v>
      </c>
      <c r="AA14" s="49">
        <v>8878401</v>
      </c>
      <c r="AB14" s="49" t="s">
        <v>154</v>
      </c>
      <c r="AC14" s="459">
        <v>185.65</v>
      </c>
      <c r="AD14" s="104" t="s">
        <v>153</v>
      </c>
      <c r="AE14" s="106">
        <v>50</v>
      </c>
      <c r="AF14" s="108">
        <v>5.0000000000000001E-4</v>
      </c>
      <c r="AI14" s="83">
        <f ca="1">$L$5+B14</f>
        <v>43615.291666666664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8" si="1">IF(P14="","",P14)</f>
        <v>19</v>
      </c>
      <c r="AQ14" s="81">
        <f t="shared" si="1"/>
        <v>15</v>
      </c>
      <c r="AR14" s="81">
        <f t="shared" ref="AR14:AR37" si="2">IF(O14="","",O14)</f>
        <v>4256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0.84375</v>
      </c>
      <c r="AV14" s="81">
        <f t="shared" ref="AV14:AZ37" si="6">IF(F14="","",F14)</f>
        <v>1.75</v>
      </c>
      <c r="AW14" s="226">
        <f t="shared" si="6"/>
        <v>313</v>
      </c>
      <c r="AX14" s="81">
        <f t="shared" si="6"/>
        <v>184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547</v>
      </c>
      <c r="BC14" s="81">
        <f t="shared" ref="BC14:BC37" si="8">IF(H14="","",H14)</f>
        <v>184</v>
      </c>
      <c r="BD14" s="228">
        <f t="shared" ref="BD14:BD37" si="9">IF(AF14="","",AF14)</f>
        <v>5.0000000000000001E-4</v>
      </c>
      <c r="BE14" s="227">
        <f t="shared" ref="BE14:BE37" si="10">IF(AE14="","",AE14)</f>
        <v>50</v>
      </c>
      <c r="BF14" s="84" t="str">
        <f t="shared" ref="BF14:BF37" si="11">IF(AA14&amp;AC14="","","Ticket No: "&amp;AA14&amp;" "&amp;AC14&amp;" bbls sold")</f>
        <v>Ticket No: 8878401 185.65 bbls sold</v>
      </c>
    </row>
    <row r="15" spans="2:58" x14ac:dyDescent="0.25">
      <c r="B15" s="47">
        <f ca="1">B14+$L$5+TIME(1,0,0)</f>
        <v>43615.333333333328</v>
      </c>
      <c r="C15" s="49"/>
      <c r="D15" s="459">
        <v>545</v>
      </c>
      <c r="E15" s="51">
        <v>54</v>
      </c>
      <c r="F15" s="459">
        <v>1.75</v>
      </c>
      <c r="G15" s="51">
        <v>310</v>
      </c>
      <c r="H15" s="52">
        <v>184</v>
      </c>
      <c r="I15" s="53"/>
      <c r="J15" s="160"/>
      <c r="K15" s="65"/>
      <c r="L15" s="49"/>
      <c r="M15" s="459"/>
      <c r="N15" s="52"/>
      <c r="O15" s="54">
        <v>4240</v>
      </c>
      <c r="P15" s="459">
        <v>19</v>
      </c>
      <c r="Q15" s="52">
        <v>15</v>
      </c>
      <c r="R15" s="23">
        <f t="shared" ref="R15:S30" si="12">P15+R14</f>
        <v>38</v>
      </c>
      <c r="S15" s="24">
        <f t="shared" si="12"/>
        <v>30</v>
      </c>
      <c r="T15" s="62"/>
      <c r="U15" s="62"/>
      <c r="V15" s="62"/>
      <c r="W15" s="114">
        <f t="shared" ref="W15:W37" ca="1" si="13">W14-Q15</f>
        <v>106475</v>
      </c>
      <c r="X15" s="115">
        <f ca="1">IFERROR(('Main Tab'!$D$10-W15)/'Main Tab'!$D$10,1)</f>
        <v>0.40050223245705407</v>
      </c>
      <c r="Y15" s="110"/>
      <c r="Z15" s="65">
        <v>2</v>
      </c>
      <c r="AA15" s="49"/>
      <c r="AB15" s="49"/>
      <c r="AC15" s="459"/>
      <c r="AD15" s="104"/>
      <c r="AE15" s="106"/>
      <c r="AF15" s="108"/>
      <c r="AI15" s="83">
        <f t="shared" ref="AI15:AI37" ca="1" si="14">B15</f>
        <v>43615.333333333328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19</v>
      </c>
      <c r="AQ15" s="81">
        <f t="shared" si="1"/>
        <v>15</v>
      </c>
      <c r="AR15" s="81">
        <f t="shared" si="2"/>
        <v>4240</v>
      </c>
      <c r="AS15" s="81" t="str">
        <f t="shared" si="3"/>
        <v/>
      </c>
      <c r="AT15" s="81" t="str">
        <f t="shared" si="4"/>
        <v/>
      </c>
      <c r="AU15" s="81">
        <f t="shared" si="5"/>
        <v>0.84375</v>
      </c>
      <c r="AV15" s="81">
        <f t="shared" si="6"/>
        <v>1.75</v>
      </c>
      <c r="AW15" s="226">
        <f t="shared" si="6"/>
        <v>310</v>
      </c>
      <c r="AX15" s="81">
        <f t="shared" si="6"/>
        <v>184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545</v>
      </c>
      <c r="BC15" s="81">
        <f t="shared" si="8"/>
        <v>184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43615.374999999993</v>
      </c>
      <c r="C16" s="49"/>
      <c r="D16" s="459">
        <v>544</v>
      </c>
      <c r="E16" s="51">
        <v>54</v>
      </c>
      <c r="F16" s="459">
        <v>1.75</v>
      </c>
      <c r="G16" s="51">
        <v>309</v>
      </c>
      <c r="H16" s="52">
        <v>184</v>
      </c>
      <c r="I16" s="53"/>
      <c r="J16" s="160"/>
      <c r="K16" s="65"/>
      <c r="L16" s="49"/>
      <c r="M16" s="459"/>
      <c r="N16" s="52"/>
      <c r="O16" s="54">
        <v>4236</v>
      </c>
      <c r="P16" s="459">
        <v>18</v>
      </c>
      <c r="Q16" s="52">
        <v>15</v>
      </c>
      <c r="R16" s="23">
        <f t="shared" si="12"/>
        <v>56</v>
      </c>
      <c r="S16" s="24">
        <f t="shared" si="12"/>
        <v>45</v>
      </c>
      <c r="T16" s="62"/>
      <c r="U16" s="62"/>
      <c r="V16" s="62"/>
      <c r="W16" s="114">
        <f t="shared" ca="1" si="13"/>
        <v>106460</v>
      </c>
      <c r="X16" s="115">
        <f ca="1">IFERROR(('Main Tab'!$D$10-W16)/'Main Tab'!$D$10,1)</f>
        <v>0.40058668858772456</v>
      </c>
      <c r="Y16" s="110"/>
      <c r="Z16" s="65">
        <v>4</v>
      </c>
      <c r="AA16" s="49"/>
      <c r="AB16" s="49"/>
      <c r="AC16" s="459"/>
      <c r="AD16" s="104"/>
      <c r="AE16" s="106"/>
      <c r="AF16" s="108"/>
      <c r="AI16" s="83">
        <f t="shared" ca="1" si="14"/>
        <v>43615.374999999993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18</v>
      </c>
      <c r="AQ16" s="81">
        <f t="shared" si="1"/>
        <v>15</v>
      </c>
      <c r="AR16" s="81">
        <f t="shared" si="2"/>
        <v>4236</v>
      </c>
      <c r="AS16" s="81" t="str">
        <f t="shared" si="3"/>
        <v/>
      </c>
      <c r="AT16" s="81" t="str">
        <f t="shared" si="4"/>
        <v/>
      </c>
      <c r="AU16" s="81">
        <f t="shared" si="5"/>
        <v>0.84375</v>
      </c>
      <c r="AV16" s="81">
        <f t="shared" si="6"/>
        <v>1.75</v>
      </c>
      <c r="AW16" s="226">
        <f t="shared" si="6"/>
        <v>309</v>
      </c>
      <c r="AX16" s="81">
        <f t="shared" si="6"/>
        <v>184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544</v>
      </c>
      <c r="BC16" s="81">
        <f t="shared" si="8"/>
        <v>184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43615.416666666657</v>
      </c>
      <c r="C17" s="49"/>
      <c r="D17" s="459">
        <v>544</v>
      </c>
      <c r="E17" s="51">
        <v>54</v>
      </c>
      <c r="F17" s="459">
        <v>1.75</v>
      </c>
      <c r="G17" s="51">
        <v>408</v>
      </c>
      <c r="H17" s="52">
        <v>183</v>
      </c>
      <c r="I17" s="53"/>
      <c r="J17" s="160"/>
      <c r="K17" s="65"/>
      <c r="L17" s="49"/>
      <c r="M17" s="459"/>
      <c r="N17" s="52"/>
      <c r="O17" s="54">
        <v>4227</v>
      </c>
      <c r="P17" s="459">
        <v>20</v>
      </c>
      <c r="Q17" s="52">
        <v>15</v>
      </c>
      <c r="R17" s="23">
        <f t="shared" si="12"/>
        <v>76</v>
      </c>
      <c r="S17" s="24">
        <f t="shared" si="12"/>
        <v>60</v>
      </c>
      <c r="T17" s="62"/>
      <c r="U17" s="171"/>
      <c r="V17" s="62"/>
      <c r="W17" s="114">
        <f t="shared" ca="1" si="13"/>
        <v>106445</v>
      </c>
      <c r="X17" s="115">
        <f ca="1">IFERROR(('Main Tab'!$D$10-W17)/'Main Tab'!$D$10,1)</f>
        <v>0.4006711447183951</v>
      </c>
      <c r="Y17" s="110"/>
      <c r="Z17" s="65">
        <v>4</v>
      </c>
      <c r="AA17" s="49"/>
      <c r="AB17" s="49"/>
      <c r="AC17" s="459"/>
      <c r="AD17" s="104"/>
      <c r="AE17" s="106"/>
      <c r="AF17" s="108"/>
      <c r="AI17" s="83">
        <f t="shared" ca="1" si="14"/>
        <v>43615.416666666657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20</v>
      </c>
      <c r="AQ17" s="81">
        <f t="shared" si="1"/>
        <v>15</v>
      </c>
      <c r="AR17" s="81">
        <f t="shared" si="2"/>
        <v>4227</v>
      </c>
      <c r="AS17" s="81" t="str">
        <f t="shared" si="3"/>
        <v/>
      </c>
      <c r="AT17" s="81" t="str">
        <f t="shared" si="4"/>
        <v/>
      </c>
      <c r="AU17" s="81">
        <f t="shared" si="5"/>
        <v>0.84375</v>
      </c>
      <c r="AV17" s="81">
        <f t="shared" si="6"/>
        <v>1.75</v>
      </c>
      <c r="AW17" s="226">
        <f t="shared" si="6"/>
        <v>408</v>
      </c>
      <c r="AX17" s="81">
        <f t="shared" si="6"/>
        <v>183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544</v>
      </c>
      <c r="BC17" s="81">
        <f t="shared" si="8"/>
        <v>183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43615.458333333321</v>
      </c>
      <c r="C18" s="49"/>
      <c r="D18" s="459">
        <v>540</v>
      </c>
      <c r="E18" s="51">
        <v>54</v>
      </c>
      <c r="F18" s="459">
        <v>1.75</v>
      </c>
      <c r="G18" s="51">
        <v>302</v>
      </c>
      <c r="H18" s="52">
        <v>183</v>
      </c>
      <c r="I18" s="53"/>
      <c r="J18" s="160"/>
      <c r="K18" s="65"/>
      <c r="L18" s="49"/>
      <c r="M18" s="459"/>
      <c r="N18" s="52"/>
      <c r="O18" s="54">
        <v>4176</v>
      </c>
      <c r="P18" s="459">
        <v>18</v>
      </c>
      <c r="Q18" s="52">
        <v>16</v>
      </c>
      <c r="R18" s="23">
        <f t="shared" si="12"/>
        <v>94</v>
      </c>
      <c r="S18" s="24">
        <f t="shared" si="12"/>
        <v>76</v>
      </c>
      <c r="T18" s="62"/>
      <c r="U18" s="62"/>
      <c r="V18" s="62"/>
      <c r="W18" s="114">
        <f t="shared" ca="1" si="13"/>
        <v>106429</v>
      </c>
      <c r="X18" s="115">
        <f ca="1">IFERROR(('Main Tab'!$D$10-W18)/'Main Tab'!$D$10,1)</f>
        <v>0.40076123125777702</v>
      </c>
      <c r="Y18" s="110"/>
      <c r="Z18" s="65">
        <v>3</v>
      </c>
      <c r="AA18" s="49"/>
      <c r="AB18" s="49"/>
      <c r="AC18" s="459"/>
      <c r="AD18" s="104"/>
      <c r="AE18" s="106"/>
      <c r="AF18" s="108"/>
      <c r="AI18" s="83">
        <f t="shared" ca="1" si="14"/>
        <v>43615.458333333321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18</v>
      </c>
      <c r="AQ18" s="81">
        <f t="shared" si="1"/>
        <v>16</v>
      </c>
      <c r="AR18" s="81">
        <f t="shared" si="2"/>
        <v>4176</v>
      </c>
      <c r="AS18" s="81" t="str">
        <f t="shared" si="3"/>
        <v/>
      </c>
      <c r="AT18" s="81" t="str">
        <f t="shared" si="4"/>
        <v/>
      </c>
      <c r="AU18" s="81">
        <f t="shared" si="5"/>
        <v>0.84375</v>
      </c>
      <c r="AV18" s="81">
        <f t="shared" si="6"/>
        <v>1.75</v>
      </c>
      <c r="AW18" s="226">
        <f t="shared" si="6"/>
        <v>302</v>
      </c>
      <c r="AX18" s="81">
        <f t="shared" si="6"/>
        <v>183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540</v>
      </c>
      <c r="BC18" s="81">
        <f t="shared" si="8"/>
        <v>183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43615.499999999985</v>
      </c>
      <c r="C19" s="49"/>
      <c r="D19" s="459">
        <v>547</v>
      </c>
      <c r="E19" s="51">
        <v>54</v>
      </c>
      <c r="F19" s="459">
        <v>1.75</v>
      </c>
      <c r="G19" s="51">
        <v>285</v>
      </c>
      <c r="H19" s="52">
        <v>183</v>
      </c>
      <c r="I19" s="53"/>
      <c r="J19" s="160"/>
      <c r="K19" s="65"/>
      <c r="L19" s="49"/>
      <c r="M19" s="459"/>
      <c r="N19" s="52"/>
      <c r="O19" s="54">
        <v>4065</v>
      </c>
      <c r="P19" s="459">
        <v>19</v>
      </c>
      <c r="Q19" s="52">
        <v>17</v>
      </c>
      <c r="R19" s="23">
        <f t="shared" si="12"/>
        <v>113</v>
      </c>
      <c r="S19" s="24">
        <f t="shared" si="12"/>
        <v>93</v>
      </c>
      <c r="T19" s="62"/>
      <c r="U19" s="62"/>
      <c r="V19" s="62"/>
      <c r="W19" s="114">
        <f t="shared" ca="1" si="13"/>
        <v>106412</v>
      </c>
      <c r="X19" s="115">
        <f ca="1">IFERROR(('Main Tab'!$D$10-W19)/'Main Tab'!$D$10,1)</f>
        <v>0.40085694820587026</v>
      </c>
      <c r="Y19" s="110"/>
      <c r="Z19" s="65">
        <v>3</v>
      </c>
      <c r="AA19" s="49"/>
      <c r="AB19" s="49"/>
      <c r="AC19" s="459"/>
      <c r="AD19" s="104"/>
      <c r="AE19" s="106"/>
      <c r="AF19" s="108"/>
      <c r="AI19" s="83">
        <f t="shared" ca="1" si="14"/>
        <v>43615.499999999985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19</v>
      </c>
      <c r="AQ19" s="81">
        <f t="shared" si="1"/>
        <v>17</v>
      </c>
      <c r="AR19" s="81">
        <f t="shared" si="2"/>
        <v>4065</v>
      </c>
      <c r="AS19" s="81" t="str">
        <f t="shared" si="3"/>
        <v/>
      </c>
      <c r="AT19" s="81" t="str">
        <f t="shared" si="4"/>
        <v/>
      </c>
      <c r="AU19" s="81">
        <f>IF(E19="","",E19/64)</f>
        <v>0.84375</v>
      </c>
      <c r="AV19" s="81">
        <f>IF(F19="","",F19)</f>
        <v>1.75</v>
      </c>
      <c r="AW19" s="226">
        <f t="shared" si="6"/>
        <v>285</v>
      </c>
      <c r="AX19" s="81">
        <f t="shared" si="6"/>
        <v>183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547</v>
      </c>
      <c r="BC19" s="81">
        <f t="shared" si="8"/>
        <v>183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43615.54166666665</v>
      </c>
      <c r="C20" s="49"/>
      <c r="D20" s="459">
        <v>542</v>
      </c>
      <c r="E20" s="51">
        <v>54</v>
      </c>
      <c r="F20" s="459">
        <v>1.75</v>
      </c>
      <c r="G20" s="51">
        <v>301</v>
      </c>
      <c r="H20" s="52">
        <v>178</v>
      </c>
      <c r="I20" s="53"/>
      <c r="J20" s="160"/>
      <c r="K20" s="65"/>
      <c r="L20" s="49"/>
      <c r="M20" s="459"/>
      <c r="N20" s="52"/>
      <c r="O20" s="54">
        <v>4233</v>
      </c>
      <c r="P20" s="464">
        <v>20</v>
      </c>
      <c r="Q20" s="52">
        <v>15</v>
      </c>
      <c r="R20" s="23">
        <f t="shared" si="12"/>
        <v>133</v>
      </c>
      <c r="S20" s="24">
        <f t="shared" si="12"/>
        <v>108</v>
      </c>
      <c r="T20" s="62"/>
      <c r="U20" s="62"/>
      <c r="V20" s="62"/>
      <c r="W20" s="114">
        <f t="shared" ca="1" si="13"/>
        <v>106397</v>
      </c>
      <c r="X20" s="115">
        <f ca="1">IFERROR(('Main Tab'!$D$10-W20)/'Main Tab'!$D$10,1)</f>
        <v>0.4009414043365408</v>
      </c>
      <c r="Y20" s="110"/>
      <c r="Z20" s="65">
        <v>3</v>
      </c>
      <c r="AA20" s="49"/>
      <c r="AB20" s="49"/>
      <c r="AC20" s="459"/>
      <c r="AD20" s="104"/>
      <c r="AE20" s="106"/>
      <c r="AF20" s="108"/>
      <c r="AI20" s="83">
        <f t="shared" ca="1" si="14"/>
        <v>43615.54166666665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20</v>
      </c>
      <c r="AQ20" s="81">
        <f t="shared" si="1"/>
        <v>15</v>
      </c>
      <c r="AR20" s="81">
        <f t="shared" si="2"/>
        <v>4233</v>
      </c>
      <c r="AS20" s="81" t="str">
        <f t="shared" si="3"/>
        <v/>
      </c>
      <c r="AT20" s="81" t="str">
        <f t="shared" si="4"/>
        <v/>
      </c>
      <c r="AU20" s="81">
        <f>IF(E20="","",E20/64)</f>
        <v>0.84375</v>
      </c>
      <c r="AV20" s="81">
        <f t="shared" si="6"/>
        <v>1.75</v>
      </c>
      <c r="AW20" s="226">
        <f t="shared" si="6"/>
        <v>301</v>
      </c>
      <c r="AX20" s="81">
        <f t="shared" si="6"/>
        <v>178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542</v>
      </c>
      <c r="BC20" s="81">
        <f t="shared" si="8"/>
        <v>178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43615.583333333314</v>
      </c>
      <c r="C21" s="49"/>
      <c r="D21" s="459">
        <v>548</v>
      </c>
      <c r="E21" s="51">
        <v>54</v>
      </c>
      <c r="F21" s="459">
        <v>1.75</v>
      </c>
      <c r="G21" s="51">
        <v>278</v>
      </c>
      <c r="H21" s="52">
        <v>180</v>
      </c>
      <c r="I21" s="53"/>
      <c r="J21" s="160"/>
      <c r="K21" s="65"/>
      <c r="L21" s="49"/>
      <c r="M21" s="459"/>
      <c r="N21" s="52"/>
      <c r="O21" s="54">
        <v>4156</v>
      </c>
      <c r="P21" s="464">
        <v>19</v>
      </c>
      <c r="Q21" s="52">
        <v>15</v>
      </c>
      <c r="R21" s="23">
        <f t="shared" si="12"/>
        <v>152</v>
      </c>
      <c r="S21" s="24">
        <f t="shared" si="12"/>
        <v>123</v>
      </c>
      <c r="T21" s="62"/>
      <c r="U21" s="62"/>
      <c r="V21" s="62"/>
      <c r="W21" s="114">
        <f t="shared" ca="1" si="13"/>
        <v>106382</v>
      </c>
      <c r="X21" s="115">
        <f ca="1">IFERROR(('Main Tab'!$D$10-W21)/'Main Tab'!$D$10,1)</f>
        <v>0.40102586046721134</v>
      </c>
      <c r="Y21" s="110"/>
      <c r="Z21" s="65">
        <v>2</v>
      </c>
      <c r="AA21" s="49"/>
      <c r="AB21" s="49"/>
      <c r="AC21" s="459"/>
      <c r="AD21" s="104"/>
      <c r="AE21" s="106"/>
      <c r="AF21" s="108"/>
      <c r="AI21" s="83">
        <f t="shared" ca="1" si="14"/>
        <v>43615.583333333314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19</v>
      </c>
      <c r="AQ21" s="81">
        <f t="shared" si="1"/>
        <v>15</v>
      </c>
      <c r="AR21" s="81">
        <f t="shared" si="2"/>
        <v>4156</v>
      </c>
      <c r="AS21" s="81" t="str">
        <f t="shared" si="3"/>
        <v/>
      </c>
      <c r="AT21" s="81" t="str">
        <f t="shared" si="4"/>
        <v/>
      </c>
      <c r="AU21" s="81">
        <f t="shared" si="5"/>
        <v>0.84375</v>
      </c>
      <c r="AV21" s="81">
        <f t="shared" si="6"/>
        <v>1.75</v>
      </c>
      <c r="AW21" s="226">
        <f t="shared" si="6"/>
        <v>278</v>
      </c>
      <c r="AX21" s="81">
        <f t="shared" si="6"/>
        <v>180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548</v>
      </c>
      <c r="BC21" s="81">
        <f t="shared" si="8"/>
        <v>180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43615.624999999978</v>
      </c>
      <c r="C22" s="49"/>
      <c r="D22" s="459">
        <v>541</v>
      </c>
      <c r="E22" s="51">
        <v>54</v>
      </c>
      <c r="F22" s="459">
        <v>1.75</v>
      </c>
      <c r="G22" s="51">
        <v>308</v>
      </c>
      <c r="H22" s="52">
        <v>181</v>
      </c>
      <c r="I22" s="53"/>
      <c r="J22" s="160"/>
      <c r="K22" s="65"/>
      <c r="L22" s="49"/>
      <c r="M22" s="459"/>
      <c r="N22" s="52"/>
      <c r="O22" s="54">
        <v>4456</v>
      </c>
      <c r="P22" s="464">
        <v>20</v>
      </c>
      <c r="Q22" s="52">
        <v>20</v>
      </c>
      <c r="R22" s="23">
        <f t="shared" si="12"/>
        <v>172</v>
      </c>
      <c r="S22" s="24">
        <f t="shared" si="12"/>
        <v>143</v>
      </c>
      <c r="T22" s="62"/>
      <c r="U22" s="62"/>
      <c r="V22" s="62"/>
      <c r="W22" s="114">
        <f t="shared" ca="1" si="13"/>
        <v>106362</v>
      </c>
      <c r="X22" s="115">
        <f ca="1">IFERROR(('Main Tab'!$D$10-W22)/'Main Tab'!$D$10,1)</f>
        <v>0.40113846864143871</v>
      </c>
      <c r="Y22" s="110"/>
      <c r="Z22" s="65">
        <v>4</v>
      </c>
      <c r="AA22" s="49"/>
      <c r="AB22" s="49"/>
      <c r="AC22" s="459"/>
      <c r="AD22" s="104"/>
      <c r="AE22" s="106"/>
      <c r="AF22" s="108"/>
      <c r="AI22" s="83">
        <f t="shared" ca="1" si="14"/>
        <v>43615.624999999978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20</v>
      </c>
      <c r="AQ22" s="81">
        <f t="shared" si="1"/>
        <v>20</v>
      </c>
      <c r="AR22" s="81">
        <f t="shared" si="2"/>
        <v>4456</v>
      </c>
      <c r="AS22" s="81" t="str">
        <f t="shared" si="3"/>
        <v/>
      </c>
      <c r="AT22" s="81" t="str">
        <f t="shared" si="4"/>
        <v/>
      </c>
      <c r="AU22" s="81">
        <f t="shared" si="5"/>
        <v>0.84375</v>
      </c>
      <c r="AV22" s="81">
        <f t="shared" si="6"/>
        <v>1.75</v>
      </c>
      <c r="AW22" s="226">
        <f t="shared" si="6"/>
        <v>308</v>
      </c>
      <c r="AX22" s="81">
        <f t="shared" si="6"/>
        <v>181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541</v>
      </c>
      <c r="BC22" s="81">
        <f t="shared" si="8"/>
        <v>181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43615.666666666642</v>
      </c>
      <c r="C23" s="49"/>
      <c r="D23" s="459">
        <v>540</v>
      </c>
      <c r="E23" s="51">
        <v>54</v>
      </c>
      <c r="F23" s="459">
        <v>1.75</v>
      </c>
      <c r="G23" s="51">
        <v>301</v>
      </c>
      <c r="H23" s="52">
        <v>180</v>
      </c>
      <c r="I23" s="53"/>
      <c r="J23" s="160"/>
      <c r="K23" s="65"/>
      <c r="L23" s="49"/>
      <c r="M23" s="459"/>
      <c r="N23" s="52"/>
      <c r="O23" s="54">
        <v>4189</v>
      </c>
      <c r="P23" s="464">
        <v>18</v>
      </c>
      <c r="Q23" s="52">
        <v>18</v>
      </c>
      <c r="R23" s="23">
        <f t="shared" si="12"/>
        <v>190</v>
      </c>
      <c r="S23" s="24">
        <f t="shared" si="12"/>
        <v>161</v>
      </c>
      <c r="T23" s="62"/>
      <c r="U23" s="62"/>
      <c r="V23" s="62"/>
      <c r="W23" s="114">
        <f t="shared" ca="1" si="13"/>
        <v>106344</v>
      </c>
      <c r="X23" s="115">
        <f ca="1">IFERROR(('Main Tab'!$D$10-W23)/'Main Tab'!$D$10,1)</f>
        <v>0.40123981599824332</v>
      </c>
      <c r="Y23" s="110"/>
      <c r="Z23" s="65">
        <v>4</v>
      </c>
      <c r="AA23" s="49"/>
      <c r="AB23" s="49"/>
      <c r="AC23" s="459"/>
      <c r="AD23" s="104"/>
      <c r="AE23" s="106"/>
      <c r="AF23" s="108"/>
      <c r="AI23" s="83">
        <f t="shared" ca="1" si="14"/>
        <v>43615.666666666642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18</v>
      </c>
      <c r="AQ23" s="81">
        <f t="shared" si="1"/>
        <v>18</v>
      </c>
      <c r="AR23" s="81">
        <f t="shared" si="2"/>
        <v>4189</v>
      </c>
      <c r="AS23" s="81" t="str">
        <f t="shared" si="3"/>
        <v/>
      </c>
      <c r="AT23" s="81" t="str">
        <f t="shared" si="4"/>
        <v/>
      </c>
      <c r="AU23" s="81">
        <f t="shared" si="5"/>
        <v>0.84375</v>
      </c>
      <c r="AV23" s="81">
        <f t="shared" si="6"/>
        <v>1.75</v>
      </c>
      <c r="AW23" s="226">
        <f t="shared" si="6"/>
        <v>301</v>
      </c>
      <c r="AX23" s="81">
        <f t="shared" si="6"/>
        <v>180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540</v>
      </c>
      <c r="BC23" s="81">
        <f t="shared" si="8"/>
        <v>180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43615.708333333307</v>
      </c>
      <c r="C24" s="49"/>
      <c r="D24" s="459">
        <v>543</v>
      </c>
      <c r="E24" s="51">
        <v>54</v>
      </c>
      <c r="F24" s="459">
        <v>1.75</v>
      </c>
      <c r="G24" s="51">
        <v>298</v>
      </c>
      <c r="H24" s="52">
        <v>179</v>
      </c>
      <c r="I24" s="53"/>
      <c r="J24" s="160"/>
      <c r="K24" s="65"/>
      <c r="L24" s="49"/>
      <c r="M24" s="459"/>
      <c r="N24" s="52"/>
      <c r="O24" s="54">
        <v>4258</v>
      </c>
      <c r="P24" s="464">
        <v>19</v>
      </c>
      <c r="Q24" s="52">
        <v>16</v>
      </c>
      <c r="R24" s="23">
        <f t="shared" si="12"/>
        <v>209</v>
      </c>
      <c r="S24" s="24">
        <f t="shared" si="12"/>
        <v>177</v>
      </c>
      <c r="T24" s="62"/>
      <c r="U24" s="62"/>
      <c r="V24" s="62"/>
      <c r="W24" s="114">
        <f t="shared" ca="1" si="13"/>
        <v>106328</v>
      </c>
      <c r="X24" s="115">
        <f ca="1">IFERROR(('Main Tab'!$D$10-W24)/'Main Tab'!$D$10,1)</f>
        <v>0.40132990253762518</v>
      </c>
      <c r="Y24" s="110"/>
      <c r="Z24" s="65">
        <v>3</v>
      </c>
      <c r="AA24" s="49"/>
      <c r="AB24" s="49"/>
      <c r="AC24" s="459"/>
      <c r="AD24" s="104"/>
      <c r="AE24" s="106"/>
      <c r="AF24" s="108"/>
      <c r="AI24" s="83">
        <f t="shared" ca="1" si="14"/>
        <v>43615.708333333307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19</v>
      </c>
      <c r="AQ24" s="81">
        <f t="shared" si="1"/>
        <v>16</v>
      </c>
      <c r="AR24" s="81">
        <f>IF(O24="","",O24)</f>
        <v>4258</v>
      </c>
      <c r="AS24" s="81" t="str">
        <f t="shared" si="3"/>
        <v/>
      </c>
      <c r="AT24" s="81" t="str">
        <f t="shared" si="4"/>
        <v/>
      </c>
      <c r="AU24" s="81">
        <f t="shared" si="5"/>
        <v>0.84375</v>
      </c>
      <c r="AV24" s="81">
        <f t="shared" si="6"/>
        <v>1.75</v>
      </c>
      <c r="AW24" s="226">
        <f t="shared" si="6"/>
        <v>298</v>
      </c>
      <c r="AX24" s="81">
        <f t="shared" si="6"/>
        <v>179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543</v>
      </c>
      <c r="BC24" s="81">
        <f t="shared" si="8"/>
        <v>179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5"/>
        <v>43615.749999999971</v>
      </c>
      <c r="C25" s="49"/>
      <c r="D25" s="459">
        <v>546</v>
      </c>
      <c r="E25" s="51">
        <v>54</v>
      </c>
      <c r="F25" s="459">
        <v>1.75</v>
      </c>
      <c r="G25" s="51">
        <v>305</v>
      </c>
      <c r="H25" s="52">
        <v>178</v>
      </c>
      <c r="I25" s="53"/>
      <c r="J25" s="160"/>
      <c r="K25" s="65"/>
      <c r="L25" s="49"/>
      <c r="M25" s="459"/>
      <c r="N25" s="52"/>
      <c r="O25" s="54">
        <v>4129</v>
      </c>
      <c r="P25" s="464">
        <v>20</v>
      </c>
      <c r="Q25" s="52">
        <v>17</v>
      </c>
      <c r="R25" s="23">
        <f t="shared" si="12"/>
        <v>229</v>
      </c>
      <c r="S25" s="24">
        <f t="shared" si="12"/>
        <v>194</v>
      </c>
      <c r="T25" s="62"/>
      <c r="U25" s="62"/>
      <c r="V25" s="62"/>
      <c r="W25" s="114">
        <f t="shared" ca="1" si="13"/>
        <v>106311</v>
      </c>
      <c r="X25" s="115">
        <f ca="1">IFERROR(('Main Tab'!$D$10-W25)/'Main Tab'!$D$10,1)</f>
        <v>0.40142561948571848</v>
      </c>
      <c r="Y25" s="110"/>
      <c r="Z25" s="65">
        <v>3</v>
      </c>
      <c r="AA25" s="49"/>
      <c r="AB25" s="49"/>
      <c r="AC25" s="459"/>
      <c r="AD25" s="104"/>
      <c r="AE25" s="106"/>
      <c r="AF25" s="108"/>
      <c r="AI25" s="83">
        <f t="shared" ca="1" si="14"/>
        <v>43615.749999999971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20</v>
      </c>
      <c r="AQ25" s="81">
        <f t="shared" si="1"/>
        <v>17</v>
      </c>
      <c r="AR25" s="81">
        <f>IF(O25="","",O25)</f>
        <v>4129</v>
      </c>
      <c r="AS25" s="81" t="str">
        <f t="shared" si="3"/>
        <v/>
      </c>
      <c r="AT25" s="81" t="str">
        <f t="shared" si="4"/>
        <v/>
      </c>
      <c r="AU25" s="81">
        <f t="shared" si="5"/>
        <v>0.84375</v>
      </c>
      <c r="AV25" s="81">
        <f t="shared" si="6"/>
        <v>1.75</v>
      </c>
      <c r="AW25" s="81">
        <f t="shared" si="6"/>
        <v>305</v>
      </c>
      <c r="AX25" s="81">
        <f t="shared" si="6"/>
        <v>178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546</v>
      </c>
      <c r="BC25" s="81">
        <f t="shared" si="8"/>
        <v>178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5"/>
        <v>43615.791666666635</v>
      </c>
      <c r="C26" s="49"/>
      <c r="D26" s="459">
        <v>544</v>
      </c>
      <c r="E26" s="51">
        <v>54</v>
      </c>
      <c r="F26" s="465">
        <v>1.75</v>
      </c>
      <c r="G26" s="51">
        <v>290</v>
      </c>
      <c r="H26" s="52">
        <v>180</v>
      </c>
      <c r="I26" s="53"/>
      <c r="J26" s="160"/>
      <c r="K26" s="65"/>
      <c r="L26" s="49"/>
      <c r="M26" s="459"/>
      <c r="N26" s="52"/>
      <c r="O26" s="54">
        <v>4255</v>
      </c>
      <c r="P26" s="465">
        <v>19</v>
      </c>
      <c r="Q26" s="52">
        <v>18</v>
      </c>
      <c r="R26" s="23">
        <f t="shared" si="12"/>
        <v>248</v>
      </c>
      <c r="S26" s="24">
        <f t="shared" si="12"/>
        <v>212</v>
      </c>
      <c r="T26" s="62"/>
      <c r="U26" s="62"/>
      <c r="V26" s="62"/>
      <c r="W26" s="114">
        <f t="shared" ca="1" si="13"/>
        <v>106293</v>
      </c>
      <c r="X26" s="115">
        <f ca="1">IFERROR(('Main Tab'!$D$10-W26)/'Main Tab'!$D$10,1)</f>
        <v>0.40152696684252309</v>
      </c>
      <c r="Y26" s="110"/>
      <c r="Z26" s="65">
        <v>3</v>
      </c>
      <c r="AA26" s="49"/>
      <c r="AB26" s="49"/>
      <c r="AC26" s="459"/>
      <c r="AD26" s="104"/>
      <c r="AE26" s="106"/>
      <c r="AF26" s="108"/>
      <c r="AI26" s="83">
        <f t="shared" ca="1" si="14"/>
        <v>43615.791666666635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19</v>
      </c>
      <c r="AQ26" s="81">
        <f t="shared" si="1"/>
        <v>18</v>
      </c>
      <c r="AR26" s="81">
        <f t="shared" si="2"/>
        <v>4255</v>
      </c>
      <c r="AS26" s="81" t="str">
        <f t="shared" si="3"/>
        <v/>
      </c>
      <c r="AT26" s="81" t="str">
        <f t="shared" si="4"/>
        <v/>
      </c>
      <c r="AU26" s="81">
        <f t="shared" si="5"/>
        <v>0.84375</v>
      </c>
      <c r="AV26" s="81">
        <f>IF(F26="","",F26)</f>
        <v>1.75</v>
      </c>
      <c r="AW26" s="81">
        <f t="shared" si="6"/>
        <v>290</v>
      </c>
      <c r="AX26" s="81">
        <f t="shared" si="6"/>
        <v>180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544</v>
      </c>
      <c r="BC26" s="81">
        <f t="shared" si="8"/>
        <v>180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43615.833333333299</v>
      </c>
      <c r="C27" s="49"/>
      <c r="D27" s="459">
        <v>542</v>
      </c>
      <c r="E27" s="51">
        <v>54</v>
      </c>
      <c r="F27" s="465">
        <v>1.75</v>
      </c>
      <c r="G27" s="51">
        <v>284</v>
      </c>
      <c r="H27" s="52">
        <v>182</v>
      </c>
      <c r="I27" s="53"/>
      <c r="J27" s="160"/>
      <c r="K27" s="65"/>
      <c r="L27" s="49"/>
      <c r="M27" s="459"/>
      <c r="N27" s="52"/>
      <c r="O27" s="54">
        <v>4044</v>
      </c>
      <c r="P27" s="465">
        <v>18</v>
      </c>
      <c r="Q27" s="52">
        <v>16</v>
      </c>
      <c r="R27" s="23">
        <f t="shared" si="12"/>
        <v>266</v>
      </c>
      <c r="S27" s="24">
        <f t="shared" si="12"/>
        <v>228</v>
      </c>
      <c r="T27" s="62"/>
      <c r="U27" s="62"/>
      <c r="V27" s="62"/>
      <c r="W27" s="114">
        <f t="shared" ca="1" si="13"/>
        <v>106277</v>
      </c>
      <c r="X27" s="115">
        <f ca="1">IFERROR(('Main Tab'!$D$10-W27)/'Main Tab'!$D$10,1)</f>
        <v>0.40161705338190501</v>
      </c>
      <c r="Y27" s="110"/>
      <c r="Z27" s="65">
        <v>2</v>
      </c>
      <c r="AA27" s="49"/>
      <c r="AB27" s="49"/>
      <c r="AC27" s="459"/>
      <c r="AD27" s="104"/>
      <c r="AE27" s="106"/>
      <c r="AF27" s="108"/>
      <c r="AI27" s="83">
        <f t="shared" ca="1" si="14"/>
        <v>43615.833333333299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18</v>
      </c>
      <c r="AQ27" s="81">
        <f t="shared" si="1"/>
        <v>16</v>
      </c>
      <c r="AR27" s="81">
        <f t="shared" si="2"/>
        <v>4044</v>
      </c>
      <c r="AS27" s="81" t="str">
        <f t="shared" si="3"/>
        <v/>
      </c>
      <c r="AT27" s="81" t="str">
        <f t="shared" si="4"/>
        <v/>
      </c>
      <c r="AU27" s="81">
        <f t="shared" si="5"/>
        <v>0.84375</v>
      </c>
      <c r="AV27" s="81">
        <f t="shared" si="6"/>
        <v>1.75</v>
      </c>
      <c r="AW27" s="81">
        <f t="shared" si="6"/>
        <v>284</v>
      </c>
      <c r="AX27" s="81">
        <f t="shared" si="6"/>
        <v>182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542</v>
      </c>
      <c r="BC27" s="81">
        <f t="shared" si="8"/>
        <v>182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43615.874999999964</v>
      </c>
      <c r="C28" s="49"/>
      <c r="D28" s="459">
        <v>545</v>
      </c>
      <c r="E28" s="51">
        <v>54</v>
      </c>
      <c r="F28" s="465">
        <v>1.75</v>
      </c>
      <c r="G28" s="51">
        <v>313</v>
      </c>
      <c r="H28" s="52">
        <v>185</v>
      </c>
      <c r="I28" s="53"/>
      <c r="J28" s="160"/>
      <c r="K28" s="65"/>
      <c r="L28" s="49"/>
      <c r="M28" s="459"/>
      <c r="N28" s="52"/>
      <c r="O28" s="54">
        <v>4273</v>
      </c>
      <c r="P28" s="465">
        <v>20</v>
      </c>
      <c r="Q28" s="52">
        <v>18</v>
      </c>
      <c r="R28" s="23">
        <f t="shared" si="12"/>
        <v>286</v>
      </c>
      <c r="S28" s="24">
        <f t="shared" si="12"/>
        <v>246</v>
      </c>
      <c r="T28" s="62"/>
      <c r="U28" s="62"/>
      <c r="V28" s="62"/>
      <c r="W28" s="114">
        <f t="shared" ca="1" si="13"/>
        <v>106259</v>
      </c>
      <c r="X28" s="115">
        <f ca="1">IFERROR(('Main Tab'!$D$10-W28)/'Main Tab'!$D$10,1)</f>
        <v>0.40171840073870962</v>
      </c>
      <c r="Y28" s="110"/>
      <c r="Z28" s="65">
        <v>4</v>
      </c>
      <c r="AA28" s="49"/>
      <c r="AB28" s="49"/>
      <c r="AC28" s="459"/>
      <c r="AD28" s="104"/>
      <c r="AE28" s="106"/>
      <c r="AF28" s="108"/>
      <c r="AI28" s="83">
        <f t="shared" ca="1" si="14"/>
        <v>43615.874999999964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20</v>
      </c>
      <c r="AQ28" s="81">
        <f t="shared" si="1"/>
        <v>18</v>
      </c>
      <c r="AR28" s="81">
        <f t="shared" si="2"/>
        <v>4273</v>
      </c>
      <c r="AS28" s="81" t="str">
        <f t="shared" si="3"/>
        <v/>
      </c>
      <c r="AT28" s="81" t="str">
        <f t="shared" si="4"/>
        <v/>
      </c>
      <c r="AU28" s="81">
        <f t="shared" si="5"/>
        <v>0.84375</v>
      </c>
      <c r="AV28" s="81">
        <f t="shared" si="6"/>
        <v>1.75</v>
      </c>
      <c r="AW28" s="81">
        <f t="shared" si="6"/>
        <v>313</v>
      </c>
      <c r="AX28" s="81">
        <f t="shared" si="6"/>
        <v>185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545</v>
      </c>
      <c r="BC28" s="81">
        <f t="shared" si="8"/>
        <v>185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43615.916666666628</v>
      </c>
      <c r="C29" s="49"/>
      <c r="D29" s="459">
        <v>543</v>
      </c>
      <c r="E29" s="51">
        <v>54</v>
      </c>
      <c r="F29" s="465">
        <v>1.75</v>
      </c>
      <c r="G29" s="51">
        <v>298</v>
      </c>
      <c r="H29" s="52">
        <v>183</v>
      </c>
      <c r="I29" s="53"/>
      <c r="J29" s="160"/>
      <c r="K29" s="65"/>
      <c r="L29" s="49"/>
      <c r="M29" s="459"/>
      <c r="N29" s="52"/>
      <c r="O29" s="54">
        <v>4178</v>
      </c>
      <c r="P29" s="465">
        <v>20</v>
      </c>
      <c r="Q29" s="52">
        <v>16</v>
      </c>
      <c r="R29" s="23">
        <f t="shared" si="12"/>
        <v>306</v>
      </c>
      <c r="S29" s="24">
        <f t="shared" si="12"/>
        <v>262</v>
      </c>
      <c r="T29" s="62"/>
      <c r="U29" s="62"/>
      <c r="V29" s="62"/>
      <c r="W29" s="114">
        <f t="shared" ca="1" si="13"/>
        <v>106243</v>
      </c>
      <c r="X29" s="115">
        <f ca="1">IFERROR(('Main Tab'!$D$10-W29)/'Main Tab'!$D$10,1)</f>
        <v>0.40180848727809154</v>
      </c>
      <c r="Y29" s="110"/>
      <c r="Z29" s="65">
        <v>4</v>
      </c>
      <c r="AA29" s="49"/>
      <c r="AB29" s="49"/>
      <c r="AC29" s="459"/>
      <c r="AD29" s="104"/>
      <c r="AE29" s="106"/>
      <c r="AF29" s="108"/>
      <c r="AI29" s="83">
        <f t="shared" ca="1" si="14"/>
        <v>43615.916666666628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20</v>
      </c>
      <c r="AQ29" s="81">
        <f t="shared" si="1"/>
        <v>16</v>
      </c>
      <c r="AR29" s="81">
        <f t="shared" si="2"/>
        <v>4178</v>
      </c>
      <c r="AS29" s="81" t="str">
        <f t="shared" si="3"/>
        <v/>
      </c>
      <c r="AT29" s="81" t="str">
        <f t="shared" si="4"/>
        <v/>
      </c>
      <c r="AU29" s="81">
        <f t="shared" si="5"/>
        <v>0.84375</v>
      </c>
      <c r="AV29" s="81">
        <f t="shared" si="6"/>
        <v>1.75</v>
      </c>
      <c r="AW29" s="81">
        <f t="shared" si="6"/>
        <v>298</v>
      </c>
      <c r="AX29" s="81">
        <f t="shared" si="6"/>
        <v>183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543</v>
      </c>
      <c r="BC29" s="81">
        <f t="shared" si="8"/>
        <v>183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43615.958333333292</v>
      </c>
      <c r="C30" s="49"/>
      <c r="D30" s="459">
        <v>544</v>
      </c>
      <c r="E30" s="51">
        <v>54</v>
      </c>
      <c r="F30" s="465">
        <v>1.75</v>
      </c>
      <c r="G30" s="51">
        <v>305</v>
      </c>
      <c r="H30" s="52">
        <v>181</v>
      </c>
      <c r="I30" s="53"/>
      <c r="J30" s="160"/>
      <c r="K30" s="65"/>
      <c r="L30" s="49"/>
      <c r="M30" s="459"/>
      <c r="N30" s="52"/>
      <c r="O30" s="54">
        <v>4176</v>
      </c>
      <c r="P30" s="465">
        <v>19</v>
      </c>
      <c r="Q30" s="52">
        <v>17</v>
      </c>
      <c r="R30" s="23">
        <f t="shared" si="12"/>
        <v>325</v>
      </c>
      <c r="S30" s="24">
        <f t="shared" si="12"/>
        <v>279</v>
      </c>
      <c r="T30" s="62"/>
      <c r="U30" s="62"/>
      <c r="V30" s="62"/>
      <c r="W30" s="114">
        <f t="shared" ca="1" si="13"/>
        <v>106226</v>
      </c>
      <c r="X30" s="115">
        <f ca="1">IFERROR(('Main Tab'!$D$10-W30)/'Main Tab'!$D$10,1)</f>
        <v>0.40190420422618478</v>
      </c>
      <c r="Y30" s="110"/>
      <c r="Z30" s="65">
        <v>3</v>
      </c>
      <c r="AA30" s="49"/>
      <c r="AB30" s="49"/>
      <c r="AC30" s="459"/>
      <c r="AD30" s="104"/>
      <c r="AE30" s="106"/>
      <c r="AF30" s="108"/>
      <c r="AI30" s="83">
        <f t="shared" ca="1" si="14"/>
        <v>43615.958333333292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19</v>
      </c>
      <c r="AQ30" s="81">
        <f t="shared" si="1"/>
        <v>17</v>
      </c>
      <c r="AR30" s="81">
        <f t="shared" si="2"/>
        <v>4176</v>
      </c>
      <c r="AS30" s="81" t="str">
        <f t="shared" si="3"/>
        <v/>
      </c>
      <c r="AT30" s="81" t="str">
        <f t="shared" si="4"/>
        <v/>
      </c>
      <c r="AU30" s="81">
        <f t="shared" si="5"/>
        <v>0.84375</v>
      </c>
      <c r="AV30" s="81">
        <f t="shared" si="6"/>
        <v>1.75</v>
      </c>
      <c r="AW30" s="81">
        <f t="shared" si="6"/>
        <v>305</v>
      </c>
      <c r="AX30" s="81">
        <f t="shared" si="6"/>
        <v>181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544</v>
      </c>
      <c r="BC30" s="81">
        <f t="shared" si="8"/>
        <v>181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5"/>
        <v>43615.999999999956</v>
      </c>
      <c r="C31" s="49"/>
      <c r="D31" s="459">
        <v>542</v>
      </c>
      <c r="E31" s="51">
        <v>54</v>
      </c>
      <c r="F31" s="465">
        <v>1.75</v>
      </c>
      <c r="G31" s="51">
        <v>317</v>
      </c>
      <c r="H31" s="52">
        <v>180</v>
      </c>
      <c r="I31" s="53"/>
      <c r="J31" s="160"/>
      <c r="K31" s="65"/>
      <c r="L31" s="49"/>
      <c r="M31" s="459"/>
      <c r="N31" s="52"/>
      <c r="O31" s="54">
        <v>4211</v>
      </c>
      <c r="P31" s="465">
        <v>20</v>
      </c>
      <c r="Q31" s="52">
        <v>20</v>
      </c>
      <c r="R31" s="23">
        <f t="shared" ref="R31:S37" si="16">P31+R30</f>
        <v>345</v>
      </c>
      <c r="S31" s="24">
        <f t="shared" si="16"/>
        <v>299</v>
      </c>
      <c r="T31" s="62"/>
      <c r="U31" s="62"/>
      <c r="V31" s="62"/>
      <c r="W31" s="114">
        <f t="shared" ca="1" si="13"/>
        <v>106206</v>
      </c>
      <c r="X31" s="115">
        <f ca="1">IFERROR(('Main Tab'!$D$10-W31)/'Main Tab'!$D$10,1)</f>
        <v>0.40201681240041215</v>
      </c>
      <c r="Y31" s="110"/>
      <c r="Z31" s="65">
        <v>3</v>
      </c>
      <c r="AA31" s="49"/>
      <c r="AB31" s="49"/>
      <c r="AC31" s="459"/>
      <c r="AD31" s="104"/>
      <c r="AE31" s="106"/>
      <c r="AF31" s="108"/>
      <c r="AI31" s="83">
        <f t="shared" ca="1" si="14"/>
        <v>43615.999999999956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20</v>
      </c>
      <c r="AQ31" s="81">
        <f t="shared" si="1"/>
        <v>20</v>
      </c>
      <c r="AR31" s="81">
        <f t="shared" si="2"/>
        <v>4211</v>
      </c>
      <c r="AS31" s="81" t="str">
        <f t="shared" si="3"/>
        <v/>
      </c>
      <c r="AT31" s="81" t="str">
        <f t="shared" si="4"/>
        <v/>
      </c>
      <c r="AU31" s="81">
        <f t="shared" si="5"/>
        <v>0.84375</v>
      </c>
      <c r="AV31" s="81">
        <f t="shared" si="6"/>
        <v>1.75</v>
      </c>
      <c r="AW31" s="81">
        <f t="shared" si="6"/>
        <v>317</v>
      </c>
      <c r="AX31" s="81">
        <f t="shared" si="6"/>
        <v>180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542</v>
      </c>
      <c r="BC31" s="81">
        <f t="shared" si="8"/>
        <v>180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43616.041666666621</v>
      </c>
      <c r="C32" s="49"/>
      <c r="D32" s="459">
        <v>545</v>
      </c>
      <c r="E32" s="51">
        <v>54</v>
      </c>
      <c r="F32" s="465">
        <v>1.75</v>
      </c>
      <c r="G32" s="51">
        <v>303</v>
      </c>
      <c r="H32" s="52">
        <v>180</v>
      </c>
      <c r="I32" s="53"/>
      <c r="J32" s="160"/>
      <c r="K32" s="65"/>
      <c r="L32" s="49"/>
      <c r="M32" s="459"/>
      <c r="N32" s="52"/>
      <c r="O32" s="54">
        <v>4155</v>
      </c>
      <c r="P32" s="465">
        <v>19</v>
      </c>
      <c r="Q32" s="52">
        <v>17</v>
      </c>
      <c r="R32" s="23">
        <f t="shared" si="16"/>
        <v>364</v>
      </c>
      <c r="S32" s="24">
        <f t="shared" si="16"/>
        <v>316</v>
      </c>
      <c r="T32" s="62"/>
      <c r="U32" s="62"/>
      <c r="V32" s="62"/>
      <c r="W32" s="114">
        <f t="shared" ca="1" si="13"/>
        <v>106189</v>
      </c>
      <c r="X32" s="115">
        <f ca="1">IFERROR(('Main Tab'!$D$10-W32)/'Main Tab'!$D$10,1)</f>
        <v>0.40211252934850539</v>
      </c>
      <c r="Y32" s="110" t="s">
        <v>345</v>
      </c>
      <c r="Z32" s="65">
        <v>3</v>
      </c>
      <c r="AA32" s="49"/>
      <c r="AB32" s="49"/>
      <c r="AC32" s="459"/>
      <c r="AD32" s="104"/>
      <c r="AE32" s="106"/>
      <c r="AF32" s="108"/>
      <c r="AI32" s="83">
        <f t="shared" ca="1" si="14"/>
        <v>43616.041666666621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Accum- 194326</v>
      </c>
      <c r="AP32" s="81">
        <f t="shared" si="1"/>
        <v>19</v>
      </c>
      <c r="AQ32" s="81">
        <f t="shared" si="1"/>
        <v>17</v>
      </c>
      <c r="AR32" s="81">
        <f t="shared" si="2"/>
        <v>4155</v>
      </c>
      <c r="AS32" s="81" t="str">
        <f t="shared" si="3"/>
        <v/>
      </c>
      <c r="AT32" s="81" t="str">
        <f t="shared" si="4"/>
        <v/>
      </c>
      <c r="AU32" s="81">
        <f t="shared" si="5"/>
        <v>0.84375</v>
      </c>
      <c r="AV32" s="81">
        <f t="shared" si="6"/>
        <v>1.75</v>
      </c>
      <c r="AW32" s="81">
        <f t="shared" si="6"/>
        <v>303</v>
      </c>
      <c r="AX32" s="81">
        <f t="shared" si="6"/>
        <v>180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545</v>
      </c>
      <c r="BC32" s="81">
        <f t="shared" si="8"/>
        <v>180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43616.083333333285</v>
      </c>
      <c r="C33" s="49"/>
      <c r="D33" s="459">
        <v>543</v>
      </c>
      <c r="E33" s="51">
        <v>54</v>
      </c>
      <c r="F33" s="465">
        <v>1.75</v>
      </c>
      <c r="G33" s="51">
        <v>301</v>
      </c>
      <c r="H33" s="52">
        <v>179</v>
      </c>
      <c r="I33" s="53"/>
      <c r="J33" s="160"/>
      <c r="K33" s="65"/>
      <c r="L33" s="49"/>
      <c r="M33" s="459"/>
      <c r="N33" s="52"/>
      <c r="O33" s="54">
        <v>4025</v>
      </c>
      <c r="P33" s="465">
        <v>19</v>
      </c>
      <c r="Q33" s="52">
        <v>16</v>
      </c>
      <c r="R33" s="23">
        <f t="shared" si="16"/>
        <v>383</v>
      </c>
      <c r="S33" s="24">
        <f t="shared" si="16"/>
        <v>332</v>
      </c>
      <c r="T33" s="62"/>
      <c r="U33" s="62"/>
      <c r="V33" s="62"/>
      <c r="W33" s="114">
        <f t="shared" ca="1" si="13"/>
        <v>106173</v>
      </c>
      <c r="X33" s="115">
        <f ca="1">IFERROR(('Main Tab'!$D$10-W33)/'Main Tab'!$D$10,1)</f>
        <v>0.4022026158878873</v>
      </c>
      <c r="Y33" s="110" t="s">
        <v>346</v>
      </c>
      <c r="Z33" s="65">
        <v>2</v>
      </c>
      <c r="AA33" s="49"/>
      <c r="AB33" s="49"/>
      <c r="AC33" s="459"/>
      <c r="AD33" s="104"/>
      <c r="AE33" s="106"/>
      <c r="AF33" s="108"/>
      <c r="AI33" s="83">
        <f t="shared" ca="1" si="14"/>
        <v>43616.083333333285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#1- 10'1" OT #2- 7'4"</v>
      </c>
      <c r="AP33" s="81">
        <f t="shared" si="1"/>
        <v>19</v>
      </c>
      <c r="AQ33" s="81">
        <f t="shared" si="1"/>
        <v>16</v>
      </c>
      <c r="AR33" s="81">
        <f t="shared" si="2"/>
        <v>4025</v>
      </c>
      <c r="AS33" s="81" t="str">
        <f t="shared" si="3"/>
        <v/>
      </c>
      <c r="AT33" s="81" t="str">
        <f t="shared" si="4"/>
        <v/>
      </c>
      <c r="AU33" s="81">
        <f t="shared" si="5"/>
        <v>0.84375</v>
      </c>
      <c r="AV33" s="81">
        <f t="shared" si="6"/>
        <v>1.75</v>
      </c>
      <c r="AW33" s="81">
        <f t="shared" si="6"/>
        <v>301</v>
      </c>
      <c r="AX33" s="81">
        <f t="shared" si="6"/>
        <v>179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543</v>
      </c>
      <c r="BC33" s="81">
        <f t="shared" si="8"/>
        <v>179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43616.124999999949</v>
      </c>
      <c r="C34" s="49"/>
      <c r="D34" s="459">
        <v>543</v>
      </c>
      <c r="E34" s="51">
        <v>54</v>
      </c>
      <c r="F34" s="465">
        <v>1.75</v>
      </c>
      <c r="G34" s="51">
        <v>296</v>
      </c>
      <c r="H34" s="52">
        <v>178</v>
      </c>
      <c r="I34" s="53"/>
      <c r="J34" s="160"/>
      <c r="K34" s="65"/>
      <c r="L34" s="49"/>
      <c r="M34" s="459"/>
      <c r="N34" s="52"/>
      <c r="O34" s="54">
        <v>4109</v>
      </c>
      <c r="P34" s="465">
        <v>21</v>
      </c>
      <c r="Q34" s="52">
        <v>18</v>
      </c>
      <c r="R34" s="23">
        <f t="shared" si="16"/>
        <v>404</v>
      </c>
      <c r="S34" s="24">
        <f t="shared" si="16"/>
        <v>350</v>
      </c>
      <c r="T34" s="62"/>
      <c r="U34" s="62"/>
      <c r="V34" s="62"/>
      <c r="W34" s="114">
        <f t="shared" ca="1" si="13"/>
        <v>106155</v>
      </c>
      <c r="X34" s="115">
        <f ca="1">IFERROR(('Main Tab'!$D$10-W34)/'Main Tab'!$D$10,1)</f>
        <v>0.40230396324469192</v>
      </c>
      <c r="Y34" s="110"/>
      <c r="Z34" s="65">
        <v>4</v>
      </c>
      <c r="AA34" s="49"/>
      <c r="AB34" s="49"/>
      <c r="AC34" s="459"/>
      <c r="AD34" s="104"/>
      <c r="AE34" s="106"/>
      <c r="AF34" s="108"/>
      <c r="AI34" s="83">
        <f t="shared" ca="1" si="14"/>
        <v>43616.124999999949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21</v>
      </c>
      <c r="AQ34" s="81">
        <f t="shared" si="1"/>
        <v>18</v>
      </c>
      <c r="AR34" s="81">
        <f t="shared" si="2"/>
        <v>4109</v>
      </c>
      <c r="AS34" s="81" t="str">
        <f t="shared" si="3"/>
        <v/>
      </c>
      <c r="AT34" s="81" t="str">
        <f t="shared" si="4"/>
        <v/>
      </c>
      <c r="AU34" s="81">
        <f t="shared" si="5"/>
        <v>0.84375</v>
      </c>
      <c r="AV34" s="81">
        <f t="shared" si="6"/>
        <v>1.75</v>
      </c>
      <c r="AW34" s="81">
        <f t="shared" si="6"/>
        <v>296</v>
      </c>
      <c r="AX34" s="81">
        <f t="shared" si="6"/>
        <v>178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543</v>
      </c>
      <c r="BC34" s="81">
        <f t="shared" si="8"/>
        <v>178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43616.166666666613</v>
      </c>
      <c r="C35" s="49"/>
      <c r="D35" s="459">
        <v>540</v>
      </c>
      <c r="E35" s="51">
        <v>54</v>
      </c>
      <c r="F35" s="465">
        <v>1.75</v>
      </c>
      <c r="G35" s="51">
        <v>299</v>
      </c>
      <c r="H35" s="52">
        <v>178</v>
      </c>
      <c r="I35" s="53"/>
      <c r="J35" s="160"/>
      <c r="K35" s="65"/>
      <c r="L35" s="49"/>
      <c r="M35" s="459"/>
      <c r="N35" s="52"/>
      <c r="O35" s="54">
        <v>4101</v>
      </c>
      <c r="P35" s="465">
        <v>19</v>
      </c>
      <c r="Q35" s="52">
        <v>20</v>
      </c>
      <c r="R35" s="23">
        <f t="shared" si="16"/>
        <v>423</v>
      </c>
      <c r="S35" s="24">
        <f t="shared" si="16"/>
        <v>370</v>
      </c>
      <c r="T35" s="62"/>
      <c r="U35" s="62"/>
      <c r="V35" s="62"/>
      <c r="W35" s="114">
        <f t="shared" ca="1" si="13"/>
        <v>106135</v>
      </c>
      <c r="X35" s="115">
        <f ca="1">IFERROR(('Main Tab'!$D$10-W35)/'Main Tab'!$D$10,1)</f>
        <v>0.40241657141891929</v>
      </c>
      <c r="Y35" s="110"/>
      <c r="Z35" s="65">
        <v>4</v>
      </c>
      <c r="AA35" s="49">
        <v>8877001</v>
      </c>
      <c r="AB35" s="49" t="s">
        <v>154</v>
      </c>
      <c r="AC35" s="459">
        <v>185.65</v>
      </c>
      <c r="AD35" s="104" t="s">
        <v>153</v>
      </c>
      <c r="AE35" s="106">
        <v>50</v>
      </c>
      <c r="AF35" s="108">
        <v>5.0000000000000001E-4</v>
      </c>
      <c r="AI35" s="83">
        <f t="shared" ca="1" si="14"/>
        <v>43616.166666666613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19</v>
      </c>
      <c r="AQ35" s="81">
        <f t="shared" si="1"/>
        <v>20</v>
      </c>
      <c r="AR35" s="81">
        <f t="shared" si="2"/>
        <v>4101</v>
      </c>
      <c r="AS35" s="81" t="str">
        <f t="shared" si="3"/>
        <v/>
      </c>
      <c r="AT35" s="81" t="str">
        <f t="shared" si="4"/>
        <v/>
      </c>
      <c r="AU35" s="81">
        <f t="shared" si="5"/>
        <v>0.84375</v>
      </c>
      <c r="AV35" s="81">
        <f t="shared" si="6"/>
        <v>1.75</v>
      </c>
      <c r="AW35" s="81">
        <f t="shared" si="6"/>
        <v>299</v>
      </c>
      <c r="AX35" s="81">
        <f t="shared" si="6"/>
        <v>178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540</v>
      </c>
      <c r="BC35" s="81">
        <f t="shared" si="8"/>
        <v>178</v>
      </c>
      <c r="BD35" s="81">
        <f t="shared" si="9"/>
        <v>5.0000000000000001E-4</v>
      </c>
      <c r="BE35" s="81">
        <f t="shared" si="10"/>
        <v>50</v>
      </c>
      <c r="BF35" s="84" t="str">
        <f t="shared" si="11"/>
        <v>Ticket No: 8877001 185.65 bbls sold</v>
      </c>
    </row>
    <row r="36" spans="2:58" x14ac:dyDescent="0.25">
      <c r="B36" s="47">
        <f t="shared" ca="1" si="15"/>
        <v>43616.208333333278</v>
      </c>
      <c r="C36" s="49"/>
      <c r="D36" s="459">
        <v>539</v>
      </c>
      <c r="E36" s="51">
        <v>54</v>
      </c>
      <c r="F36" s="465">
        <v>1.75</v>
      </c>
      <c r="G36" s="51">
        <v>275</v>
      </c>
      <c r="H36" s="52">
        <v>177</v>
      </c>
      <c r="I36" s="53"/>
      <c r="J36" s="160"/>
      <c r="K36" s="65"/>
      <c r="L36" s="49"/>
      <c r="M36" s="459"/>
      <c r="N36" s="52"/>
      <c r="O36" s="54">
        <v>3940</v>
      </c>
      <c r="P36" s="465">
        <v>20</v>
      </c>
      <c r="Q36" s="52">
        <v>17</v>
      </c>
      <c r="R36" s="23">
        <f t="shared" si="16"/>
        <v>443</v>
      </c>
      <c r="S36" s="24">
        <f t="shared" si="16"/>
        <v>387</v>
      </c>
      <c r="T36" s="62"/>
      <c r="U36" s="62"/>
      <c r="V36" s="62"/>
      <c r="W36" s="114">
        <f t="shared" ca="1" si="13"/>
        <v>106118</v>
      </c>
      <c r="X36" s="115">
        <f ca="1">IFERROR(('Main Tab'!$D$10-W36)/'Main Tab'!$D$10,1)</f>
        <v>0.40251228836701258</v>
      </c>
      <c r="Y36" s="110"/>
      <c r="Z36" s="65">
        <v>3</v>
      </c>
      <c r="AA36" s="49"/>
      <c r="AB36" s="49"/>
      <c r="AC36" s="459"/>
      <c r="AD36" s="104"/>
      <c r="AE36" s="106"/>
      <c r="AF36" s="108"/>
      <c r="AI36" s="83">
        <f t="shared" ca="1" si="14"/>
        <v>43616.208333333278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20</v>
      </c>
      <c r="AQ36" s="81">
        <f t="shared" si="1"/>
        <v>17</v>
      </c>
      <c r="AR36" s="81">
        <f t="shared" si="2"/>
        <v>3940</v>
      </c>
      <c r="AS36" s="81" t="str">
        <f t="shared" si="3"/>
        <v/>
      </c>
      <c r="AT36" s="81" t="str">
        <f t="shared" si="4"/>
        <v/>
      </c>
      <c r="AU36" s="81">
        <f t="shared" si="5"/>
        <v>0.84375</v>
      </c>
      <c r="AV36" s="81">
        <f t="shared" si="6"/>
        <v>1.75</v>
      </c>
      <c r="AW36" s="81">
        <f t="shared" si="6"/>
        <v>275</v>
      </c>
      <c r="AX36" s="81">
        <f t="shared" si="6"/>
        <v>177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539</v>
      </c>
      <c r="BC36" s="81">
        <f t="shared" si="8"/>
        <v>177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43616.249999999942</v>
      </c>
      <c r="C37" s="49"/>
      <c r="D37" s="459">
        <v>545</v>
      </c>
      <c r="E37" s="51">
        <v>54</v>
      </c>
      <c r="F37" s="465">
        <v>1.75</v>
      </c>
      <c r="G37" s="51">
        <v>314</v>
      </c>
      <c r="H37" s="52">
        <v>176</v>
      </c>
      <c r="I37" s="53"/>
      <c r="J37" s="160"/>
      <c r="K37" s="65"/>
      <c r="L37" s="49"/>
      <c r="M37" s="459"/>
      <c r="N37" s="52"/>
      <c r="O37" s="54">
        <v>4192</v>
      </c>
      <c r="P37" s="459">
        <v>21</v>
      </c>
      <c r="Q37" s="52">
        <v>18</v>
      </c>
      <c r="R37" s="23">
        <f t="shared" si="16"/>
        <v>464</v>
      </c>
      <c r="S37" s="24">
        <f t="shared" si="16"/>
        <v>405</v>
      </c>
      <c r="T37" s="63"/>
      <c r="U37" s="63"/>
      <c r="V37" s="63"/>
      <c r="W37" s="116">
        <f t="shared" ca="1" si="13"/>
        <v>106100</v>
      </c>
      <c r="X37" s="117">
        <f ca="1">IFERROR(('Main Tab'!$D$10-W37)/'Main Tab'!$D$10,1)</f>
        <v>0.4026136357238172</v>
      </c>
      <c r="Y37" s="111"/>
      <c r="Z37" s="65">
        <v>3</v>
      </c>
      <c r="AA37" s="55"/>
      <c r="AB37" s="55"/>
      <c r="AC37" s="460"/>
      <c r="AD37" s="105"/>
      <c r="AE37" s="107"/>
      <c r="AF37" s="109"/>
      <c r="AI37" s="85">
        <f t="shared" ca="1" si="14"/>
        <v>43616.249999999942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21</v>
      </c>
      <c r="AQ37" s="86">
        <f t="shared" si="1"/>
        <v>18</v>
      </c>
      <c r="AR37" s="86">
        <f t="shared" si="2"/>
        <v>4192</v>
      </c>
      <c r="AS37" s="86" t="str">
        <f t="shared" si="3"/>
        <v/>
      </c>
      <c r="AT37" s="86" t="str">
        <f t="shared" si="4"/>
        <v/>
      </c>
      <c r="AU37" s="86">
        <f t="shared" si="5"/>
        <v>0.84375</v>
      </c>
      <c r="AV37" s="86">
        <f t="shared" si="6"/>
        <v>1.75</v>
      </c>
      <c r="AW37" s="86">
        <f t="shared" si="6"/>
        <v>314</v>
      </c>
      <c r="AX37" s="86">
        <f t="shared" si="6"/>
        <v>176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545</v>
      </c>
      <c r="BC37" s="86">
        <f t="shared" si="8"/>
        <v>176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>
      <c r="AQ38" t="str">
        <f t="shared" si="1"/>
        <v/>
      </c>
    </row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461" t="s">
        <v>103</v>
      </c>
      <c r="D40" s="461" t="s">
        <v>149</v>
      </c>
      <c r="E40" s="461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463"/>
      <c r="E41" s="463"/>
      <c r="F41" s="529"/>
      <c r="G41" s="529"/>
      <c r="H41" s="530"/>
    </row>
    <row r="42" spans="2:58" x14ac:dyDescent="0.25">
      <c r="B42" s="54"/>
      <c r="C42" s="147"/>
      <c r="D42" s="459"/>
      <c r="E42" s="459"/>
      <c r="F42" s="517"/>
      <c r="G42" s="517"/>
      <c r="H42" s="518"/>
    </row>
    <row r="43" spans="2:58" x14ac:dyDescent="0.25">
      <c r="B43" s="54"/>
      <c r="C43" s="147"/>
      <c r="D43" s="459"/>
      <c r="E43" s="459"/>
      <c r="F43" s="517"/>
      <c r="G43" s="517"/>
      <c r="H43" s="518"/>
    </row>
    <row r="44" spans="2:58" x14ac:dyDescent="0.25">
      <c r="B44" s="54"/>
      <c r="C44" s="147"/>
      <c r="D44" s="459"/>
      <c r="E44" s="459"/>
      <c r="F44" s="517"/>
      <c r="G44" s="517"/>
      <c r="H44" s="518"/>
    </row>
    <row r="45" spans="2:58" x14ac:dyDescent="0.25">
      <c r="B45" s="54"/>
      <c r="C45" s="147"/>
      <c r="D45" s="459"/>
      <c r="E45" s="459"/>
      <c r="F45" s="517"/>
      <c r="G45" s="517"/>
      <c r="H45" s="518"/>
    </row>
    <row r="46" spans="2:58" x14ac:dyDescent="0.25">
      <c r="B46" s="54"/>
      <c r="C46" s="147"/>
      <c r="D46" s="459"/>
      <c r="E46" s="459"/>
      <c r="F46" s="517"/>
      <c r="G46" s="517"/>
      <c r="H46" s="518"/>
    </row>
    <row r="47" spans="2:58" x14ac:dyDescent="0.25">
      <c r="B47" s="54"/>
      <c r="C47" s="147"/>
      <c r="D47" s="459"/>
      <c r="E47" s="459"/>
      <c r="F47" s="517"/>
      <c r="G47" s="517"/>
      <c r="H47" s="518"/>
    </row>
    <row r="48" spans="2:58" x14ac:dyDescent="0.25">
      <c r="B48" s="54"/>
      <c r="C48" s="147"/>
      <c r="D48" s="459"/>
      <c r="E48" s="459"/>
      <c r="F48" s="517"/>
      <c r="G48" s="517"/>
      <c r="H48" s="518"/>
    </row>
    <row r="49" spans="2:8" x14ac:dyDescent="0.25">
      <c r="B49" s="54"/>
      <c r="C49" s="147"/>
      <c r="D49" s="459"/>
      <c r="E49" s="459"/>
      <c r="F49" s="517"/>
      <c r="G49" s="517"/>
      <c r="H49" s="518"/>
    </row>
    <row r="50" spans="2:8" x14ac:dyDescent="0.25">
      <c r="B50" s="54"/>
      <c r="C50" s="147"/>
      <c r="D50" s="459"/>
      <c r="E50" s="459"/>
      <c r="F50" s="517"/>
      <c r="G50" s="517"/>
      <c r="H50" s="518"/>
    </row>
    <row r="51" spans="2:8" x14ac:dyDescent="0.25">
      <c r="B51" s="54"/>
      <c r="C51" s="147"/>
      <c r="D51" s="459"/>
      <c r="E51" s="459"/>
      <c r="F51" s="517"/>
      <c r="G51" s="517"/>
      <c r="H51" s="518"/>
    </row>
    <row r="52" spans="2:8" x14ac:dyDescent="0.25">
      <c r="B52" s="54"/>
      <c r="C52" s="147"/>
      <c r="D52" s="459"/>
      <c r="E52" s="459"/>
      <c r="F52" s="517"/>
      <c r="G52" s="517"/>
      <c r="H52" s="518"/>
    </row>
    <row r="53" spans="2:8" x14ac:dyDescent="0.25">
      <c r="B53" s="54"/>
      <c r="C53" s="147"/>
      <c r="D53" s="459"/>
      <c r="E53" s="459"/>
      <c r="F53" s="517"/>
      <c r="G53" s="517"/>
      <c r="H53" s="518"/>
    </row>
    <row r="54" spans="2:8" x14ac:dyDescent="0.25">
      <c r="B54" s="54"/>
      <c r="C54" s="147"/>
      <c r="D54" s="459"/>
      <c r="E54" s="459"/>
      <c r="F54" s="517"/>
      <c r="G54" s="517"/>
      <c r="H54" s="518"/>
    </row>
    <row r="55" spans="2:8" x14ac:dyDescent="0.25">
      <c r="B55" s="54"/>
      <c r="C55" s="147"/>
      <c r="D55" s="459"/>
      <c r="E55" s="459"/>
      <c r="F55" s="517"/>
      <c r="G55" s="517"/>
      <c r="H55" s="518"/>
    </row>
    <row r="56" spans="2:8" x14ac:dyDescent="0.25">
      <c r="B56" s="54"/>
      <c r="C56" s="147"/>
      <c r="D56" s="459"/>
      <c r="E56" s="459"/>
      <c r="F56" s="517"/>
      <c r="G56" s="517"/>
      <c r="H56" s="518"/>
    </row>
    <row r="57" spans="2:8" x14ac:dyDescent="0.25">
      <c r="B57" s="54"/>
      <c r="C57" s="147"/>
      <c r="D57" s="459"/>
      <c r="E57" s="459"/>
      <c r="F57" s="517"/>
      <c r="G57" s="517"/>
      <c r="H57" s="518"/>
    </row>
    <row r="58" spans="2:8" x14ac:dyDescent="0.25">
      <c r="B58" s="54"/>
      <c r="C58" s="147"/>
      <c r="D58" s="459"/>
      <c r="E58" s="459"/>
      <c r="F58" s="517"/>
      <c r="G58" s="517"/>
      <c r="H58" s="518"/>
    </row>
    <row r="59" spans="2:8" x14ac:dyDescent="0.25">
      <c r="B59" s="54"/>
      <c r="C59" s="147"/>
      <c r="D59" s="459"/>
      <c r="E59" s="459"/>
      <c r="F59" s="517"/>
      <c r="G59" s="517"/>
      <c r="H59" s="518"/>
    </row>
    <row r="60" spans="2:8" x14ac:dyDescent="0.25">
      <c r="B60" s="54"/>
      <c r="C60" s="147"/>
      <c r="D60" s="459"/>
      <c r="E60" s="459"/>
      <c r="F60" s="517"/>
      <c r="G60" s="517"/>
      <c r="H60" s="518"/>
    </row>
    <row r="61" spans="2:8" x14ac:dyDescent="0.25">
      <c r="B61" s="54"/>
      <c r="C61" s="147"/>
      <c r="D61" s="459"/>
      <c r="E61" s="459"/>
      <c r="F61" s="517"/>
      <c r="G61" s="517"/>
      <c r="H61" s="518"/>
    </row>
    <row r="62" spans="2:8" x14ac:dyDescent="0.25">
      <c r="B62" s="54"/>
      <c r="C62" s="147"/>
      <c r="D62" s="459"/>
      <c r="E62" s="459"/>
      <c r="F62" s="517"/>
      <c r="G62" s="517"/>
      <c r="H62" s="518"/>
    </row>
    <row r="63" spans="2:8" x14ac:dyDescent="0.25">
      <c r="B63" s="54"/>
      <c r="C63" s="147"/>
      <c r="D63" s="459"/>
      <c r="E63" s="459"/>
      <c r="F63" s="517"/>
      <c r="G63" s="517"/>
      <c r="H63" s="518"/>
    </row>
    <row r="64" spans="2:8" x14ac:dyDescent="0.25">
      <c r="B64" s="54"/>
      <c r="C64" s="147"/>
      <c r="D64" s="459"/>
      <c r="E64" s="459"/>
      <c r="F64" s="517"/>
      <c r="G64" s="517"/>
      <c r="H64" s="518"/>
    </row>
    <row r="65" spans="2:8" x14ac:dyDescent="0.25">
      <c r="B65" s="54"/>
      <c r="C65" s="147"/>
      <c r="D65" s="459"/>
      <c r="E65" s="459"/>
      <c r="F65" s="517"/>
      <c r="G65" s="517"/>
      <c r="H65" s="518"/>
    </row>
    <row r="66" spans="2:8" x14ac:dyDescent="0.25">
      <c r="B66" s="54"/>
      <c r="C66" s="147"/>
      <c r="D66" s="459"/>
      <c r="E66" s="459"/>
      <c r="F66" s="517"/>
      <c r="G66" s="517"/>
      <c r="H66" s="518"/>
    </row>
    <row r="67" spans="2:8" x14ac:dyDescent="0.25">
      <c r="B67" s="54"/>
      <c r="C67" s="147"/>
      <c r="D67" s="459"/>
      <c r="E67" s="459"/>
      <c r="F67" s="517"/>
      <c r="G67" s="517"/>
      <c r="H67" s="518"/>
    </row>
    <row r="68" spans="2:8" x14ac:dyDescent="0.25">
      <c r="B68" s="54"/>
      <c r="C68" s="147"/>
      <c r="D68" s="459"/>
      <c r="E68" s="459"/>
      <c r="F68" s="517"/>
      <c r="G68" s="517"/>
      <c r="H68" s="518"/>
    </row>
    <row r="69" spans="2:8" x14ac:dyDescent="0.25">
      <c r="B69" s="54"/>
      <c r="C69" s="147"/>
      <c r="D69" s="459"/>
      <c r="E69" s="459"/>
      <c r="F69" s="517"/>
      <c r="G69" s="517"/>
      <c r="H69" s="518"/>
    </row>
    <row r="70" spans="2:8" x14ac:dyDescent="0.25">
      <c r="B70" s="54"/>
      <c r="C70" s="147"/>
      <c r="D70" s="459"/>
      <c r="E70" s="459"/>
      <c r="F70" s="517"/>
      <c r="G70" s="517"/>
      <c r="H70" s="518"/>
    </row>
    <row r="71" spans="2:8" x14ac:dyDescent="0.25">
      <c r="B71" s="54"/>
      <c r="C71" s="147"/>
      <c r="D71" s="459"/>
      <c r="E71" s="459"/>
      <c r="F71" s="517"/>
      <c r="G71" s="517"/>
      <c r="H71" s="518"/>
    </row>
    <row r="72" spans="2:8" x14ac:dyDescent="0.25">
      <c r="B72" s="54"/>
      <c r="C72" s="147"/>
      <c r="D72" s="459"/>
      <c r="E72" s="459"/>
      <c r="F72" s="517"/>
      <c r="G72" s="517"/>
      <c r="H72" s="518"/>
    </row>
    <row r="73" spans="2:8" x14ac:dyDescent="0.25">
      <c r="B73" s="54"/>
      <c r="C73" s="147"/>
      <c r="D73" s="459"/>
      <c r="E73" s="459"/>
      <c r="F73" s="517"/>
      <c r="G73" s="517"/>
      <c r="H73" s="518"/>
    </row>
    <row r="74" spans="2:8" x14ac:dyDescent="0.25">
      <c r="B74" s="54"/>
      <c r="C74" s="147"/>
      <c r="D74" s="459"/>
      <c r="E74" s="459"/>
      <c r="F74" s="517"/>
      <c r="G74" s="517"/>
      <c r="H74" s="518"/>
    </row>
    <row r="75" spans="2:8" x14ac:dyDescent="0.25">
      <c r="B75" s="54"/>
      <c r="C75" s="147"/>
      <c r="D75" s="459"/>
      <c r="E75" s="459"/>
      <c r="F75" s="517"/>
      <c r="G75" s="517"/>
      <c r="H75" s="518"/>
    </row>
    <row r="76" spans="2:8" x14ac:dyDescent="0.25">
      <c r="B76" s="54"/>
      <c r="C76" s="147"/>
      <c r="D76" s="459"/>
      <c r="E76" s="459"/>
      <c r="F76" s="517"/>
      <c r="G76" s="517"/>
      <c r="H76" s="518"/>
    </row>
    <row r="77" spans="2:8" x14ac:dyDescent="0.25">
      <c r="B77" s="54"/>
      <c r="C77" s="147"/>
      <c r="D77" s="459"/>
      <c r="E77" s="459"/>
      <c r="F77" s="517"/>
      <c r="G77" s="517"/>
      <c r="H77" s="518"/>
    </row>
    <row r="78" spans="2:8" x14ac:dyDescent="0.25">
      <c r="B78" s="54"/>
      <c r="C78" s="147"/>
      <c r="D78" s="459"/>
      <c r="E78" s="459"/>
      <c r="F78" s="517"/>
      <c r="G78" s="517"/>
      <c r="H78" s="518"/>
    </row>
    <row r="79" spans="2:8" x14ac:dyDescent="0.25">
      <c r="B79" s="54"/>
      <c r="C79" s="147"/>
      <c r="D79" s="459"/>
      <c r="E79" s="459"/>
      <c r="F79" s="517"/>
      <c r="G79" s="517"/>
      <c r="H79" s="518"/>
    </row>
    <row r="80" spans="2:8" x14ac:dyDescent="0.25">
      <c r="B80" s="54"/>
      <c r="C80" s="147"/>
      <c r="D80" s="459"/>
      <c r="E80" s="459"/>
      <c r="F80" s="517"/>
      <c r="G80" s="517"/>
      <c r="H80" s="518"/>
    </row>
    <row r="81" spans="2:8" x14ac:dyDescent="0.25">
      <c r="B81" s="54"/>
      <c r="C81" s="147"/>
      <c r="D81" s="459"/>
      <c r="E81" s="459"/>
      <c r="F81" s="517"/>
      <c r="G81" s="517"/>
      <c r="H81" s="518"/>
    </row>
    <row r="82" spans="2:8" x14ac:dyDescent="0.25">
      <c r="B82" s="54"/>
      <c r="C82" s="147"/>
      <c r="D82" s="459"/>
      <c r="E82" s="459"/>
      <c r="F82" s="517"/>
      <c r="G82" s="517"/>
      <c r="H82" s="518"/>
    </row>
    <row r="83" spans="2:8" x14ac:dyDescent="0.25">
      <c r="B83" s="54"/>
      <c r="C83" s="147"/>
      <c r="D83" s="459"/>
      <c r="E83" s="459"/>
      <c r="F83" s="517"/>
      <c r="G83" s="517"/>
      <c r="H83" s="518"/>
    </row>
    <row r="84" spans="2:8" x14ac:dyDescent="0.25">
      <c r="B84" s="54"/>
      <c r="C84" s="147"/>
      <c r="D84" s="459"/>
      <c r="E84" s="459"/>
      <c r="F84" s="517"/>
      <c r="G84" s="517"/>
      <c r="H84" s="518"/>
    </row>
    <row r="85" spans="2:8" x14ac:dyDescent="0.25">
      <c r="B85" s="54"/>
      <c r="C85" s="147"/>
      <c r="D85" s="459"/>
      <c r="E85" s="459"/>
      <c r="F85" s="517"/>
      <c r="G85" s="517"/>
      <c r="H85" s="518"/>
    </row>
    <row r="86" spans="2:8" x14ac:dyDescent="0.25">
      <c r="B86" s="54"/>
      <c r="C86" s="147"/>
      <c r="D86" s="459"/>
      <c r="E86" s="459"/>
      <c r="F86" s="517"/>
      <c r="G86" s="517"/>
      <c r="H86" s="518"/>
    </row>
    <row r="87" spans="2:8" x14ac:dyDescent="0.25">
      <c r="B87" s="54"/>
      <c r="C87" s="147"/>
      <c r="D87" s="459"/>
      <c r="E87" s="459"/>
      <c r="F87" s="517"/>
      <c r="G87" s="517"/>
      <c r="H87" s="518"/>
    </row>
    <row r="88" spans="2:8" x14ac:dyDescent="0.25">
      <c r="B88" s="54"/>
      <c r="C88" s="147"/>
      <c r="D88" s="459"/>
      <c r="E88" s="459"/>
      <c r="F88" s="517"/>
      <c r="G88" s="517"/>
      <c r="H88" s="518"/>
    </row>
    <row r="89" spans="2:8" x14ac:dyDescent="0.25">
      <c r="B89" s="54"/>
      <c r="C89" s="147"/>
      <c r="D89" s="459"/>
      <c r="E89" s="459"/>
      <c r="F89" s="517"/>
      <c r="G89" s="517"/>
      <c r="H89" s="518"/>
    </row>
    <row r="90" spans="2:8" x14ac:dyDescent="0.25">
      <c r="B90" s="54"/>
      <c r="C90" s="147"/>
      <c r="D90" s="459"/>
      <c r="E90" s="459"/>
      <c r="F90" s="517"/>
      <c r="G90" s="517"/>
      <c r="H90" s="518"/>
    </row>
    <row r="91" spans="2:8" x14ac:dyDescent="0.25">
      <c r="B91" s="54"/>
      <c r="C91" s="147"/>
      <c r="D91" s="459"/>
      <c r="E91" s="459"/>
      <c r="F91" s="517"/>
      <c r="G91" s="517"/>
      <c r="H91" s="518"/>
    </row>
    <row r="92" spans="2:8" x14ac:dyDescent="0.25">
      <c r="B92" s="54"/>
      <c r="C92" s="147"/>
      <c r="D92" s="459"/>
      <c r="E92" s="459"/>
      <c r="F92" s="517"/>
      <c r="G92" s="517"/>
      <c r="H92" s="518"/>
    </row>
    <row r="93" spans="2:8" x14ac:dyDescent="0.25">
      <c r="B93" s="54"/>
      <c r="C93" s="147"/>
      <c r="D93" s="459"/>
      <c r="E93" s="459"/>
      <c r="F93" s="517"/>
      <c r="G93" s="517"/>
      <c r="H93" s="518"/>
    </row>
    <row r="94" spans="2:8" x14ac:dyDescent="0.25">
      <c r="B94" s="54"/>
      <c r="C94" s="147"/>
      <c r="D94" s="459"/>
      <c r="E94" s="459"/>
      <c r="F94" s="517"/>
      <c r="G94" s="517"/>
      <c r="H94" s="518"/>
    </row>
    <row r="95" spans="2:8" x14ac:dyDescent="0.25">
      <c r="B95" s="54"/>
      <c r="C95" s="147"/>
      <c r="D95" s="459"/>
      <c r="E95" s="459"/>
      <c r="F95" s="517"/>
      <c r="G95" s="517"/>
      <c r="H95" s="518"/>
    </row>
    <row r="96" spans="2:8" x14ac:dyDescent="0.25">
      <c r="B96" s="54"/>
      <c r="C96" s="147"/>
      <c r="D96" s="459"/>
      <c r="E96" s="459"/>
      <c r="F96" s="517"/>
      <c r="G96" s="517"/>
      <c r="H96" s="518"/>
    </row>
    <row r="97" spans="2:8" x14ac:dyDescent="0.25">
      <c r="B97" s="54"/>
      <c r="C97" s="147"/>
      <c r="D97" s="459"/>
      <c r="E97" s="459"/>
      <c r="F97" s="517"/>
      <c r="G97" s="517"/>
      <c r="H97" s="518"/>
    </row>
    <row r="98" spans="2:8" x14ac:dyDescent="0.25">
      <c r="B98" s="54"/>
      <c r="C98" s="147"/>
      <c r="D98" s="459"/>
      <c r="E98" s="459"/>
      <c r="F98" s="517"/>
      <c r="G98" s="517"/>
      <c r="H98" s="518"/>
    </row>
    <row r="99" spans="2:8" x14ac:dyDescent="0.25">
      <c r="B99" s="54"/>
      <c r="C99" s="147"/>
      <c r="D99" s="459"/>
      <c r="E99" s="459"/>
      <c r="F99" s="517"/>
      <c r="G99" s="517"/>
      <c r="H99" s="518"/>
    </row>
    <row r="100" spans="2:8" ht="15.75" thickBot="1" x14ac:dyDescent="0.3">
      <c r="B100" s="60"/>
      <c r="C100" s="148"/>
      <c r="D100" s="460"/>
      <c r="E100" s="460"/>
      <c r="F100" s="519"/>
      <c r="G100" s="519"/>
      <c r="H100" s="520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231875DC-3B50-4ED6-A13E-1219AC7BC636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68417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523875</xdr:colOff>
                    <xdr:row>1</xdr:row>
                    <xdr:rowOff>9525</xdr:rowOff>
                  </from>
                  <to>
                    <xdr:col>31</xdr:col>
                    <xdr:colOff>476250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18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38100</xdr:colOff>
                    <xdr:row>1</xdr:row>
                    <xdr:rowOff>28575</xdr:rowOff>
                  </from>
                  <to>
                    <xdr:col>28</xdr:col>
                    <xdr:colOff>371475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51EF1-4921-462C-9855-EC45816793D5}">
  <sheetPr codeName="Sheet59">
    <tabColor rgb="FF000000"/>
    <pageSetUpPr fitToPage="1"/>
  </sheetPr>
  <dimension ref="B1:BF100"/>
  <sheetViews>
    <sheetView showGridLines="0" topLeftCell="B11" zoomScale="90" zoomScaleNormal="90" workbookViewId="0">
      <selection activeCell="B39" sqref="B39:H3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428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43614</v>
      </c>
      <c r="N5" s="468" t="str">
        <f ca="1">"Oil Sales for "&amp;TEXT(L5,"MM-DD-YY")</f>
        <v>Oil Sales for 05-29-19</v>
      </c>
      <c r="O5" s="469"/>
      <c r="P5" s="96">
        <f>SUM(AC14:AC37)</f>
        <v>393.46</v>
      </c>
      <c r="Q5" s="10"/>
      <c r="R5" s="531" t="str">
        <f ca="1">"Flare Total For "&amp;TEXT(L5,"MM-DD-YY")</f>
        <v>Flare Total For 05-29-19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468</v>
      </c>
      <c r="M6" s="10"/>
      <c r="N6" s="472" t="str">
        <f ca="1">"Gas Sales for "&amp;TEXT(L5,"MM-DD-YY")</f>
        <v>Gas Sales for 05-29-19</v>
      </c>
      <c r="O6" s="473"/>
      <c r="P6" s="132">
        <v>4003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418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51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454" t="s">
        <v>92</v>
      </c>
      <c r="F11" s="454" t="s">
        <v>93</v>
      </c>
      <c r="G11" s="454" t="s">
        <v>94</v>
      </c>
      <c r="H11" s="455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54" t="s">
        <v>54</v>
      </c>
      <c r="N11" s="455" t="s">
        <v>55</v>
      </c>
      <c r="O11" s="38" t="s">
        <v>80</v>
      </c>
      <c r="P11" s="454" t="s">
        <v>61</v>
      </c>
      <c r="Q11" s="455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54" t="s">
        <v>61</v>
      </c>
      <c r="AD11" s="454" t="s">
        <v>100</v>
      </c>
      <c r="AE11" s="454" t="s">
        <v>101</v>
      </c>
      <c r="AF11" s="455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452">
        <v>559</v>
      </c>
      <c r="E14" s="51">
        <v>54</v>
      </c>
      <c r="F14" s="452">
        <v>1.75</v>
      </c>
      <c r="G14" s="51">
        <v>298</v>
      </c>
      <c r="H14" s="52">
        <v>183</v>
      </c>
      <c r="I14" s="53"/>
      <c r="J14" s="160"/>
      <c r="K14" s="65"/>
      <c r="L14" s="49"/>
      <c r="M14" s="452"/>
      <c r="N14" s="52"/>
      <c r="O14" s="54">
        <v>4256</v>
      </c>
      <c r="P14" s="452">
        <v>20</v>
      </c>
      <c r="Q14" s="52">
        <v>21</v>
      </c>
      <c r="R14" s="21">
        <f>P14</f>
        <v>20</v>
      </c>
      <c r="S14" s="22">
        <f>Q14</f>
        <v>21</v>
      </c>
      <c r="T14" s="61"/>
      <c r="U14" s="61"/>
      <c r="V14" s="61"/>
      <c r="W14" s="112">
        <f ca="1">INDEX('Daily Totals'!$1:$1048576,MATCH(L5,'Daily Totals'!B:B)-1,17)</f>
        <v>106908</v>
      </c>
      <c r="X14" s="113">
        <f ca="1">IFERROR(('Main Tab'!$D$10-W14)/'Main Tab'!$D$10,1)</f>
        <v>0.39806426548503154</v>
      </c>
      <c r="Y14" s="185"/>
      <c r="Z14" s="65">
        <v>4</v>
      </c>
      <c r="AA14" s="49"/>
      <c r="AB14" s="49"/>
      <c r="AC14" s="452"/>
      <c r="AD14" s="104"/>
      <c r="AE14" s="106"/>
      <c r="AF14" s="108"/>
      <c r="AI14" s="83">
        <f ca="1">$L$5+B14</f>
        <v>43614.291666666664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8" si="1">IF(P14="","",P14)</f>
        <v>20</v>
      </c>
      <c r="AQ14" s="81">
        <f t="shared" si="1"/>
        <v>21</v>
      </c>
      <c r="AR14" s="81">
        <f t="shared" ref="AR14:AR37" si="2">IF(O14="","",O14)</f>
        <v>4256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0.84375</v>
      </c>
      <c r="AV14" s="81">
        <f t="shared" ref="AV14:AZ37" si="6">IF(F14="","",F14)</f>
        <v>1.75</v>
      </c>
      <c r="AW14" s="226">
        <f t="shared" si="6"/>
        <v>298</v>
      </c>
      <c r="AX14" s="81">
        <f t="shared" si="6"/>
        <v>183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559</v>
      </c>
      <c r="BC14" s="81">
        <f t="shared" ref="BC14:BC37" si="8">IF(H14="","",H14)</f>
        <v>183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43614.333333333328</v>
      </c>
      <c r="C15" s="49"/>
      <c r="D15" s="452">
        <v>558</v>
      </c>
      <c r="E15" s="51">
        <v>54</v>
      </c>
      <c r="F15" s="452">
        <v>1.75</v>
      </c>
      <c r="G15" s="51">
        <v>310</v>
      </c>
      <c r="H15" s="52">
        <v>186</v>
      </c>
      <c r="I15" s="53"/>
      <c r="J15" s="160"/>
      <c r="K15" s="65"/>
      <c r="L15" s="49"/>
      <c r="M15" s="452"/>
      <c r="N15" s="52"/>
      <c r="O15" s="54">
        <v>4271</v>
      </c>
      <c r="P15" s="452">
        <v>19</v>
      </c>
      <c r="Q15" s="52">
        <v>18</v>
      </c>
      <c r="R15" s="23">
        <f t="shared" ref="R15:S30" si="12">P15+R14</f>
        <v>39</v>
      </c>
      <c r="S15" s="24">
        <f t="shared" si="12"/>
        <v>39</v>
      </c>
      <c r="T15" s="62"/>
      <c r="U15" s="62"/>
      <c r="V15" s="62"/>
      <c r="W15" s="114">
        <f t="shared" ref="W15:W37" ca="1" si="13">W14-Q15</f>
        <v>106890</v>
      </c>
      <c r="X15" s="115">
        <f ca="1">IFERROR(('Main Tab'!$D$10-W15)/'Main Tab'!$D$10,1)</f>
        <v>0.39816561284183621</v>
      </c>
      <c r="Y15" s="110"/>
      <c r="Z15" s="65">
        <v>4</v>
      </c>
      <c r="AA15" s="49"/>
      <c r="AB15" s="49"/>
      <c r="AC15" s="452"/>
      <c r="AD15" s="104"/>
      <c r="AE15" s="106"/>
      <c r="AF15" s="108"/>
      <c r="AI15" s="83">
        <f t="shared" ref="AI15:AI37" ca="1" si="14">B15</f>
        <v>43614.333333333328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19</v>
      </c>
      <c r="AQ15" s="81">
        <f t="shared" si="1"/>
        <v>18</v>
      </c>
      <c r="AR15" s="81">
        <f t="shared" si="2"/>
        <v>4271</v>
      </c>
      <c r="AS15" s="81" t="str">
        <f t="shared" si="3"/>
        <v/>
      </c>
      <c r="AT15" s="81" t="str">
        <f t="shared" si="4"/>
        <v/>
      </c>
      <c r="AU15" s="81">
        <f t="shared" si="5"/>
        <v>0.84375</v>
      </c>
      <c r="AV15" s="81">
        <f t="shared" si="6"/>
        <v>1.75</v>
      </c>
      <c r="AW15" s="226">
        <f t="shared" si="6"/>
        <v>310</v>
      </c>
      <c r="AX15" s="81">
        <f t="shared" si="6"/>
        <v>186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558</v>
      </c>
      <c r="BC15" s="81">
        <f t="shared" si="8"/>
        <v>186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43614.374999999993</v>
      </c>
      <c r="C16" s="49"/>
      <c r="D16" s="452">
        <v>558</v>
      </c>
      <c r="E16" s="51">
        <v>54</v>
      </c>
      <c r="F16" s="452">
        <v>1.75</v>
      </c>
      <c r="G16" s="51">
        <v>304</v>
      </c>
      <c r="H16" s="52">
        <v>186</v>
      </c>
      <c r="I16" s="53"/>
      <c r="J16" s="160"/>
      <c r="K16" s="65"/>
      <c r="L16" s="49"/>
      <c r="M16" s="452"/>
      <c r="N16" s="52"/>
      <c r="O16" s="54">
        <v>4263</v>
      </c>
      <c r="P16" s="452">
        <v>20</v>
      </c>
      <c r="Q16" s="52">
        <v>17</v>
      </c>
      <c r="R16" s="23">
        <f t="shared" si="12"/>
        <v>59</v>
      </c>
      <c r="S16" s="24">
        <f t="shared" si="12"/>
        <v>56</v>
      </c>
      <c r="T16" s="62"/>
      <c r="U16" s="62"/>
      <c r="V16" s="62"/>
      <c r="W16" s="114">
        <f t="shared" ca="1" si="13"/>
        <v>106873</v>
      </c>
      <c r="X16" s="115">
        <f ca="1">IFERROR(('Main Tab'!$D$10-W16)/'Main Tab'!$D$10,1)</f>
        <v>0.39826132978992945</v>
      </c>
      <c r="Y16" s="110"/>
      <c r="Z16" s="65">
        <v>4</v>
      </c>
      <c r="AA16" s="49"/>
      <c r="AB16" s="49"/>
      <c r="AC16" s="452"/>
      <c r="AD16" s="104"/>
      <c r="AE16" s="106"/>
      <c r="AF16" s="108"/>
      <c r="AI16" s="83">
        <f t="shared" ca="1" si="14"/>
        <v>43614.374999999993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20</v>
      </c>
      <c r="AQ16" s="81">
        <f t="shared" si="1"/>
        <v>17</v>
      </c>
      <c r="AR16" s="81">
        <f t="shared" si="2"/>
        <v>4263</v>
      </c>
      <c r="AS16" s="81" t="str">
        <f t="shared" si="3"/>
        <v/>
      </c>
      <c r="AT16" s="81" t="str">
        <f t="shared" si="4"/>
        <v/>
      </c>
      <c r="AU16" s="81">
        <f t="shared" si="5"/>
        <v>0.84375</v>
      </c>
      <c r="AV16" s="81">
        <f t="shared" si="6"/>
        <v>1.75</v>
      </c>
      <c r="AW16" s="226">
        <f t="shared" si="6"/>
        <v>304</v>
      </c>
      <c r="AX16" s="81">
        <f t="shared" si="6"/>
        <v>186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558</v>
      </c>
      <c r="BC16" s="81">
        <f t="shared" si="8"/>
        <v>186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43614.416666666657</v>
      </c>
      <c r="C17" s="49"/>
      <c r="D17" s="452">
        <v>558</v>
      </c>
      <c r="E17" s="51">
        <v>54</v>
      </c>
      <c r="F17" s="452">
        <v>1.75</v>
      </c>
      <c r="G17" s="51">
        <v>301</v>
      </c>
      <c r="H17" s="52">
        <v>187</v>
      </c>
      <c r="I17" s="53"/>
      <c r="J17" s="160"/>
      <c r="K17" s="65"/>
      <c r="L17" s="49"/>
      <c r="M17" s="452"/>
      <c r="N17" s="52"/>
      <c r="O17" s="54">
        <v>4243</v>
      </c>
      <c r="P17" s="452">
        <v>18</v>
      </c>
      <c r="Q17" s="52">
        <v>20</v>
      </c>
      <c r="R17" s="23">
        <f t="shared" si="12"/>
        <v>77</v>
      </c>
      <c r="S17" s="24">
        <f t="shared" si="12"/>
        <v>76</v>
      </c>
      <c r="T17" s="62"/>
      <c r="U17" s="171"/>
      <c r="V17" s="62"/>
      <c r="W17" s="114">
        <f t="shared" ca="1" si="13"/>
        <v>106853</v>
      </c>
      <c r="X17" s="115">
        <f ca="1">IFERROR(('Main Tab'!$D$10-W17)/'Main Tab'!$D$10,1)</f>
        <v>0.39837393796415682</v>
      </c>
      <c r="Y17" s="110"/>
      <c r="Z17" s="65">
        <v>4</v>
      </c>
      <c r="AA17" s="49"/>
      <c r="AB17" s="49"/>
      <c r="AC17" s="452"/>
      <c r="AD17" s="104"/>
      <c r="AE17" s="106"/>
      <c r="AF17" s="108"/>
      <c r="AI17" s="83">
        <f t="shared" ca="1" si="14"/>
        <v>43614.416666666657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18</v>
      </c>
      <c r="AQ17" s="81">
        <f t="shared" si="1"/>
        <v>20</v>
      </c>
      <c r="AR17" s="81">
        <f t="shared" si="2"/>
        <v>4243</v>
      </c>
      <c r="AS17" s="81" t="str">
        <f t="shared" si="3"/>
        <v/>
      </c>
      <c r="AT17" s="81" t="str">
        <f t="shared" si="4"/>
        <v/>
      </c>
      <c r="AU17" s="81">
        <f t="shared" si="5"/>
        <v>0.84375</v>
      </c>
      <c r="AV17" s="81">
        <f t="shared" si="6"/>
        <v>1.75</v>
      </c>
      <c r="AW17" s="226">
        <f t="shared" si="6"/>
        <v>301</v>
      </c>
      <c r="AX17" s="81">
        <f t="shared" si="6"/>
        <v>187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558</v>
      </c>
      <c r="BC17" s="81">
        <f t="shared" si="8"/>
        <v>187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43614.458333333321</v>
      </c>
      <c r="C18" s="49"/>
      <c r="D18" s="452">
        <v>557</v>
      </c>
      <c r="E18" s="51">
        <v>54</v>
      </c>
      <c r="F18" s="452">
        <v>1.75</v>
      </c>
      <c r="G18" s="51">
        <v>302</v>
      </c>
      <c r="H18" s="52">
        <v>188</v>
      </c>
      <c r="I18" s="53"/>
      <c r="J18" s="160"/>
      <c r="K18" s="65"/>
      <c r="L18" s="49"/>
      <c r="M18" s="452"/>
      <c r="N18" s="52"/>
      <c r="O18" s="54">
        <v>4256</v>
      </c>
      <c r="P18" s="452">
        <v>20</v>
      </c>
      <c r="Q18" s="52">
        <v>17</v>
      </c>
      <c r="R18" s="23">
        <f t="shared" si="12"/>
        <v>97</v>
      </c>
      <c r="S18" s="24">
        <f t="shared" si="12"/>
        <v>93</v>
      </c>
      <c r="T18" s="62"/>
      <c r="U18" s="62"/>
      <c r="V18" s="62"/>
      <c r="W18" s="114">
        <f t="shared" ca="1" si="13"/>
        <v>106836</v>
      </c>
      <c r="X18" s="115">
        <f ca="1">IFERROR(('Main Tab'!$D$10-W18)/'Main Tab'!$D$10,1)</f>
        <v>0.39846965491225006</v>
      </c>
      <c r="Y18" s="110"/>
      <c r="Z18" s="65">
        <v>4</v>
      </c>
      <c r="AA18" s="49"/>
      <c r="AB18" s="49"/>
      <c r="AC18" s="452"/>
      <c r="AD18" s="104"/>
      <c r="AE18" s="106"/>
      <c r="AF18" s="108"/>
      <c r="AI18" s="83">
        <f t="shared" ca="1" si="14"/>
        <v>43614.458333333321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20</v>
      </c>
      <c r="AQ18" s="81">
        <f t="shared" si="1"/>
        <v>17</v>
      </c>
      <c r="AR18" s="81">
        <f t="shared" si="2"/>
        <v>4256</v>
      </c>
      <c r="AS18" s="81" t="str">
        <f t="shared" si="3"/>
        <v/>
      </c>
      <c r="AT18" s="81" t="str">
        <f t="shared" si="4"/>
        <v/>
      </c>
      <c r="AU18" s="81">
        <f t="shared" si="5"/>
        <v>0.84375</v>
      </c>
      <c r="AV18" s="81">
        <f t="shared" si="6"/>
        <v>1.75</v>
      </c>
      <c r="AW18" s="226">
        <f t="shared" si="6"/>
        <v>302</v>
      </c>
      <c r="AX18" s="81">
        <f t="shared" si="6"/>
        <v>188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557</v>
      </c>
      <c r="BC18" s="81">
        <f t="shared" si="8"/>
        <v>188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43614.499999999985</v>
      </c>
      <c r="C19" s="49"/>
      <c r="D19" s="452">
        <v>557</v>
      </c>
      <c r="E19" s="51">
        <v>54</v>
      </c>
      <c r="F19" s="452">
        <v>1.75</v>
      </c>
      <c r="G19" s="51">
        <v>300</v>
      </c>
      <c r="H19" s="52">
        <v>188</v>
      </c>
      <c r="I19" s="53"/>
      <c r="J19" s="160"/>
      <c r="K19" s="65"/>
      <c r="L19" s="49"/>
      <c r="M19" s="452"/>
      <c r="N19" s="52"/>
      <c r="O19" s="54">
        <v>4261</v>
      </c>
      <c r="P19" s="452">
        <v>18</v>
      </c>
      <c r="Q19" s="52">
        <v>16</v>
      </c>
      <c r="R19" s="23">
        <f t="shared" si="12"/>
        <v>115</v>
      </c>
      <c r="S19" s="24">
        <f t="shared" si="12"/>
        <v>109</v>
      </c>
      <c r="T19" s="62"/>
      <c r="U19" s="62"/>
      <c r="V19" s="62"/>
      <c r="W19" s="114">
        <f t="shared" ca="1" si="13"/>
        <v>106820</v>
      </c>
      <c r="X19" s="115">
        <f ca="1">IFERROR(('Main Tab'!$D$10-W19)/'Main Tab'!$D$10,1)</f>
        <v>0.39855974145163198</v>
      </c>
      <c r="Y19" s="110"/>
      <c r="Z19" s="65">
        <v>4</v>
      </c>
      <c r="AA19" s="49">
        <v>8858501</v>
      </c>
      <c r="AB19" s="49" t="s">
        <v>143</v>
      </c>
      <c r="AC19" s="452">
        <v>196.73</v>
      </c>
      <c r="AD19" s="104" t="s">
        <v>153</v>
      </c>
      <c r="AE19" s="106">
        <v>45.5</v>
      </c>
      <c r="AF19" s="108">
        <v>1E-3</v>
      </c>
      <c r="AI19" s="83">
        <f t="shared" ca="1" si="14"/>
        <v>43614.499999999985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18</v>
      </c>
      <c r="AQ19" s="81">
        <f t="shared" si="1"/>
        <v>16</v>
      </c>
      <c r="AR19" s="81">
        <f t="shared" si="2"/>
        <v>4261</v>
      </c>
      <c r="AS19" s="81" t="str">
        <f t="shared" si="3"/>
        <v/>
      </c>
      <c r="AT19" s="81" t="str">
        <f t="shared" si="4"/>
        <v/>
      </c>
      <c r="AU19" s="81">
        <f>IF(E19="","",E19/64)</f>
        <v>0.84375</v>
      </c>
      <c r="AV19" s="81">
        <f>IF(F19="","",F19)</f>
        <v>1.75</v>
      </c>
      <c r="AW19" s="226">
        <f t="shared" si="6"/>
        <v>300</v>
      </c>
      <c r="AX19" s="81">
        <f t="shared" si="6"/>
        <v>188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557</v>
      </c>
      <c r="BC19" s="81">
        <f t="shared" si="8"/>
        <v>188</v>
      </c>
      <c r="BD19" s="81">
        <f t="shared" si="9"/>
        <v>1E-3</v>
      </c>
      <c r="BE19" s="81">
        <f t="shared" si="10"/>
        <v>45.5</v>
      </c>
      <c r="BF19" s="84" t="str">
        <f t="shared" si="11"/>
        <v>Ticket No: 8858501 196.73 bbls sold</v>
      </c>
    </row>
    <row r="20" spans="2:58" x14ac:dyDescent="0.25">
      <c r="B20" s="47">
        <f t="shared" ca="1" si="15"/>
        <v>43614.54166666665</v>
      </c>
      <c r="C20" s="49"/>
      <c r="D20" s="452">
        <v>556</v>
      </c>
      <c r="E20" s="51">
        <v>54</v>
      </c>
      <c r="F20" s="452">
        <v>1.75</v>
      </c>
      <c r="G20" s="51">
        <v>301</v>
      </c>
      <c r="H20" s="52">
        <v>187</v>
      </c>
      <c r="I20" s="53"/>
      <c r="J20" s="160"/>
      <c r="K20" s="65"/>
      <c r="L20" s="49"/>
      <c r="M20" s="452"/>
      <c r="N20" s="52"/>
      <c r="O20" s="54">
        <v>4158</v>
      </c>
      <c r="P20" s="452">
        <v>18</v>
      </c>
      <c r="Q20" s="52">
        <v>17</v>
      </c>
      <c r="R20" s="23">
        <f t="shared" si="12"/>
        <v>133</v>
      </c>
      <c r="S20" s="24">
        <f t="shared" si="12"/>
        <v>126</v>
      </c>
      <c r="T20" s="62"/>
      <c r="U20" s="62"/>
      <c r="V20" s="62"/>
      <c r="W20" s="114">
        <f t="shared" ca="1" si="13"/>
        <v>106803</v>
      </c>
      <c r="X20" s="115">
        <f ca="1">IFERROR(('Main Tab'!$D$10-W20)/'Main Tab'!$D$10,1)</f>
        <v>0.39865545839972522</v>
      </c>
      <c r="Y20" s="110"/>
      <c r="Z20" s="65">
        <v>5</v>
      </c>
      <c r="AA20" s="49"/>
      <c r="AB20" s="49"/>
      <c r="AC20" s="452"/>
      <c r="AD20" s="104"/>
      <c r="AE20" s="106"/>
      <c r="AF20" s="108"/>
      <c r="AI20" s="83">
        <f t="shared" ca="1" si="14"/>
        <v>43614.54166666665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18</v>
      </c>
      <c r="AQ20" s="81">
        <f t="shared" si="1"/>
        <v>17</v>
      </c>
      <c r="AR20" s="81">
        <f t="shared" si="2"/>
        <v>4158</v>
      </c>
      <c r="AS20" s="81" t="str">
        <f t="shared" si="3"/>
        <v/>
      </c>
      <c r="AT20" s="81" t="str">
        <f t="shared" si="4"/>
        <v/>
      </c>
      <c r="AU20" s="81">
        <f>IF(E20="","",E20/64)</f>
        <v>0.84375</v>
      </c>
      <c r="AV20" s="81">
        <f t="shared" si="6"/>
        <v>1.75</v>
      </c>
      <c r="AW20" s="226">
        <f t="shared" si="6"/>
        <v>301</v>
      </c>
      <c r="AX20" s="81">
        <f t="shared" si="6"/>
        <v>187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556</v>
      </c>
      <c r="BC20" s="81">
        <f t="shared" si="8"/>
        <v>187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43614.583333333314</v>
      </c>
      <c r="C21" s="49"/>
      <c r="D21" s="452">
        <v>557</v>
      </c>
      <c r="E21" s="51">
        <v>54</v>
      </c>
      <c r="F21" s="452">
        <v>1.75</v>
      </c>
      <c r="G21" s="51">
        <v>303</v>
      </c>
      <c r="H21" s="52">
        <v>186</v>
      </c>
      <c r="I21" s="53"/>
      <c r="J21" s="160"/>
      <c r="K21" s="65"/>
      <c r="L21" s="49"/>
      <c r="M21" s="452"/>
      <c r="N21" s="52"/>
      <c r="O21" s="54">
        <v>4298</v>
      </c>
      <c r="P21" s="452">
        <v>20</v>
      </c>
      <c r="Q21" s="52">
        <v>17</v>
      </c>
      <c r="R21" s="23">
        <f t="shared" si="12"/>
        <v>153</v>
      </c>
      <c r="S21" s="24">
        <f t="shared" si="12"/>
        <v>143</v>
      </c>
      <c r="T21" s="62"/>
      <c r="U21" s="62"/>
      <c r="V21" s="62"/>
      <c r="W21" s="114">
        <f t="shared" ca="1" si="13"/>
        <v>106786</v>
      </c>
      <c r="X21" s="115">
        <f ca="1">IFERROR(('Main Tab'!$D$10-W21)/'Main Tab'!$D$10,1)</f>
        <v>0.39875117534781851</v>
      </c>
      <c r="Y21" s="110"/>
      <c r="Z21" s="65">
        <v>4</v>
      </c>
      <c r="AA21" s="49"/>
      <c r="AB21" s="49"/>
      <c r="AC21" s="452"/>
      <c r="AD21" s="104"/>
      <c r="AE21" s="106"/>
      <c r="AF21" s="108"/>
      <c r="AI21" s="83">
        <f t="shared" ca="1" si="14"/>
        <v>43614.583333333314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20</v>
      </c>
      <c r="AQ21" s="81">
        <f t="shared" si="1"/>
        <v>17</v>
      </c>
      <c r="AR21" s="81">
        <f t="shared" si="2"/>
        <v>4298</v>
      </c>
      <c r="AS21" s="81" t="str">
        <f t="shared" si="3"/>
        <v/>
      </c>
      <c r="AT21" s="81" t="str">
        <f t="shared" si="4"/>
        <v/>
      </c>
      <c r="AU21" s="81">
        <f t="shared" si="5"/>
        <v>0.84375</v>
      </c>
      <c r="AV21" s="81">
        <f t="shared" si="6"/>
        <v>1.75</v>
      </c>
      <c r="AW21" s="226">
        <f t="shared" si="6"/>
        <v>303</v>
      </c>
      <c r="AX21" s="81">
        <f t="shared" si="6"/>
        <v>186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557</v>
      </c>
      <c r="BC21" s="81">
        <f t="shared" si="8"/>
        <v>186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43614.624999999978</v>
      </c>
      <c r="C22" s="49"/>
      <c r="D22" s="452">
        <v>556</v>
      </c>
      <c r="E22" s="51">
        <v>54</v>
      </c>
      <c r="F22" s="452">
        <v>1.75</v>
      </c>
      <c r="G22" s="51">
        <v>298</v>
      </c>
      <c r="H22" s="52">
        <v>187</v>
      </c>
      <c r="I22" s="53"/>
      <c r="J22" s="160"/>
      <c r="K22" s="65"/>
      <c r="L22" s="49"/>
      <c r="M22" s="452"/>
      <c r="N22" s="52"/>
      <c r="O22" s="54">
        <v>4233</v>
      </c>
      <c r="P22" s="452">
        <v>19</v>
      </c>
      <c r="Q22" s="52">
        <v>18</v>
      </c>
      <c r="R22" s="23">
        <f t="shared" si="12"/>
        <v>172</v>
      </c>
      <c r="S22" s="24">
        <f t="shared" si="12"/>
        <v>161</v>
      </c>
      <c r="T22" s="62"/>
      <c r="U22" s="62"/>
      <c r="V22" s="62"/>
      <c r="W22" s="114">
        <f t="shared" ca="1" si="13"/>
        <v>106768</v>
      </c>
      <c r="X22" s="115">
        <f ca="1">IFERROR(('Main Tab'!$D$10-W22)/'Main Tab'!$D$10,1)</f>
        <v>0.39885252270462312</v>
      </c>
      <c r="Y22" s="110"/>
      <c r="Z22" s="65">
        <v>4</v>
      </c>
      <c r="AA22" s="49"/>
      <c r="AB22" s="49"/>
      <c r="AC22" s="452"/>
      <c r="AD22" s="104"/>
      <c r="AE22" s="106"/>
      <c r="AF22" s="108"/>
      <c r="AI22" s="83">
        <f t="shared" ca="1" si="14"/>
        <v>43614.624999999978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19</v>
      </c>
      <c r="AQ22" s="81">
        <f t="shared" si="1"/>
        <v>18</v>
      </c>
      <c r="AR22" s="81">
        <f t="shared" si="2"/>
        <v>4233</v>
      </c>
      <c r="AS22" s="81" t="str">
        <f t="shared" si="3"/>
        <v/>
      </c>
      <c r="AT22" s="81" t="str">
        <f t="shared" si="4"/>
        <v/>
      </c>
      <c r="AU22" s="81">
        <f t="shared" si="5"/>
        <v>0.84375</v>
      </c>
      <c r="AV22" s="81">
        <f t="shared" si="6"/>
        <v>1.75</v>
      </c>
      <c r="AW22" s="226">
        <f t="shared" si="6"/>
        <v>298</v>
      </c>
      <c r="AX22" s="81">
        <f t="shared" si="6"/>
        <v>187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556</v>
      </c>
      <c r="BC22" s="81">
        <f t="shared" si="8"/>
        <v>187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43614.666666666642</v>
      </c>
      <c r="C23" s="49"/>
      <c r="D23" s="452">
        <v>553</v>
      </c>
      <c r="E23" s="51">
        <v>54</v>
      </c>
      <c r="F23" s="452">
        <v>1.75</v>
      </c>
      <c r="G23" s="51">
        <v>301</v>
      </c>
      <c r="H23" s="52">
        <v>185</v>
      </c>
      <c r="I23" s="53"/>
      <c r="J23" s="160"/>
      <c r="K23" s="65"/>
      <c r="L23" s="49"/>
      <c r="M23" s="452"/>
      <c r="N23" s="52"/>
      <c r="O23" s="54">
        <v>4187</v>
      </c>
      <c r="P23" s="452">
        <v>18</v>
      </c>
      <c r="Q23" s="52">
        <v>20</v>
      </c>
      <c r="R23" s="23">
        <f t="shared" si="12"/>
        <v>190</v>
      </c>
      <c r="S23" s="24">
        <f t="shared" si="12"/>
        <v>181</v>
      </c>
      <c r="T23" s="62"/>
      <c r="U23" s="62"/>
      <c r="V23" s="62"/>
      <c r="W23" s="114">
        <f t="shared" ca="1" si="13"/>
        <v>106748</v>
      </c>
      <c r="X23" s="115">
        <f ca="1">IFERROR(('Main Tab'!$D$10-W23)/'Main Tab'!$D$10,1)</f>
        <v>0.39896513087885049</v>
      </c>
      <c r="Y23" s="110"/>
      <c r="Z23" s="65">
        <v>5</v>
      </c>
      <c r="AA23" s="49"/>
      <c r="AB23" s="49"/>
      <c r="AC23" s="452"/>
      <c r="AD23" s="104"/>
      <c r="AE23" s="106"/>
      <c r="AF23" s="108"/>
      <c r="AI23" s="83">
        <f t="shared" ca="1" si="14"/>
        <v>43614.666666666642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18</v>
      </c>
      <c r="AQ23" s="81">
        <f t="shared" si="1"/>
        <v>20</v>
      </c>
      <c r="AR23" s="81">
        <f t="shared" si="2"/>
        <v>4187</v>
      </c>
      <c r="AS23" s="81" t="str">
        <f t="shared" si="3"/>
        <v/>
      </c>
      <c r="AT23" s="81" t="str">
        <f t="shared" si="4"/>
        <v/>
      </c>
      <c r="AU23" s="81">
        <f t="shared" si="5"/>
        <v>0.84375</v>
      </c>
      <c r="AV23" s="81">
        <f t="shared" si="6"/>
        <v>1.75</v>
      </c>
      <c r="AW23" s="226">
        <f t="shared" si="6"/>
        <v>301</v>
      </c>
      <c r="AX23" s="81">
        <f t="shared" si="6"/>
        <v>185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553</v>
      </c>
      <c r="BC23" s="81">
        <f t="shared" si="8"/>
        <v>185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43614.708333333307</v>
      </c>
      <c r="C24" s="49"/>
      <c r="D24" s="452">
        <v>554</v>
      </c>
      <c r="E24" s="51">
        <v>54</v>
      </c>
      <c r="F24" s="452">
        <v>1.75</v>
      </c>
      <c r="G24" s="51">
        <v>304</v>
      </c>
      <c r="H24" s="52">
        <v>183</v>
      </c>
      <c r="I24" s="53"/>
      <c r="J24" s="160"/>
      <c r="K24" s="65"/>
      <c r="L24" s="49"/>
      <c r="M24" s="452"/>
      <c r="N24" s="52"/>
      <c r="O24" s="54">
        <v>4258</v>
      </c>
      <c r="P24" s="452">
        <v>20</v>
      </c>
      <c r="Q24" s="52">
        <v>17</v>
      </c>
      <c r="R24" s="23">
        <f t="shared" si="12"/>
        <v>210</v>
      </c>
      <c r="S24" s="24">
        <f t="shared" si="12"/>
        <v>198</v>
      </c>
      <c r="T24" s="62"/>
      <c r="U24" s="62"/>
      <c r="V24" s="62"/>
      <c r="W24" s="114">
        <f t="shared" ca="1" si="13"/>
        <v>106731</v>
      </c>
      <c r="X24" s="115">
        <f ca="1">IFERROR(('Main Tab'!$D$10-W24)/'Main Tab'!$D$10,1)</f>
        <v>0.39906084782694373</v>
      </c>
      <c r="Y24" s="110"/>
      <c r="Z24" s="65">
        <v>4</v>
      </c>
      <c r="AA24" s="49"/>
      <c r="AB24" s="49"/>
      <c r="AC24" s="452"/>
      <c r="AD24" s="104"/>
      <c r="AE24" s="106"/>
      <c r="AF24" s="108"/>
      <c r="AI24" s="83">
        <f t="shared" ca="1" si="14"/>
        <v>43614.708333333307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20</v>
      </c>
      <c r="AQ24" s="81">
        <f t="shared" si="1"/>
        <v>17</v>
      </c>
      <c r="AR24" s="81">
        <f>IF(O24="","",O24)</f>
        <v>4258</v>
      </c>
      <c r="AS24" s="81" t="str">
        <f t="shared" si="3"/>
        <v/>
      </c>
      <c r="AT24" s="81" t="str">
        <f t="shared" si="4"/>
        <v/>
      </c>
      <c r="AU24" s="81">
        <f t="shared" si="5"/>
        <v>0.84375</v>
      </c>
      <c r="AV24" s="81">
        <f t="shared" si="6"/>
        <v>1.75</v>
      </c>
      <c r="AW24" s="226">
        <f t="shared" si="6"/>
        <v>304</v>
      </c>
      <c r="AX24" s="81">
        <f t="shared" si="6"/>
        <v>183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554</v>
      </c>
      <c r="BC24" s="81">
        <f t="shared" si="8"/>
        <v>183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5"/>
        <v>43614.749999999971</v>
      </c>
      <c r="C25" s="49"/>
      <c r="D25" s="452">
        <v>550</v>
      </c>
      <c r="E25" s="51">
        <v>54</v>
      </c>
      <c r="F25" s="452">
        <v>1.75</v>
      </c>
      <c r="G25" s="51">
        <v>293</v>
      </c>
      <c r="H25" s="52">
        <v>181</v>
      </c>
      <c r="I25" s="53"/>
      <c r="J25" s="160"/>
      <c r="K25" s="65"/>
      <c r="L25" s="49"/>
      <c r="M25" s="452"/>
      <c r="N25" s="52"/>
      <c r="O25" s="54">
        <v>4097</v>
      </c>
      <c r="P25" s="452">
        <v>18</v>
      </c>
      <c r="Q25" s="52">
        <v>16</v>
      </c>
      <c r="R25" s="23">
        <f t="shared" si="12"/>
        <v>228</v>
      </c>
      <c r="S25" s="24">
        <f t="shared" si="12"/>
        <v>214</v>
      </c>
      <c r="T25" s="62"/>
      <c r="U25" s="62"/>
      <c r="V25" s="62"/>
      <c r="W25" s="114">
        <f t="shared" ca="1" si="13"/>
        <v>106715</v>
      </c>
      <c r="X25" s="115">
        <f ca="1">IFERROR(('Main Tab'!$D$10-W25)/'Main Tab'!$D$10,1)</f>
        <v>0.39915093436632565</v>
      </c>
      <c r="Y25" s="110"/>
      <c r="Z25" s="65">
        <v>4</v>
      </c>
      <c r="AA25" s="49"/>
      <c r="AB25" s="49"/>
      <c r="AC25" s="452"/>
      <c r="AD25" s="104"/>
      <c r="AE25" s="106"/>
      <c r="AF25" s="108"/>
      <c r="AI25" s="83">
        <f t="shared" ca="1" si="14"/>
        <v>43614.749999999971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18</v>
      </c>
      <c r="AQ25" s="81">
        <f t="shared" si="1"/>
        <v>16</v>
      </c>
      <c r="AR25" s="81">
        <f>IF(O25="","",O25)</f>
        <v>4097</v>
      </c>
      <c r="AS25" s="81" t="str">
        <f t="shared" si="3"/>
        <v/>
      </c>
      <c r="AT25" s="81" t="str">
        <f t="shared" si="4"/>
        <v/>
      </c>
      <c r="AU25" s="81">
        <f t="shared" si="5"/>
        <v>0.84375</v>
      </c>
      <c r="AV25" s="81">
        <f t="shared" si="6"/>
        <v>1.75</v>
      </c>
      <c r="AW25" s="81">
        <f t="shared" si="6"/>
        <v>293</v>
      </c>
      <c r="AX25" s="81">
        <f t="shared" si="6"/>
        <v>181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550</v>
      </c>
      <c r="BC25" s="81">
        <f t="shared" si="8"/>
        <v>181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5"/>
        <v>43614.791666666635</v>
      </c>
      <c r="C26" s="49"/>
      <c r="D26" s="452">
        <v>551</v>
      </c>
      <c r="E26" s="51">
        <v>54</v>
      </c>
      <c r="F26" s="457">
        <v>1.75</v>
      </c>
      <c r="G26" s="51">
        <v>302</v>
      </c>
      <c r="H26" s="52">
        <v>180</v>
      </c>
      <c r="I26" s="53"/>
      <c r="J26" s="160"/>
      <c r="K26" s="65"/>
      <c r="L26" s="49"/>
      <c r="M26" s="452"/>
      <c r="N26" s="52"/>
      <c r="O26" s="54">
        <v>4265</v>
      </c>
      <c r="P26" s="457">
        <v>19</v>
      </c>
      <c r="Q26" s="52">
        <v>16</v>
      </c>
      <c r="R26" s="23">
        <f t="shared" si="12"/>
        <v>247</v>
      </c>
      <c r="S26" s="24">
        <f t="shared" si="12"/>
        <v>230</v>
      </c>
      <c r="T26" s="62"/>
      <c r="U26" s="62"/>
      <c r="V26" s="62"/>
      <c r="W26" s="114">
        <f t="shared" ca="1" si="13"/>
        <v>106699</v>
      </c>
      <c r="X26" s="115">
        <f ca="1">IFERROR(('Main Tab'!$D$10-W26)/'Main Tab'!$D$10,1)</f>
        <v>0.39924102090570757</v>
      </c>
      <c r="Y26" s="110"/>
      <c r="Z26" s="65">
        <v>4</v>
      </c>
      <c r="AA26" s="49"/>
      <c r="AB26" s="49"/>
      <c r="AC26" s="452"/>
      <c r="AD26" s="104"/>
      <c r="AE26" s="106"/>
      <c r="AF26" s="108"/>
      <c r="AI26" s="83">
        <f t="shared" ca="1" si="14"/>
        <v>43614.791666666635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19</v>
      </c>
      <c r="AQ26" s="81">
        <f t="shared" si="1"/>
        <v>16</v>
      </c>
      <c r="AR26" s="81">
        <f t="shared" si="2"/>
        <v>4265</v>
      </c>
      <c r="AS26" s="81" t="str">
        <f t="shared" si="3"/>
        <v/>
      </c>
      <c r="AT26" s="81" t="str">
        <f t="shared" si="4"/>
        <v/>
      </c>
      <c r="AU26" s="81">
        <f t="shared" si="5"/>
        <v>0.84375</v>
      </c>
      <c r="AV26" s="81">
        <f>IF(F26="","",F26)</f>
        <v>1.75</v>
      </c>
      <c r="AW26" s="81">
        <f t="shared" si="6"/>
        <v>302</v>
      </c>
      <c r="AX26" s="81">
        <f t="shared" si="6"/>
        <v>180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551</v>
      </c>
      <c r="BC26" s="81">
        <f t="shared" si="8"/>
        <v>180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43614.833333333299</v>
      </c>
      <c r="C27" s="49"/>
      <c r="D27" s="452">
        <v>553</v>
      </c>
      <c r="E27" s="51">
        <v>54</v>
      </c>
      <c r="F27" s="457">
        <v>1.75</v>
      </c>
      <c r="G27" s="51">
        <v>299</v>
      </c>
      <c r="H27" s="52">
        <v>182</v>
      </c>
      <c r="I27" s="53"/>
      <c r="J27" s="160"/>
      <c r="K27" s="65"/>
      <c r="L27" s="49"/>
      <c r="M27" s="452"/>
      <c r="N27" s="52"/>
      <c r="O27" s="54">
        <v>4164</v>
      </c>
      <c r="P27" s="457">
        <v>20</v>
      </c>
      <c r="Q27" s="52">
        <v>18</v>
      </c>
      <c r="R27" s="23">
        <f t="shared" si="12"/>
        <v>267</v>
      </c>
      <c r="S27" s="24">
        <f t="shared" si="12"/>
        <v>248</v>
      </c>
      <c r="T27" s="62"/>
      <c r="U27" s="62"/>
      <c r="V27" s="62"/>
      <c r="W27" s="114">
        <f t="shared" ca="1" si="13"/>
        <v>106681</v>
      </c>
      <c r="X27" s="115">
        <f ca="1">IFERROR(('Main Tab'!$D$10-W27)/'Main Tab'!$D$10,1)</f>
        <v>0.39934236826251218</v>
      </c>
      <c r="Y27" s="110"/>
      <c r="Z27" s="65">
        <v>4</v>
      </c>
      <c r="AA27" s="49"/>
      <c r="AB27" s="49"/>
      <c r="AC27" s="452"/>
      <c r="AD27" s="104"/>
      <c r="AE27" s="106"/>
      <c r="AF27" s="108"/>
      <c r="AI27" s="83">
        <f t="shared" ca="1" si="14"/>
        <v>43614.833333333299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20</v>
      </c>
      <c r="AQ27" s="81">
        <f t="shared" si="1"/>
        <v>18</v>
      </c>
      <c r="AR27" s="81">
        <f t="shared" si="2"/>
        <v>4164</v>
      </c>
      <c r="AS27" s="81" t="str">
        <f t="shared" si="3"/>
        <v/>
      </c>
      <c r="AT27" s="81" t="str">
        <f t="shared" si="4"/>
        <v/>
      </c>
      <c r="AU27" s="81">
        <f t="shared" si="5"/>
        <v>0.84375</v>
      </c>
      <c r="AV27" s="81">
        <f t="shared" si="6"/>
        <v>1.75</v>
      </c>
      <c r="AW27" s="81">
        <f t="shared" si="6"/>
        <v>299</v>
      </c>
      <c r="AX27" s="81">
        <f t="shared" si="6"/>
        <v>182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553</v>
      </c>
      <c r="BC27" s="81">
        <f t="shared" si="8"/>
        <v>182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43614.874999999964</v>
      </c>
      <c r="C28" s="49"/>
      <c r="D28" s="452">
        <v>555</v>
      </c>
      <c r="E28" s="51">
        <v>54</v>
      </c>
      <c r="F28" s="457">
        <v>1.75</v>
      </c>
      <c r="G28" s="51">
        <v>307</v>
      </c>
      <c r="H28" s="52">
        <v>184</v>
      </c>
      <c r="I28" s="53"/>
      <c r="J28" s="160"/>
      <c r="K28" s="65"/>
      <c r="L28" s="49"/>
      <c r="M28" s="452"/>
      <c r="N28" s="52"/>
      <c r="O28" s="54">
        <v>4236</v>
      </c>
      <c r="P28" s="457">
        <v>18</v>
      </c>
      <c r="Q28" s="52">
        <v>17</v>
      </c>
      <c r="R28" s="23">
        <f t="shared" si="12"/>
        <v>285</v>
      </c>
      <c r="S28" s="24">
        <f t="shared" si="12"/>
        <v>265</v>
      </c>
      <c r="T28" s="62"/>
      <c r="U28" s="62"/>
      <c r="V28" s="62"/>
      <c r="W28" s="114">
        <f t="shared" ca="1" si="13"/>
        <v>106664</v>
      </c>
      <c r="X28" s="115">
        <f ca="1">IFERROR(('Main Tab'!$D$10-W28)/'Main Tab'!$D$10,1)</f>
        <v>0.39943808521060542</v>
      </c>
      <c r="Y28" s="110"/>
      <c r="Z28" s="65">
        <v>4</v>
      </c>
      <c r="AA28" s="49"/>
      <c r="AB28" s="49"/>
      <c r="AC28" s="452"/>
      <c r="AD28" s="104"/>
      <c r="AE28" s="106"/>
      <c r="AF28" s="108"/>
      <c r="AI28" s="83">
        <f t="shared" ca="1" si="14"/>
        <v>43614.874999999964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18</v>
      </c>
      <c r="AQ28" s="81">
        <f t="shared" si="1"/>
        <v>17</v>
      </c>
      <c r="AR28" s="81">
        <f t="shared" si="2"/>
        <v>4236</v>
      </c>
      <c r="AS28" s="81" t="str">
        <f t="shared" si="3"/>
        <v/>
      </c>
      <c r="AT28" s="81" t="str">
        <f t="shared" si="4"/>
        <v/>
      </c>
      <c r="AU28" s="81">
        <f t="shared" si="5"/>
        <v>0.84375</v>
      </c>
      <c r="AV28" s="81">
        <f t="shared" si="6"/>
        <v>1.75</v>
      </c>
      <c r="AW28" s="81">
        <f t="shared" si="6"/>
        <v>307</v>
      </c>
      <c r="AX28" s="81">
        <f t="shared" si="6"/>
        <v>184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555</v>
      </c>
      <c r="BC28" s="81">
        <f t="shared" si="8"/>
        <v>184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43614.916666666628</v>
      </c>
      <c r="C29" s="49"/>
      <c r="D29" s="452">
        <v>552</v>
      </c>
      <c r="E29" s="51">
        <v>54</v>
      </c>
      <c r="F29" s="457">
        <v>1.75</v>
      </c>
      <c r="G29" s="51">
        <v>287</v>
      </c>
      <c r="H29" s="52">
        <v>184</v>
      </c>
      <c r="I29" s="53"/>
      <c r="J29" s="160"/>
      <c r="K29" s="65"/>
      <c r="L29" s="49"/>
      <c r="M29" s="452"/>
      <c r="N29" s="52"/>
      <c r="O29" s="54">
        <v>4148</v>
      </c>
      <c r="P29" s="457">
        <v>20</v>
      </c>
      <c r="Q29" s="52">
        <v>18</v>
      </c>
      <c r="R29" s="23">
        <f t="shared" si="12"/>
        <v>305</v>
      </c>
      <c r="S29" s="24">
        <f t="shared" si="12"/>
        <v>283</v>
      </c>
      <c r="T29" s="62"/>
      <c r="U29" s="62"/>
      <c r="V29" s="62"/>
      <c r="W29" s="114">
        <f t="shared" ca="1" si="13"/>
        <v>106646</v>
      </c>
      <c r="X29" s="115">
        <f ca="1">IFERROR(('Main Tab'!$D$10-W29)/'Main Tab'!$D$10,1)</f>
        <v>0.39953943256741009</v>
      </c>
      <c r="Y29" s="110"/>
      <c r="Z29" s="65">
        <v>4</v>
      </c>
      <c r="AA29" s="49"/>
      <c r="AB29" s="49"/>
      <c r="AC29" s="452"/>
      <c r="AD29" s="104"/>
      <c r="AE29" s="106"/>
      <c r="AF29" s="108"/>
      <c r="AI29" s="83">
        <f t="shared" ca="1" si="14"/>
        <v>43614.916666666628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20</v>
      </c>
      <c r="AQ29" s="81">
        <f t="shared" si="1"/>
        <v>18</v>
      </c>
      <c r="AR29" s="81">
        <f t="shared" si="2"/>
        <v>4148</v>
      </c>
      <c r="AS29" s="81" t="str">
        <f t="shared" si="3"/>
        <v/>
      </c>
      <c r="AT29" s="81" t="str">
        <f t="shared" si="4"/>
        <v/>
      </c>
      <c r="AU29" s="81">
        <f t="shared" si="5"/>
        <v>0.84375</v>
      </c>
      <c r="AV29" s="81">
        <f t="shared" si="6"/>
        <v>1.75</v>
      </c>
      <c r="AW29" s="81">
        <f t="shared" si="6"/>
        <v>287</v>
      </c>
      <c r="AX29" s="81">
        <f t="shared" si="6"/>
        <v>184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552</v>
      </c>
      <c r="BC29" s="81">
        <f t="shared" si="8"/>
        <v>184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43614.958333333292</v>
      </c>
      <c r="C30" s="49"/>
      <c r="D30" s="452">
        <v>556</v>
      </c>
      <c r="E30" s="51">
        <v>54</v>
      </c>
      <c r="F30" s="457">
        <v>1.75</v>
      </c>
      <c r="G30" s="51">
        <v>315</v>
      </c>
      <c r="H30" s="52">
        <v>182</v>
      </c>
      <c r="I30" s="53"/>
      <c r="J30" s="160"/>
      <c r="K30" s="65"/>
      <c r="L30" s="49"/>
      <c r="M30" s="452"/>
      <c r="N30" s="52"/>
      <c r="O30" s="54">
        <v>4266</v>
      </c>
      <c r="P30" s="457">
        <v>22</v>
      </c>
      <c r="Q30" s="52">
        <v>17</v>
      </c>
      <c r="R30" s="23">
        <f t="shared" si="12"/>
        <v>327</v>
      </c>
      <c r="S30" s="24">
        <f t="shared" si="12"/>
        <v>300</v>
      </c>
      <c r="T30" s="62"/>
      <c r="U30" s="62"/>
      <c r="V30" s="62"/>
      <c r="W30" s="114">
        <f t="shared" ca="1" si="13"/>
        <v>106629</v>
      </c>
      <c r="X30" s="115">
        <f ca="1">IFERROR(('Main Tab'!$D$10-W30)/'Main Tab'!$D$10,1)</f>
        <v>0.39963514951550333</v>
      </c>
      <c r="Y30" s="110"/>
      <c r="Z30" s="65">
        <v>4</v>
      </c>
      <c r="AA30" s="49"/>
      <c r="AB30" s="49"/>
      <c r="AC30" s="452"/>
      <c r="AD30" s="104"/>
      <c r="AE30" s="106"/>
      <c r="AF30" s="108"/>
      <c r="AI30" s="83">
        <f t="shared" ca="1" si="14"/>
        <v>43614.958333333292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22</v>
      </c>
      <c r="AQ30" s="81">
        <f t="shared" si="1"/>
        <v>17</v>
      </c>
      <c r="AR30" s="81">
        <f t="shared" si="2"/>
        <v>4266</v>
      </c>
      <c r="AS30" s="81" t="str">
        <f t="shared" si="3"/>
        <v/>
      </c>
      <c r="AT30" s="81" t="str">
        <f t="shared" si="4"/>
        <v/>
      </c>
      <c r="AU30" s="81">
        <f t="shared" si="5"/>
        <v>0.84375</v>
      </c>
      <c r="AV30" s="81">
        <f t="shared" si="6"/>
        <v>1.75</v>
      </c>
      <c r="AW30" s="81">
        <f t="shared" si="6"/>
        <v>315</v>
      </c>
      <c r="AX30" s="81">
        <f t="shared" si="6"/>
        <v>182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556</v>
      </c>
      <c r="BC30" s="81">
        <f t="shared" si="8"/>
        <v>182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5"/>
        <v>43614.999999999956</v>
      </c>
      <c r="C31" s="49"/>
      <c r="D31" s="452">
        <v>53</v>
      </c>
      <c r="E31" s="51">
        <v>54</v>
      </c>
      <c r="F31" s="457">
        <v>1.75</v>
      </c>
      <c r="G31" s="51">
        <v>311</v>
      </c>
      <c r="H31" s="52">
        <v>181</v>
      </c>
      <c r="I31" s="53"/>
      <c r="J31" s="160"/>
      <c r="K31" s="65"/>
      <c r="L31" s="49"/>
      <c r="M31" s="452"/>
      <c r="N31" s="52"/>
      <c r="O31" s="54">
        <v>4222</v>
      </c>
      <c r="P31" s="457">
        <v>22</v>
      </c>
      <c r="Q31" s="52">
        <v>18</v>
      </c>
      <c r="R31" s="23">
        <f t="shared" ref="R31:S37" si="16">P31+R30</f>
        <v>349</v>
      </c>
      <c r="S31" s="24">
        <f t="shared" si="16"/>
        <v>318</v>
      </c>
      <c r="T31" s="62"/>
      <c r="U31" s="62"/>
      <c r="V31" s="62"/>
      <c r="W31" s="114">
        <f t="shared" ca="1" si="13"/>
        <v>106611</v>
      </c>
      <c r="X31" s="115">
        <f ca="1">IFERROR(('Main Tab'!$D$10-W31)/'Main Tab'!$D$10,1)</f>
        <v>0.39973649687230794</v>
      </c>
      <c r="Y31" s="110" t="s">
        <v>343</v>
      </c>
      <c r="Z31" s="65">
        <v>4</v>
      </c>
      <c r="AA31" s="49"/>
      <c r="AB31" s="49"/>
      <c r="AC31" s="452"/>
      <c r="AD31" s="104"/>
      <c r="AE31" s="106"/>
      <c r="AF31" s="108"/>
      <c r="AI31" s="83">
        <f t="shared" ca="1" si="14"/>
        <v>43614.999999999956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Accum- 190156</v>
      </c>
      <c r="AP31" s="81">
        <f t="shared" si="1"/>
        <v>22</v>
      </c>
      <c r="AQ31" s="81">
        <f t="shared" si="1"/>
        <v>18</v>
      </c>
      <c r="AR31" s="81">
        <f t="shared" si="2"/>
        <v>4222</v>
      </c>
      <c r="AS31" s="81" t="str">
        <f t="shared" si="3"/>
        <v/>
      </c>
      <c r="AT31" s="81" t="str">
        <f t="shared" si="4"/>
        <v/>
      </c>
      <c r="AU31" s="81">
        <f t="shared" si="5"/>
        <v>0.84375</v>
      </c>
      <c r="AV31" s="81">
        <f t="shared" si="6"/>
        <v>1.75</v>
      </c>
      <c r="AW31" s="81">
        <f t="shared" si="6"/>
        <v>311</v>
      </c>
      <c r="AX31" s="81">
        <f t="shared" si="6"/>
        <v>181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53</v>
      </c>
      <c r="BC31" s="81">
        <f t="shared" si="8"/>
        <v>181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43615.041666666621</v>
      </c>
      <c r="C32" s="49"/>
      <c r="D32" s="452">
        <v>550</v>
      </c>
      <c r="E32" s="51">
        <v>54</v>
      </c>
      <c r="F32" s="457">
        <v>1.75</v>
      </c>
      <c r="G32" s="51">
        <v>302</v>
      </c>
      <c r="H32" s="52">
        <v>180</v>
      </c>
      <c r="I32" s="53"/>
      <c r="J32" s="160"/>
      <c r="K32" s="65"/>
      <c r="L32" s="49"/>
      <c r="M32" s="452"/>
      <c r="N32" s="52"/>
      <c r="O32" s="54">
        <v>4157</v>
      </c>
      <c r="P32" s="457">
        <v>20</v>
      </c>
      <c r="Q32" s="52">
        <v>18</v>
      </c>
      <c r="R32" s="23">
        <f t="shared" si="16"/>
        <v>369</v>
      </c>
      <c r="S32" s="24">
        <f t="shared" si="16"/>
        <v>336</v>
      </c>
      <c r="T32" s="62"/>
      <c r="U32" s="62"/>
      <c r="V32" s="62"/>
      <c r="W32" s="114">
        <f t="shared" ca="1" si="13"/>
        <v>106593</v>
      </c>
      <c r="X32" s="115">
        <f ca="1">IFERROR(('Main Tab'!$D$10-W32)/'Main Tab'!$D$10,1)</f>
        <v>0.39983784422911262</v>
      </c>
      <c r="Y32" s="110" t="s">
        <v>344</v>
      </c>
      <c r="Z32" s="65">
        <v>5</v>
      </c>
      <c r="AA32" s="49"/>
      <c r="AB32" s="49"/>
      <c r="AC32" s="452"/>
      <c r="AD32" s="104"/>
      <c r="AE32" s="106"/>
      <c r="AF32" s="108"/>
      <c r="AI32" s="83">
        <f t="shared" ca="1" si="14"/>
        <v>43615.041666666621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OT #1- 7'5"  OT #2-7'3</v>
      </c>
      <c r="AP32" s="81">
        <f t="shared" si="1"/>
        <v>20</v>
      </c>
      <c r="AQ32" s="81">
        <f t="shared" si="1"/>
        <v>18</v>
      </c>
      <c r="AR32" s="81">
        <f t="shared" si="2"/>
        <v>4157</v>
      </c>
      <c r="AS32" s="81" t="str">
        <f t="shared" si="3"/>
        <v/>
      </c>
      <c r="AT32" s="81" t="str">
        <f t="shared" si="4"/>
        <v/>
      </c>
      <c r="AU32" s="81">
        <f t="shared" si="5"/>
        <v>0.84375</v>
      </c>
      <c r="AV32" s="81">
        <f t="shared" si="6"/>
        <v>1.75</v>
      </c>
      <c r="AW32" s="81">
        <f t="shared" si="6"/>
        <v>302</v>
      </c>
      <c r="AX32" s="81">
        <f t="shared" si="6"/>
        <v>180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550</v>
      </c>
      <c r="BC32" s="81">
        <f t="shared" si="8"/>
        <v>180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43615.083333333285</v>
      </c>
      <c r="C33" s="49"/>
      <c r="D33" s="452">
        <v>553</v>
      </c>
      <c r="E33" s="51">
        <v>54</v>
      </c>
      <c r="F33" s="457">
        <v>1.75</v>
      </c>
      <c r="G33" s="51">
        <v>321</v>
      </c>
      <c r="H33" s="52">
        <v>180</v>
      </c>
      <c r="I33" s="53"/>
      <c r="J33" s="160"/>
      <c r="K33" s="65"/>
      <c r="L33" s="49"/>
      <c r="M33" s="452"/>
      <c r="N33" s="52"/>
      <c r="O33" s="54">
        <v>4283</v>
      </c>
      <c r="P33" s="457">
        <v>19</v>
      </c>
      <c r="Q33" s="52">
        <v>15</v>
      </c>
      <c r="R33" s="23">
        <f t="shared" si="16"/>
        <v>388</v>
      </c>
      <c r="S33" s="24">
        <f t="shared" si="16"/>
        <v>351</v>
      </c>
      <c r="T33" s="62"/>
      <c r="U33" s="62"/>
      <c r="V33" s="62"/>
      <c r="W33" s="114">
        <f t="shared" ca="1" si="13"/>
        <v>106578</v>
      </c>
      <c r="X33" s="115">
        <f ca="1">IFERROR(('Main Tab'!$D$10-W33)/'Main Tab'!$D$10,1)</f>
        <v>0.3999223003597831</v>
      </c>
      <c r="Y33" s="110"/>
      <c r="Z33" s="65">
        <v>4</v>
      </c>
      <c r="AA33" s="49"/>
      <c r="AB33" s="49"/>
      <c r="AC33" s="452"/>
      <c r="AD33" s="104"/>
      <c r="AE33" s="106"/>
      <c r="AF33" s="108"/>
      <c r="AI33" s="83">
        <f t="shared" ca="1" si="14"/>
        <v>43615.083333333285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19</v>
      </c>
      <c r="AQ33" s="81">
        <f t="shared" si="1"/>
        <v>15</v>
      </c>
      <c r="AR33" s="81">
        <f t="shared" si="2"/>
        <v>4283</v>
      </c>
      <c r="AS33" s="81" t="str">
        <f t="shared" si="3"/>
        <v/>
      </c>
      <c r="AT33" s="81" t="str">
        <f t="shared" si="4"/>
        <v/>
      </c>
      <c r="AU33" s="81">
        <f t="shared" si="5"/>
        <v>0.84375</v>
      </c>
      <c r="AV33" s="81">
        <f t="shared" si="6"/>
        <v>1.75</v>
      </c>
      <c r="AW33" s="81">
        <f t="shared" si="6"/>
        <v>321</v>
      </c>
      <c r="AX33" s="81">
        <f t="shared" si="6"/>
        <v>180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553</v>
      </c>
      <c r="BC33" s="81">
        <f t="shared" si="8"/>
        <v>180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43615.124999999949</v>
      </c>
      <c r="C34" s="49"/>
      <c r="D34" s="452">
        <v>550</v>
      </c>
      <c r="E34" s="51">
        <v>54</v>
      </c>
      <c r="F34" s="457">
        <v>1.75</v>
      </c>
      <c r="G34" s="51">
        <v>318</v>
      </c>
      <c r="H34" s="52">
        <v>179</v>
      </c>
      <c r="I34" s="53"/>
      <c r="J34" s="160"/>
      <c r="K34" s="65"/>
      <c r="L34" s="49"/>
      <c r="M34" s="452"/>
      <c r="N34" s="52"/>
      <c r="O34" s="54">
        <v>4188</v>
      </c>
      <c r="P34" s="457">
        <v>20</v>
      </c>
      <c r="Q34" s="52">
        <v>17</v>
      </c>
      <c r="R34" s="23">
        <f t="shared" si="16"/>
        <v>408</v>
      </c>
      <c r="S34" s="24">
        <f t="shared" si="16"/>
        <v>368</v>
      </c>
      <c r="T34" s="62"/>
      <c r="U34" s="62"/>
      <c r="V34" s="62"/>
      <c r="W34" s="114">
        <f t="shared" ca="1" si="13"/>
        <v>106561</v>
      </c>
      <c r="X34" s="115">
        <f ca="1">IFERROR(('Main Tab'!$D$10-W34)/'Main Tab'!$D$10,1)</f>
        <v>0.40001801730787639</v>
      </c>
      <c r="Y34" s="110"/>
      <c r="Z34" s="65">
        <v>4</v>
      </c>
      <c r="AA34" s="49"/>
      <c r="AB34" s="49"/>
      <c r="AC34" s="452"/>
      <c r="AD34" s="104"/>
      <c r="AE34" s="106"/>
      <c r="AF34" s="108"/>
      <c r="AI34" s="83">
        <f t="shared" ca="1" si="14"/>
        <v>43615.124999999949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20</v>
      </c>
      <c r="AQ34" s="81">
        <f t="shared" si="1"/>
        <v>17</v>
      </c>
      <c r="AR34" s="81">
        <f t="shared" si="2"/>
        <v>4188</v>
      </c>
      <c r="AS34" s="81" t="str">
        <f t="shared" si="3"/>
        <v/>
      </c>
      <c r="AT34" s="81" t="str">
        <f t="shared" si="4"/>
        <v/>
      </c>
      <c r="AU34" s="81">
        <f t="shared" si="5"/>
        <v>0.84375</v>
      </c>
      <c r="AV34" s="81">
        <f t="shared" si="6"/>
        <v>1.75</v>
      </c>
      <c r="AW34" s="81">
        <f t="shared" si="6"/>
        <v>318</v>
      </c>
      <c r="AX34" s="81">
        <f t="shared" si="6"/>
        <v>179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550</v>
      </c>
      <c r="BC34" s="81">
        <f t="shared" si="8"/>
        <v>179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43615.166666666613</v>
      </c>
      <c r="C35" s="49"/>
      <c r="D35" s="452">
        <v>548</v>
      </c>
      <c r="E35" s="51">
        <v>54</v>
      </c>
      <c r="F35" s="457">
        <v>1.75</v>
      </c>
      <c r="G35" s="51">
        <v>312</v>
      </c>
      <c r="H35" s="52">
        <v>178</v>
      </c>
      <c r="I35" s="53"/>
      <c r="J35" s="160"/>
      <c r="K35" s="65"/>
      <c r="L35" s="49"/>
      <c r="M35" s="452"/>
      <c r="N35" s="52"/>
      <c r="O35" s="54">
        <v>4219</v>
      </c>
      <c r="P35" s="457">
        <v>20</v>
      </c>
      <c r="Q35" s="52">
        <v>16</v>
      </c>
      <c r="R35" s="23">
        <f t="shared" si="16"/>
        <v>428</v>
      </c>
      <c r="S35" s="24">
        <f t="shared" si="16"/>
        <v>384</v>
      </c>
      <c r="T35" s="62"/>
      <c r="U35" s="62"/>
      <c r="V35" s="62"/>
      <c r="W35" s="114">
        <f t="shared" ca="1" si="13"/>
        <v>106545</v>
      </c>
      <c r="X35" s="115">
        <f ca="1">IFERROR(('Main Tab'!$D$10-W35)/'Main Tab'!$D$10,1)</f>
        <v>0.40010810384725826</v>
      </c>
      <c r="Y35" s="110"/>
      <c r="Z35" s="65">
        <v>5</v>
      </c>
      <c r="AA35" s="49"/>
      <c r="AB35" s="49"/>
      <c r="AC35" s="452"/>
      <c r="AD35" s="104"/>
      <c r="AE35" s="106"/>
      <c r="AF35" s="108"/>
      <c r="AI35" s="83">
        <f t="shared" ca="1" si="14"/>
        <v>43615.166666666613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20</v>
      </c>
      <c r="AQ35" s="81">
        <f t="shared" si="1"/>
        <v>16</v>
      </c>
      <c r="AR35" s="81">
        <f t="shared" si="2"/>
        <v>4219</v>
      </c>
      <c r="AS35" s="81" t="str">
        <f t="shared" si="3"/>
        <v/>
      </c>
      <c r="AT35" s="81" t="str">
        <f t="shared" si="4"/>
        <v/>
      </c>
      <c r="AU35" s="81">
        <f t="shared" si="5"/>
        <v>0.84375</v>
      </c>
      <c r="AV35" s="81">
        <f t="shared" si="6"/>
        <v>1.75</v>
      </c>
      <c r="AW35" s="81">
        <f t="shared" si="6"/>
        <v>312</v>
      </c>
      <c r="AX35" s="81">
        <f t="shared" si="6"/>
        <v>178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548</v>
      </c>
      <c r="BC35" s="81">
        <f t="shared" si="8"/>
        <v>178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43615.208333333278</v>
      </c>
      <c r="C36" s="49"/>
      <c r="D36" s="452">
        <v>549</v>
      </c>
      <c r="E36" s="51">
        <v>54</v>
      </c>
      <c r="F36" s="457">
        <v>1.75</v>
      </c>
      <c r="G36" s="51">
        <v>316</v>
      </c>
      <c r="H36" s="52">
        <v>180</v>
      </c>
      <c r="I36" s="53"/>
      <c r="J36" s="160"/>
      <c r="K36" s="65"/>
      <c r="L36" s="49"/>
      <c r="M36" s="452"/>
      <c r="N36" s="52"/>
      <c r="O36" s="54">
        <v>4246</v>
      </c>
      <c r="P36" s="457">
        <v>20</v>
      </c>
      <c r="Q36" s="52">
        <v>16</v>
      </c>
      <c r="R36" s="23">
        <f t="shared" si="16"/>
        <v>448</v>
      </c>
      <c r="S36" s="24">
        <f t="shared" si="16"/>
        <v>400</v>
      </c>
      <c r="T36" s="62"/>
      <c r="U36" s="62"/>
      <c r="V36" s="62"/>
      <c r="W36" s="114">
        <f t="shared" ca="1" si="13"/>
        <v>106529</v>
      </c>
      <c r="X36" s="115">
        <f ca="1">IFERROR(('Main Tab'!$D$10-W36)/'Main Tab'!$D$10,1)</f>
        <v>0.40019819038664017</v>
      </c>
      <c r="Y36" s="110"/>
      <c r="Z36" s="65">
        <v>4</v>
      </c>
      <c r="AA36" s="49"/>
      <c r="AB36" s="49"/>
      <c r="AC36" s="452"/>
      <c r="AD36" s="104"/>
      <c r="AE36" s="106"/>
      <c r="AF36" s="108"/>
      <c r="AI36" s="83">
        <f t="shared" ca="1" si="14"/>
        <v>43615.208333333278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20</v>
      </c>
      <c r="AQ36" s="81">
        <f t="shared" si="1"/>
        <v>16</v>
      </c>
      <c r="AR36" s="81">
        <f t="shared" si="2"/>
        <v>4246</v>
      </c>
      <c r="AS36" s="81" t="str">
        <f t="shared" si="3"/>
        <v/>
      </c>
      <c r="AT36" s="81" t="str">
        <f t="shared" si="4"/>
        <v/>
      </c>
      <c r="AU36" s="81">
        <f t="shared" si="5"/>
        <v>0.84375</v>
      </c>
      <c r="AV36" s="81">
        <f t="shared" si="6"/>
        <v>1.75</v>
      </c>
      <c r="AW36" s="81">
        <f t="shared" si="6"/>
        <v>316</v>
      </c>
      <c r="AX36" s="81">
        <f t="shared" si="6"/>
        <v>180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549</v>
      </c>
      <c r="BC36" s="81">
        <f t="shared" si="8"/>
        <v>180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43615.249999999942</v>
      </c>
      <c r="C37" s="49"/>
      <c r="D37" s="452">
        <v>549</v>
      </c>
      <c r="E37" s="51">
        <v>54</v>
      </c>
      <c r="F37" s="457">
        <v>1.75</v>
      </c>
      <c r="G37" s="51">
        <v>300</v>
      </c>
      <c r="H37" s="52">
        <v>181</v>
      </c>
      <c r="I37" s="53"/>
      <c r="J37" s="160"/>
      <c r="K37" s="65"/>
      <c r="L37" s="49"/>
      <c r="M37" s="452"/>
      <c r="N37" s="52"/>
      <c r="O37" s="54">
        <v>4162</v>
      </c>
      <c r="P37" s="452">
        <v>20</v>
      </c>
      <c r="Q37" s="52">
        <v>18</v>
      </c>
      <c r="R37" s="23">
        <f t="shared" si="16"/>
        <v>468</v>
      </c>
      <c r="S37" s="24">
        <f t="shared" si="16"/>
        <v>418</v>
      </c>
      <c r="T37" s="63"/>
      <c r="U37" s="63"/>
      <c r="V37" s="63"/>
      <c r="W37" s="116">
        <f t="shared" ca="1" si="13"/>
        <v>106511</v>
      </c>
      <c r="X37" s="117">
        <f ca="1">IFERROR(('Main Tab'!$D$10-W37)/'Main Tab'!$D$10,1)</f>
        <v>0.40029953774344479</v>
      </c>
      <c r="Y37" s="111"/>
      <c r="Z37" s="65">
        <v>4</v>
      </c>
      <c r="AA37" s="55">
        <v>8877101</v>
      </c>
      <c r="AB37" s="55" t="s">
        <v>143</v>
      </c>
      <c r="AC37" s="453">
        <v>196.73</v>
      </c>
      <c r="AD37" s="105" t="s">
        <v>153</v>
      </c>
      <c r="AE37" s="107">
        <v>45.5</v>
      </c>
      <c r="AF37" s="109">
        <v>1E-3</v>
      </c>
      <c r="AI37" s="85">
        <f t="shared" ca="1" si="14"/>
        <v>43615.249999999942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20</v>
      </c>
      <c r="AQ37" s="86">
        <f t="shared" si="1"/>
        <v>18</v>
      </c>
      <c r="AR37" s="86">
        <f t="shared" si="2"/>
        <v>4162</v>
      </c>
      <c r="AS37" s="86" t="str">
        <f t="shared" si="3"/>
        <v/>
      </c>
      <c r="AT37" s="86" t="str">
        <f t="shared" si="4"/>
        <v/>
      </c>
      <c r="AU37" s="86">
        <f t="shared" si="5"/>
        <v>0.84375</v>
      </c>
      <c r="AV37" s="86">
        <f t="shared" si="6"/>
        <v>1.75</v>
      </c>
      <c r="AW37" s="86">
        <f t="shared" si="6"/>
        <v>300</v>
      </c>
      <c r="AX37" s="86">
        <f t="shared" si="6"/>
        <v>181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549</v>
      </c>
      <c r="BC37" s="86">
        <f t="shared" si="8"/>
        <v>181</v>
      </c>
      <c r="BD37" s="86">
        <f t="shared" si="9"/>
        <v>1E-3</v>
      </c>
      <c r="BE37" s="86">
        <f t="shared" si="10"/>
        <v>45.5</v>
      </c>
      <c r="BF37" s="88" t="str">
        <f t="shared" si="11"/>
        <v>Ticket No: 8877101 196.73 bbls sold</v>
      </c>
    </row>
    <row r="38" spans="2:58" ht="16.5" thickTop="1" thickBot="1" x14ac:dyDescent="0.3">
      <c r="AQ38" t="str">
        <f t="shared" si="1"/>
        <v/>
      </c>
    </row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454" t="s">
        <v>103</v>
      </c>
      <c r="D40" s="454" t="s">
        <v>149</v>
      </c>
      <c r="E40" s="454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456"/>
      <c r="E41" s="456"/>
      <c r="F41" s="529"/>
      <c r="G41" s="529"/>
      <c r="H41" s="530"/>
    </row>
    <row r="42" spans="2:58" x14ac:dyDescent="0.25">
      <c r="B42" s="54"/>
      <c r="C42" s="147"/>
      <c r="D42" s="452"/>
      <c r="E42" s="452"/>
      <c r="F42" s="517"/>
      <c r="G42" s="517"/>
      <c r="H42" s="518"/>
    </row>
    <row r="43" spans="2:58" x14ac:dyDescent="0.25">
      <c r="B43" s="54"/>
      <c r="C43" s="147"/>
      <c r="D43" s="452"/>
      <c r="E43" s="452"/>
      <c r="F43" s="517"/>
      <c r="G43" s="517"/>
      <c r="H43" s="518"/>
    </row>
    <row r="44" spans="2:58" x14ac:dyDescent="0.25">
      <c r="B44" s="54"/>
      <c r="C44" s="147"/>
      <c r="D44" s="452"/>
      <c r="E44" s="452"/>
      <c r="F44" s="517"/>
      <c r="G44" s="517"/>
      <c r="H44" s="518"/>
    </row>
    <row r="45" spans="2:58" x14ac:dyDescent="0.25">
      <c r="B45" s="54"/>
      <c r="C45" s="147"/>
      <c r="D45" s="452"/>
      <c r="E45" s="452"/>
      <c r="F45" s="517"/>
      <c r="G45" s="517"/>
      <c r="H45" s="518"/>
    </row>
    <row r="46" spans="2:58" x14ac:dyDescent="0.25">
      <c r="B46" s="54"/>
      <c r="C46" s="147"/>
      <c r="D46" s="452"/>
      <c r="E46" s="452"/>
      <c r="F46" s="517"/>
      <c r="G46" s="517"/>
      <c r="H46" s="518"/>
    </row>
    <row r="47" spans="2:58" x14ac:dyDescent="0.25">
      <c r="B47" s="54"/>
      <c r="C47" s="147"/>
      <c r="D47" s="452"/>
      <c r="E47" s="452"/>
      <c r="F47" s="517"/>
      <c r="G47" s="517"/>
      <c r="H47" s="518"/>
    </row>
    <row r="48" spans="2:58" x14ac:dyDescent="0.25">
      <c r="B48" s="54"/>
      <c r="C48" s="147"/>
      <c r="D48" s="452"/>
      <c r="E48" s="452"/>
      <c r="F48" s="517"/>
      <c r="G48" s="517"/>
      <c r="H48" s="518"/>
    </row>
    <row r="49" spans="2:8" x14ac:dyDescent="0.25">
      <c r="B49" s="54"/>
      <c r="C49" s="147"/>
      <c r="D49" s="452"/>
      <c r="E49" s="452"/>
      <c r="F49" s="517"/>
      <c r="G49" s="517"/>
      <c r="H49" s="518"/>
    </row>
    <row r="50" spans="2:8" x14ac:dyDescent="0.25">
      <c r="B50" s="54"/>
      <c r="C50" s="147"/>
      <c r="D50" s="452"/>
      <c r="E50" s="452"/>
      <c r="F50" s="517"/>
      <c r="G50" s="517"/>
      <c r="H50" s="518"/>
    </row>
    <row r="51" spans="2:8" x14ac:dyDescent="0.25">
      <c r="B51" s="54"/>
      <c r="C51" s="147"/>
      <c r="D51" s="452"/>
      <c r="E51" s="452"/>
      <c r="F51" s="517"/>
      <c r="G51" s="517"/>
      <c r="H51" s="518"/>
    </row>
    <row r="52" spans="2:8" x14ac:dyDescent="0.25">
      <c r="B52" s="54"/>
      <c r="C52" s="147"/>
      <c r="D52" s="452"/>
      <c r="E52" s="452"/>
      <c r="F52" s="517"/>
      <c r="G52" s="517"/>
      <c r="H52" s="518"/>
    </row>
    <row r="53" spans="2:8" x14ac:dyDescent="0.25">
      <c r="B53" s="54"/>
      <c r="C53" s="147"/>
      <c r="D53" s="452"/>
      <c r="E53" s="452"/>
      <c r="F53" s="517"/>
      <c r="G53" s="517"/>
      <c r="H53" s="518"/>
    </row>
    <row r="54" spans="2:8" x14ac:dyDescent="0.25">
      <c r="B54" s="54"/>
      <c r="C54" s="147"/>
      <c r="D54" s="452"/>
      <c r="E54" s="452"/>
      <c r="F54" s="517"/>
      <c r="G54" s="517"/>
      <c r="H54" s="518"/>
    </row>
    <row r="55" spans="2:8" x14ac:dyDescent="0.25">
      <c r="B55" s="54"/>
      <c r="C55" s="147"/>
      <c r="D55" s="452"/>
      <c r="E55" s="452"/>
      <c r="F55" s="517"/>
      <c r="G55" s="517"/>
      <c r="H55" s="518"/>
    </row>
    <row r="56" spans="2:8" x14ac:dyDescent="0.25">
      <c r="B56" s="54"/>
      <c r="C56" s="147"/>
      <c r="D56" s="452"/>
      <c r="E56" s="452"/>
      <c r="F56" s="517"/>
      <c r="G56" s="517"/>
      <c r="H56" s="518"/>
    </row>
    <row r="57" spans="2:8" x14ac:dyDescent="0.25">
      <c r="B57" s="54"/>
      <c r="C57" s="147"/>
      <c r="D57" s="452"/>
      <c r="E57" s="452"/>
      <c r="F57" s="517"/>
      <c r="G57" s="517"/>
      <c r="H57" s="518"/>
    </row>
    <row r="58" spans="2:8" x14ac:dyDescent="0.25">
      <c r="B58" s="54"/>
      <c r="C58" s="147"/>
      <c r="D58" s="452"/>
      <c r="E58" s="452"/>
      <c r="F58" s="517"/>
      <c r="G58" s="517"/>
      <c r="H58" s="518"/>
    </row>
    <row r="59" spans="2:8" x14ac:dyDescent="0.25">
      <c r="B59" s="54"/>
      <c r="C59" s="147"/>
      <c r="D59" s="452"/>
      <c r="E59" s="452"/>
      <c r="F59" s="517"/>
      <c r="G59" s="517"/>
      <c r="H59" s="518"/>
    </row>
    <row r="60" spans="2:8" x14ac:dyDescent="0.25">
      <c r="B60" s="54"/>
      <c r="C60" s="147"/>
      <c r="D60" s="452"/>
      <c r="E60" s="452"/>
      <c r="F60" s="517"/>
      <c r="G60" s="517"/>
      <c r="H60" s="518"/>
    </row>
    <row r="61" spans="2:8" x14ac:dyDescent="0.25">
      <c r="B61" s="54"/>
      <c r="C61" s="147"/>
      <c r="D61" s="452"/>
      <c r="E61" s="452"/>
      <c r="F61" s="517"/>
      <c r="G61" s="517"/>
      <c r="H61" s="518"/>
    </row>
    <row r="62" spans="2:8" x14ac:dyDescent="0.25">
      <c r="B62" s="54"/>
      <c r="C62" s="147"/>
      <c r="D62" s="452"/>
      <c r="E62" s="452"/>
      <c r="F62" s="517"/>
      <c r="G62" s="517"/>
      <c r="H62" s="518"/>
    </row>
    <row r="63" spans="2:8" x14ac:dyDescent="0.25">
      <c r="B63" s="54"/>
      <c r="C63" s="147"/>
      <c r="D63" s="452"/>
      <c r="E63" s="452"/>
      <c r="F63" s="517"/>
      <c r="G63" s="517"/>
      <c r="H63" s="518"/>
    </row>
    <row r="64" spans="2:8" x14ac:dyDescent="0.25">
      <c r="B64" s="54"/>
      <c r="C64" s="147"/>
      <c r="D64" s="452"/>
      <c r="E64" s="452"/>
      <c r="F64" s="517"/>
      <c r="G64" s="517"/>
      <c r="H64" s="518"/>
    </row>
    <row r="65" spans="2:8" x14ac:dyDescent="0.25">
      <c r="B65" s="54"/>
      <c r="C65" s="147"/>
      <c r="D65" s="452"/>
      <c r="E65" s="452"/>
      <c r="F65" s="517"/>
      <c r="G65" s="517"/>
      <c r="H65" s="518"/>
    </row>
    <row r="66" spans="2:8" x14ac:dyDescent="0.25">
      <c r="B66" s="54"/>
      <c r="C66" s="147"/>
      <c r="D66" s="452"/>
      <c r="E66" s="452"/>
      <c r="F66" s="517"/>
      <c r="G66" s="517"/>
      <c r="H66" s="518"/>
    </row>
    <row r="67" spans="2:8" x14ac:dyDescent="0.25">
      <c r="B67" s="54"/>
      <c r="C67" s="147"/>
      <c r="D67" s="452"/>
      <c r="E67" s="452"/>
      <c r="F67" s="517"/>
      <c r="G67" s="517"/>
      <c r="H67" s="518"/>
    </row>
    <row r="68" spans="2:8" x14ac:dyDescent="0.25">
      <c r="B68" s="54"/>
      <c r="C68" s="147"/>
      <c r="D68" s="452"/>
      <c r="E68" s="452"/>
      <c r="F68" s="517"/>
      <c r="G68" s="517"/>
      <c r="H68" s="518"/>
    </row>
    <row r="69" spans="2:8" x14ac:dyDescent="0.25">
      <c r="B69" s="54"/>
      <c r="C69" s="147"/>
      <c r="D69" s="452"/>
      <c r="E69" s="452"/>
      <c r="F69" s="517"/>
      <c r="G69" s="517"/>
      <c r="H69" s="518"/>
    </row>
    <row r="70" spans="2:8" x14ac:dyDescent="0.25">
      <c r="B70" s="54"/>
      <c r="C70" s="147"/>
      <c r="D70" s="452"/>
      <c r="E70" s="452"/>
      <c r="F70" s="517"/>
      <c r="G70" s="517"/>
      <c r="H70" s="518"/>
    </row>
    <row r="71" spans="2:8" x14ac:dyDescent="0.25">
      <c r="B71" s="54"/>
      <c r="C71" s="147"/>
      <c r="D71" s="452"/>
      <c r="E71" s="452"/>
      <c r="F71" s="517"/>
      <c r="G71" s="517"/>
      <c r="H71" s="518"/>
    </row>
    <row r="72" spans="2:8" x14ac:dyDescent="0.25">
      <c r="B72" s="54"/>
      <c r="C72" s="147"/>
      <c r="D72" s="452"/>
      <c r="E72" s="452"/>
      <c r="F72" s="517"/>
      <c r="G72" s="517"/>
      <c r="H72" s="518"/>
    </row>
    <row r="73" spans="2:8" x14ac:dyDescent="0.25">
      <c r="B73" s="54"/>
      <c r="C73" s="147"/>
      <c r="D73" s="452"/>
      <c r="E73" s="452"/>
      <c r="F73" s="517"/>
      <c r="G73" s="517"/>
      <c r="H73" s="518"/>
    </row>
    <row r="74" spans="2:8" x14ac:dyDescent="0.25">
      <c r="B74" s="54"/>
      <c r="C74" s="147"/>
      <c r="D74" s="452"/>
      <c r="E74" s="452"/>
      <c r="F74" s="517"/>
      <c r="G74" s="517"/>
      <c r="H74" s="518"/>
    </row>
    <row r="75" spans="2:8" x14ac:dyDescent="0.25">
      <c r="B75" s="54"/>
      <c r="C75" s="147"/>
      <c r="D75" s="452"/>
      <c r="E75" s="452"/>
      <c r="F75" s="517"/>
      <c r="G75" s="517"/>
      <c r="H75" s="518"/>
    </row>
    <row r="76" spans="2:8" x14ac:dyDescent="0.25">
      <c r="B76" s="54"/>
      <c r="C76" s="147"/>
      <c r="D76" s="452"/>
      <c r="E76" s="452"/>
      <c r="F76" s="517"/>
      <c r="G76" s="517"/>
      <c r="H76" s="518"/>
    </row>
    <row r="77" spans="2:8" x14ac:dyDescent="0.25">
      <c r="B77" s="54"/>
      <c r="C77" s="147"/>
      <c r="D77" s="452"/>
      <c r="E77" s="452"/>
      <c r="F77" s="517"/>
      <c r="G77" s="517"/>
      <c r="H77" s="518"/>
    </row>
    <row r="78" spans="2:8" x14ac:dyDescent="0.25">
      <c r="B78" s="54"/>
      <c r="C78" s="147"/>
      <c r="D78" s="452"/>
      <c r="E78" s="452"/>
      <c r="F78" s="517"/>
      <c r="G78" s="517"/>
      <c r="H78" s="518"/>
    </row>
    <row r="79" spans="2:8" x14ac:dyDescent="0.25">
      <c r="B79" s="54"/>
      <c r="C79" s="147"/>
      <c r="D79" s="452"/>
      <c r="E79" s="452"/>
      <c r="F79" s="517"/>
      <c r="G79" s="517"/>
      <c r="H79" s="518"/>
    </row>
    <row r="80" spans="2:8" x14ac:dyDescent="0.25">
      <c r="B80" s="54"/>
      <c r="C80" s="147"/>
      <c r="D80" s="452"/>
      <c r="E80" s="452"/>
      <c r="F80" s="517"/>
      <c r="G80" s="517"/>
      <c r="H80" s="518"/>
    </row>
    <row r="81" spans="2:8" x14ac:dyDescent="0.25">
      <c r="B81" s="54"/>
      <c r="C81" s="147"/>
      <c r="D81" s="452"/>
      <c r="E81" s="452"/>
      <c r="F81" s="517"/>
      <c r="G81" s="517"/>
      <c r="H81" s="518"/>
    </row>
    <row r="82" spans="2:8" x14ac:dyDescent="0.25">
      <c r="B82" s="54"/>
      <c r="C82" s="147"/>
      <c r="D82" s="452"/>
      <c r="E82" s="452"/>
      <c r="F82" s="517"/>
      <c r="G82" s="517"/>
      <c r="H82" s="518"/>
    </row>
    <row r="83" spans="2:8" x14ac:dyDescent="0.25">
      <c r="B83" s="54"/>
      <c r="C83" s="147"/>
      <c r="D83" s="452"/>
      <c r="E83" s="452"/>
      <c r="F83" s="517"/>
      <c r="G83" s="517"/>
      <c r="H83" s="518"/>
    </row>
    <row r="84" spans="2:8" x14ac:dyDescent="0.25">
      <c r="B84" s="54"/>
      <c r="C84" s="147"/>
      <c r="D84" s="452"/>
      <c r="E84" s="452"/>
      <c r="F84" s="517"/>
      <c r="G84" s="517"/>
      <c r="H84" s="518"/>
    </row>
    <row r="85" spans="2:8" x14ac:dyDescent="0.25">
      <c r="B85" s="54"/>
      <c r="C85" s="147"/>
      <c r="D85" s="452"/>
      <c r="E85" s="452"/>
      <c r="F85" s="517"/>
      <c r="G85" s="517"/>
      <c r="H85" s="518"/>
    </row>
    <row r="86" spans="2:8" x14ac:dyDescent="0.25">
      <c r="B86" s="54"/>
      <c r="C86" s="147"/>
      <c r="D86" s="452"/>
      <c r="E86" s="452"/>
      <c r="F86" s="517"/>
      <c r="G86" s="517"/>
      <c r="H86" s="518"/>
    </row>
    <row r="87" spans="2:8" x14ac:dyDescent="0.25">
      <c r="B87" s="54"/>
      <c r="C87" s="147"/>
      <c r="D87" s="452"/>
      <c r="E87" s="452"/>
      <c r="F87" s="517"/>
      <c r="G87" s="517"/>
      <c r="H87" s="518"/>
    </row>
    <row r="88" spans="2:8" x14ac:dyDescent="0.25">
      <c r="B88" s="54"/>
      <c r="C88" s="147"/>
      <c r="D88" s="452"/>
      <c r="E88" s="452"/>
      <c r="F88" s="517"/>
      <c r="G88" s="517"/>
      <c r="H88" s="518"/>
    </row>
    <row r="89" spans="2:8" x14ac:dyDescent="0.25">
      <c r="B89" s="54"/>
      <c r="C89" s="147"/>
      <c r="D89" s="452"/>
      <c r="E89" s="452"/>
      <c r="F89" s="517"/>
      <c r="G89" s="517"/>
      <c r="H89" s="518"/>
    </row>
    <row r="90" spans="2:8" x14ac:dyDescent="0.25">
      <c r="B90" s="54"/>
      <c r="C90" s="147"/>
      <c r="D90" s="452"/>
      <c r="E90" s="452"/>
      <c r="F90" s="517"/>
      <c r="G90" s="517"/>
      <c r="H90" s="518"/>
    </row>
    <row r="91" spans="2:8" x14ac:dyDescent="0.25">
      <c r="B91" s="54"/>
      <c r="C91" s="147"/>
      <c r="D91" s="452"/>
      <c r="E91" s="452"/>
      <c r="F91" s="517"/>
      <c r="G91" s="517"/>
      <c r="H91" s="518"/>
    </row>
    <row r="92" spans="2:8" x14ac:dyDescent="0.25">
      <c r="B92" s="54"/>
      <c r="C92" s="147"/>
      <c r="D92" s="452"/>
      <c r="E92" s="452"/>
      <c r="F92" s="517"/>
      <c r="G92" s="517"/>
      <c r="H92" s="518"/>
    </row>
    <row r="93" spans="2:8" x14ac:dyDescent="0.25">
      <c r="B93" s="54"/>
      <c r="C93" s="147"/>
      <c r="D93" s="452"/>
      <c r="E93" s="452"/>
      <c r="F93" s="517"/>
      <c r="G93" s="517"/>
      <c r="H93" s="518"/>
    </row>
    <row r="94" spans="2:8" x14ac:dyDescent="0.25">
      <c r="B94" s="54"/>
      <c r="C94" s="147"/>
      <c r="D94" s="452"/>
      <c r="E94" s="452"/>
      <c r="F94" s="517"/>
      <c r="G94" s="517"/>
      <c r="H94" s="518"/>
    </row>
    <row r="95" spans="2:8" x14ac:dyDescent="0.25">
      <c r="B95" s="54"/>
      <c r="C95" s="147"/>
      <c r="D95" s="452"/>
      <c r="E95" s="452"/>
      <c r="F95" s="517"/>
      <c r="G95" s="517"/>
      <c r="H95" s="518"/>
    </row>
    <row r="96" spans="2:8" x14ac:dyDescent="0.25">
      <c r="B96" s="54"/>
      <c r="C96" s="147"/>
      <c r="D96" s="452"/>
      <c r="E96" s="452"/>
      <c r="F96" s="517"/>
      <c r="G96" s="517"/>
      <c r="H96" s="518"/>
    </row>
    <row r="97" spans="2:8" x14ac:dyDescent="0.25">
      <c r="B97" s="54"/>
      <c r="C97" s="147"/>
      <c r="D97" s="452"/>
      <c r="E97" s="452"/>
      <c r="F97" s="517"/>
      <c r="G97" s="517"/>
      <c r="H97" s="518"/>
    </row>
    <row r="98" spans="2:8" x14ac:dyDescent="0.25">
      <c r="B98" s="54"/>
      <c r="C98" s="147"/>
      <c r="D98" s="452"/>
      <c r="E98" s="452"/>
      <c r="F98" s="517"/>
      <c r="G98" s="517"/>
      <c r="H98" s="518"/>
    </row>
    <row r="99" spans="2:8" x14ac:dyDescent="0.25">
      <c r="B99" s="54"/>
      <c r="C99" s="147"/>
      <c r="D99" s="452"/>
      <c r="E99" s="452"/>
      <c r="F99" s="517"/>
      <c r="G99" s="517"/>
      <c r="H99" s="518"/>
    </row>
    <row r="100" spans="2:8" ht="15.75" thickBot="1" x14ac:dyDescent="0.3">
      <c r="B100" s="60"/>
      <c r="C100" s="148"/>
      <c r="D100" s="453"/>
      <c r="E100" s="453"/>
      <c r="F100" s="519"/>
      <c r="G100" s="519"/>
      <c r="H100" s="520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CD32B3B2-33F5-4E1E-B5BE-B90D085B7D29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8001" r:id="rId4" name="Button1">
              <controlPr defaultSize="0" print="0" autoFill="0" autoLine="0" autoPict="0" macro="[0]!UnHide_WV">
                <anchor moveWithCells="1" sizeWithCells="1">
                  <from>
                    <xdr:col>29</xdr:col>
                    <xdr:colOff>161925</xdr:colOff>
                    <xdr:row>1</xdr:row>
                    <xdr:rowOff>9525</xdr:rowOff>
                  </from>
                  <to>
                    <xdr:col>32</xdr:col>
                    <xdr:colOff>114300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0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323850</xdr:colOff>
                    <xdr:row>1</xdr:row>
                    <xdr:rowOff>28575</xdr:rowOff>
                  </from>
                  <to>
                    <xdr:col>29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3AFCA-6358-4336-920B-D7D16F8B0867}">
  <sheetPr codeName="Sheet58">
    <tabColor rgb="FF000000"/>
    <pageSetUpPr fitToPage="1"/>
  </sheetPr>
  <dimension ref="B1:BF100"/>
  <sheetViews>
    <sheetView showGridLines="0" topLeftCell="Y1" zoomScale="90" zoomScaleNormal="90" workbookViewId="0">
      <selection activeCell="Y33" sqref="Y33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428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43613</v>
      </c>
      <c r="N5" s="468" t="str">
        <f ca="1">"Oil Sales for "&amp;TEXT(L5,"MM-DD-YY")</f>
        <v>Oil Sales for 05-28-19</v>
      </c>
      <c r="O5" s="469"/>
      <c r="P5" s="96">
        <f>SUM(AC14:AC37)</f>
        <v>568.02</v>
      </c>
      <c r="Q5" s="10"/>
      <c r="R5" s="531" t="str">
        <f ca="1">"Flare Total For "&amp;TEXT(L5,"MM-DD-YY")</f>
        <v>Flare Total For 05-28-19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478</v>
      </c>
      <c r="M6" s="10"/>
      <c r="N6" s="472" t="str">
        <f ca="1">"Gas Sales for "&amp;TEXT(L5,"MM-DD-YY")</f>
        <v>Gas Sales for 05-28-19</v>
      </c>
      <c r="O6" s="473"/>
      <c r="P6" s="132">
        <v>4259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471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43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445" t="s">
        <v>92</v>
      </c>
      <c r="F11" s="445" t="s">
        <v>93</v>
      </c>
      <c r="G11" s="445" t="s">
        <v>94</v>
      </c>
      <c r="H11" s="446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45" t="s">
        <v>54</v>
      </c>
      <c r="N11" s="446" t="s">
        <v>55</v>
      </c>
      <c r="O11" s="38" t="s">
        <v>80</v>
      </c>
      <c r="P11" s="445" t="s">
        <v>61</v>
      </c>
      <c r="Q11" s="446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45" t="s">
        <v>61</v>
      </c>
      <c r="AD11" s="445" t="s">
        <v>100</v>
      </c>
      <c r="AE11" s="445" t="s">
        <v>101</v>
      </c>
      <c r="AF11" s="446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444">
        <v>568</v>
      </c>
      <c r="E14" s="51">
        <v>54</v>
      </c>
      <c r="F14" s="444">
        <v>1.75</v>
      </c>
      <c r="G14" s="51">
        <v>309</v>
      </c>
      <c r="H14" s="52">
        <v>186</v>
      </c>
      <c r="I14" s="53"/>
      <c r="J14" s="160"/>
      <c r="K14" s="65"/>
      <c r="L14" s="49"/>
      <c r="M14" s="444"/>
      <c r="N14" s="52"/>
      <c r="O14" s="54">
        <v>4288</v>
      </c>
      <c r="P14" s="444">
        <v>21</v>
      </c>
      <c r="Q14" s="52">
        <v>19</v>
      </c>
      <c r="R14" s="21">
        <f>P14</f>
        <v>21</v>
      </c>
      <c r="S14" s="22">
        <f>Q14</f>
        <v>19</v>
      </c>
      <c r="T14" s="61"/>
      <c r="U14" s="61"/>
      <c r="V14" s="61"/>
      <c r="W14" s="112">
        <f ca="1">INDEX('Daily Totals'!$1:$1048576,MATCH(L5,'Daily Totals'!B:B)-1,17)</f>
        <v>107379</v>
      </c>
      <c r="X14" s="113">
        <f ca="1">IFERROR(('Main Tab'!$D$10-W14)/'Main Tab'!$D$10,1)</f>
        <v>0.39541234298197708</v>
      </c>
      <c r="Y14" s="185"/>
      <c r="Z14" s="65">
        <v>4</v>
      </c>
      <c r="AA14" s="49"/>
      <c r="AB14" s="49"/>
      <c r="AC14" s="444"/>
      <c r="AD14" s="104"/>
      <c r="AE14" s="106"/>
      <c r="AF14" s="108"/>
      <c r="AI14" s="83">
        <f ca="1">$L$5+B14</f>
        <v>43613.291666666664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8" si="1">IF(P14="","",P14)</f>
        <v>21</v>
      </c>
      <c r="AQ14" s="81">
        <f t="shared" si="1"/>
        <v>19</v>
      </c>
      <c r="AR14" s="81">
        <f t="shared" ref="AR14:AR37" si="2">IF(O14="","",O14)</f>
        <v>4288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0.84375</v>
      </c>
      <c r="AV14" s="81">
        <f t="shared" ref="AV14:AZ37" si="6">IF(F14="","",F14)</f>
        <v>1.75</v>
      </c>
      <c r="AW14" s="226">
        <f t="shared" si="6"/>
        <v>309</v>
      </c>
      <c r="AX14" s="81">
        <f t="shared" si="6"/>
        <v>186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568</v>
      </c>
      <c r="BC14" s="81">
        <f t="shared" ref="BC14:BC37" si="8">IF(H14="","",H14)</f>
        <v>186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43613.333333333328</v>
      </c>
      <c r="C15" s="49"/>
      <c r="D15" s="444">
        <v>566</v>
      </c>
      <c r="E15" s="51">
        <v>54</v>
      </c>
      <c r="F15" s="444">
        <v>1.75</v>
      </c>
      <c r="G15" s="51">
        <v>318</v>
      </c>
      <c r="H15" s="52">
        <v>187</v>
      </c>
      <c r="I15" s="53"/>
      <c r="J15" s="160"/>
      <c r="K15" s="65"/>
      <c r="L15" s="49"/>
      <c r="M15" s="444"/>
      <c r="N15" s="52"/>
      <c r="O15" s="54">
        <v>4360</v>
      </c>
      <c r="P15" s="444">
        <v>20</v>
      </c>
      <c r="Q15" s="52">
        <v>20</v>
      </c>
      <c r="R15" s="23">
        <f t="shared" ref="R15:S30" si="12">P15+R14</f>
        <v>41</v>
      </c>
      <c r="S15" s="24">
        <f t="shared" si="12"/>
        <v>39</v>
      </c>
      <c r="T15" s="62"/>
      <c r="U15" s="62"/>
      <c r="V15" s="62"/>
      <c r="W15" s="114">
        <f t="shared" ref="W15:W37" ca="1" si="13">W14-Q15</f>
        <v>107359</v>
      </c>
      <c r="X15" s="115">
        <f ca="1">IFERROR(('Main Tab'!$D$10-W15)/'Main Tab'!$D$10,1)</f>
        <v>0.39552495115620445</v>
      </c>
      <c r="Y15" s="110"/>
      <c r="Z15" s="65">
        <v>4</v>
      </c>
      <c r="AA15" s="49"/>
      <c r="AB15" s="49"/>
      <c r="AC15" s="444"/>
      <c r="AD15" s="104"/>
      <c r="AE15" s="106"/>
      <c r="AF15" s="108"/>
      <c r="AI15" s="83">
        <f t="shared" ref="AI15:AI37" ca="1" si="14">B15</f>
        <v>43613.333333333328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20</v>
      </c>
      <c r="AQ15" s="81">
        <f t="shared" si="1"/>
        <v>20</v>
      </c>
      <c r="AR15" s="81">
        <f t="shared" si="2"/>
        <v>4360</v>
      </c>
      <c r="AS15" s="81" t="str">
        <f t="shared" si="3"/>
        <v/>
      </c>
      <c r="AT15" s="81" t="str">
        <f t="shared" si="4"/>
        <v/>
      </c>
      <c r="AU15" s="81">
        <f t="shared" si="5"/>
        <v>0.84375</v>
      </c>
      <c r="AV15" s="81">
        <f t="shared" si="6"/>
        <v>1.75</v>
      </c>
      <c r="AW15" s="226">
        <f t="shared" si="6"/>
        <v>318</v>
      </c>
      <c r="AX15" s="81">
        <f t="shared" si="6"/>
        <v>187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566</v>
      </c>
      <c r="BC15" s="81">
        <f t="shared" si="8"/>
        <v>187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43613.374999999993</v>
      </c>
      <c r="C16" s="49"/>
      <c r="D16" s="444">
        <v>569</v>
      </c>
      <c r="E16" s="51">
        <v>54</v>
      </c>
      <c r="F16" s="444">
        <v>1.75</v>
      </c>
      <c r="G16" s="51">
        <v>297</v>
      </c>
      <c r="H16" s="52">
        <v>186</v>
      </c>
      <c r="I16" s="53"/>
      <c r="J16" s="160"/>
      <c r="K16" s="65"/>
      <c r="L16" s="49"/>
      <c r="M16" s="444"/>
      <c r="N16" s="52"/>
      <c r="O16" s="54">
        <v>4204</v>
      </c>
      <c r="P16" s="444">
        <v>22</v>
      </c>
      <c r="Q16" s="52">
        <v>19</v>
      </c>
      <c r="R16" s="23">
        <f t="shared" si="12"/>
        <v>63</v>
      </c>
      <c r="S16" s="24">
        <f t="shared" si="12"/>
        <v>58</v>
      </c>
      <c r="T16" s="62"/>
      <c r="U16" s="62"/>
      <c r="V16" s="62"/>
      <c r="W16" s="114">
        <f t="shared" ca="1" si="13"/>
        <v>107340</v>
      </c>
      <c r="X16" s="115">
        <f ca="1">IFERROR(('Main Tab'!$D$10-W16)/'Main Tab'!$D$10,1)</f>
        <v>0.39563192892172044</v>
      </c>
      <c r="Y16" s="110"/>
      <c r="Z16" s="65">
        <v>4</v>
      </c>
      <c r="AA16" s="49"/>
      <c r="AB16" s="49"/>
      <c r="AC16" s="444"/>
      <c r="AD16" s="104"/>
      <c r="AE16" s="106"/>
      <c r="AF16" s="108"/>
      <c r="AI16" s="83">
        <f t="shared" ca="1" si="14"/>
        <v>43613.374999999993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22</v>
      </c>
      <c r="AQ16" s="81">
        <f t="shared" si="1"/>
        <v>19</v>
      </c>
      <c r="AR16" s="81">
        <f t="shared" si="2"/>
        <v>4204</v>
      </c>
      <c r="AS16" s="81" t="str">
        <f t="shared" si="3"/>
        <v/>
      </c>
      <c r="AT16" s="81" t="str">
        <f t="shared" si="4"/>
        <v/>
      </c>
      <c r="AU16" s="81">
        <f t="shared" si="5"/>
        <v>0.84375</v>
      </c>
      <c r="AV16" s="81">
        <f t="shared" si="6"/>
        <v>1.75</v>
      </c>
      <c r="AW16" s="226">
        <f t="shared" si="6"/>
        <v>297</v>
      </c>
      <c r="AX16" s="81">
        <f t="shared" si="6"/>
        <v>186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569</v>
      </c>
      <c r="BC16" s="81">
        <f t="shared" si="8"/>
        <v>186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43613.416666666657</v>
      </c>
      <c r="C17" s="49"/>
      <c r="D17" s="444">
        <v>567</v>
      </c>
      <c r="E17" s="51">
        <v>54</v>
      </c>
      <c r="F17" s="444">
        <v>1.75</v>
      </c>
      <c r="G17" s="51">
        <v>316</v>
      </c>
      <c r="H17" s="52">
        <v>188</v>
      </c>
      <c r="I17" s="53"/>
      <c r="J17" s="160"/>
      <c r="K17" s="65"/>
      <c r="L17" s="49"/>
      <c r="M17" s="444"/>
      <c r="N17" s="52"/>
      <c r="O17" s="54">
        <v>4342</v>
      </c>
      <c r="P17" s="444">
        <v>20</v>
      </c>
      <c r="Q17" s="52">
        <v>20</v>
      </c>
      <c r="R17" s="23">
        <f t="shared" si="12"/>
        <v>83</v>
      </c>
      <c r="S17" s="24">
        <f t="shared" si="12"/>
        <v>78</v>
      </c>
      <c r="T17" s="62"/>
      <c r="U17" s="171"/>
      <c r="V17" s="62"/>
      <c r="W17" s="114">
        <f t="shared" ca="1" si="13"/>
        <v>107320</v>
      </c>
      <c r="X17" s="115">
        <f ca="1">IFERROR(('Main Tab'!$D$10-W17)/'Main Tab'!$D$10,1)</f>
        <v>0.39574453709594781</v>
      </c>
      <c r="Y17" s="110"/>
      <c r="Z17" s="65">
        <v>4</v>
      </c>
      <c r="AA17" s="49">
        <v>8812001</v>
      </c>
      <c r="AB17" s="49" t="s">
        <v>143</v>
      </c>
      <c r="AC17" s="444">
        <v>185.64</v>
      </c>
      <c r="AD17" s="104" t="s">
        <v>212</v>
      </c>
      <c r="AE17" s="106">
        <v>50</v>
      </c>
      <c r="AF17" s="108">
        <v>5.0000000000000001E-4</v>
      </c>
      <c r="AI17" s="83">
        <f t="shared" ca="1" si="14"/>
        <v>43613.416666666657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20</v>
      </c>
      <c r="AQ17" s="81">
        <f t="shared" si="1"/>
        <v>20</v>
      </c>
      <c r="AR17" s="81">
        <f t="shared" si="2"/>
        <v>4342</v>
      </c>
      <c r="AS17" s="81" t="str">
        <f t="shared" si="3"/>
        <v/>
      </c>
      <c r="AT17" s="81" t="str">
        <f t="shared" si="4"/>
        <v/>
      </c>
      <c r="AU17" s="81">
        <f t="shared" si="5"/>
        <v>0.84375</v>
      </c>
      <c r="AV17" s="81">
        <f t="shared" si="6"/>
        <v>1.75</v>
      </c>
      <c r="AW17" s="226">
        <f t="shared" si="6"/>
        <v>316</v>
      </c>
      <c r="AX17" s="81">
        <f t="shared" si="6"/>
        <v>188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567</v>
      </c>
      <c r="BC17" s="81">
        <f t="shared" si="8"/>
        <v>188</v>
      </c>
      <c r="BD17" s="81">
        <f t="shared" si="9"/>
        <v>5.0000000000000001E-4</v>
      </c>
      <c r="BE17" s="81">
        <f t="shared" si="10"/>
        <v>50</v>
      </c>
      <c r="BF17" s="84" t="str">
        <f t="shared" si="11"/>
        <v>Ticket No: 8812001 185.64 bbls sold</v>
      </c>
    </row>
    <row r="18" spans="2:58" x14ac:dyDescent="0.25">
      <c r="B18" s="47">
        <f t="shared" ca="1" si="15"/>
        <v>43613.458333333321</v>
      </c>
      <c r="C18" s="49"/>
      <c r="D18" s="444">
        <v>565</v>
      </c>
      <c r="E18" s="51">
        <v>54</v>
      </c>
      <c r="F18" s="444">
        <v>1.75</v>
      </c>
      <c r="G18" s="51">
        <v>300</v>
      </c>
      <c r="H18" s="52">
        <v>190</v>
      </c>
      <c r="I18" s="53"/>
      <c r="J18" s="160"/>
      <c r="K18" s="65"/>
      <c r="L18" s="49"/>
      <c r="M18" s="444"/>
      <c r="N18" s="52"/>
      <c r="O18" s="54">
        <v>4312</v>
      </c>
      <c r="P18" s="444">
        <v>20</v>
      </c>
      <c r="Q18" s="52">
        <v>19</v>
      </c>
      <c r="R18" s="23">
        <f t="shared" si="12"/>
        <v>103</v>
      </c>
      <c r="S18" s="24">
        <f t="shared" si="12"/>
        <v>97</v>
      </c>
      <c r="T18" s="62"/>
      <c r="U18" s="62"/>
      <c r="V18" s="62"/>
      <c r="W18" s="114">
        <f t="shared" ca="1" si="13"/>
        <v>107301</v>
      </c>
      <c r="X18" s="115">
        <f ca="1">IFERROR(('Main Tab'!$D$10-W18)/'Main Tab'!$D$10,1)</f>
        <v>0.3958515148614638</v>
      </c>
      <c r="Y18" s="110"/>
      <c r="Z18" s="65">
        <v>4</v>
      </c>
      <c r="AA18" s="49"/>
      <c r="AB18" s="49"/>
      <c r="AC18" s="444"/>
      <c r="AD18" s="104"/>
      <c r="AE18" s="106"/>
      <c r="AF18" s="108"/>
      <c r="AI18" s="83">
        <f t="shared" ca="1" si="14"/>
        <v>43613.458333333321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20</v>
      </c>
      <c r="AQ18" s="81">
        <f t="shared" si="1"/>
        <v>19</v>
      </c>
      <c r="AR18" s="81">
        <f t="shared" si="2"/>
        <v>4312</v>
      </c>
      <c r="AS18" s="81" t="str">
        <f t="shared" si="3"/>
        <v/>
      </c>
      <c r="AT18" s="81" t="str">
        <f t="shared" si="4"/>
        <v/>
      </c>
      <c r="AU18" s="81">
        <f t="shared" si="5"/>
        <v>0.84375</v>
      </c>
      <c r="AV18" s="81">
        <f t="shared" si="6"/>
        <v>1.75</v>
      </c>
      <c r="AW18" s="226">
        <f t="shared" si="6"/>
        <v>300</v>
      </c>
      <c r="AX18" s="81">
        <f t="shared" si="6"/>
        <v>190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565</v>
      </c>
      <c r="BC18" s="81">
        <f t="shared" si="8"/>
        <v>190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43613.499999999985</v>
      </c>
      <c r="C19" s="49"/>
      <c r="D19" s="444">
        <v>563</v>
      </c>
      <c r="E19" s="51">
        <v>54</v>
      </c>
      <c r="F19" s="444">
        <v>1.75</v>
      </c>
      <c r="G19" s="51">
        <v>280</v>
      </c>
      <c r="H19" s="52">
        <v>195</v>
      </c>
      <c r="I19" s="53"/>
      <c r="J19" s="160"/>
      <c r="K19" s="65"/>
      <c r="L19" s="49"/>
      <c r="M19" s="444"/>
      <c r="N19" s="52"/>
      <c r="O19" s="54">
        <v>4271</v>
      </c>
      <c r="P19" s="444">
        <v>19</v>
      </c>
      <c r="Q19" s="52">
        <v>20</v>
      </c>
      <c r="R19" s="23">
        <f t="shared" si="12"/>
        <v>122</v>
      </c>
      <c r="S19" s="24">
        <f t="shared" si="12"/>
        <v>117</v>
      </c>
      <c r="T19" s="62"/>
      <c r="U19" s="62"/>
      <c r="V19" s="62"/>
      <c r="W19" s="114">
        <f t="shared" ca="1" si="13"/>
        <v>107281</v>
      </c>
      <c r="X19" s="115">
        <f ca="1">IFERROR(('Main Tab'!$D$10-W19)/'Main Tab'!$D$10,1)</f>
        <v>0.39596412303569117</v>
      </c>
      <c r="Y19" s="110"/>
      <c r="Z19" s="65">
        <v>4</v>
      </c>
      <c r="AA19" s="49"/>
      <c r="AB19" s="49"/>
      <c r="AC19" s="444"/>
      <c r="AD19" s="104"/>
      <c r="AE19" s="106"/>
      <c r="AF19" s="108"/>
      <c r="AI19" s="83">
        <f t="shared" ca="1" si="14"/>
        <v>43613.499999999985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19</v>
      </c>
      <c r="AQ19" s="81">
        <f t="shared" si="1"/>
        <v>20</v>
      </c>
      <c r="AR19" s="81">
        <f t="shared" si="2"/>
        <v>4271</v>
      </c>
      <c r="AS19" s="81" t="str">
        <f t="shared" si="3"/>
        <v/>
      </c>
      <c r="AT19" s="81" t="str">
        <f t="shared" si="4"/>
        <v/>
      </c>
      <c r="AU19" s="81">
        <f>IF(E19="","",E19/64)</f>
        <v>0.84375</v>
      </c>
      <c r="AV19" s="81">
        <f>IF(F19="","",F19)</f>
        <v>1.75</v>
      </c>
      <c r="AW19" s="226">
        <f t="shared" si="6"/>
        <v>280</v>
      </c>
      <c r="AX19" s="81">
        <f t="shared" si="6"/>
        <v>195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563</v>
      </c>
      <c r="BC19" s="81">
        <f t="shared" si="8"/>
        <v>195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43613.54166666665</v>
      </c>
      <c r="C20" s="49"/>
      <c r="D20" s="444">
        <v>562</v>
      </c>
      <c r="E20" s="51">
        <v>54</v>
      </c>
      <c r="F20" s="449">
        <v>1.75</v>
      </c>
      <c r="G20" s="51">
        <v>304</v>
      </c>
      <c r="H20" s="52">
        <v>195</v>
      </c>
      <c r="I20" s="53"/>
      <c r="J20" s="160"/>
      <c r="K20" s="65"/>
      <c r="L20" s="49"/>
      <c r="M20" s="444"/>
      <c r="N20" s="52"/>
      <c r="O20" s="54">
        <v>4312</v>
      </c>
      <c r="P20" s="444">
        <v>19</v>
      </c>
      <c r="Q20" s="52">
        <v>18</v>
      </c>
      <c r="R20" s="23">
        <f t="shared" si="12"/>
        <v>141</v>
      </c>
      <c r="S20" s="24">
        <f t="shared" si="12"/>
        <v>135</v>
      </c>
      <c r="T20" s="62"/>
      <c r="U20" s="62"/>
      <c r="V20" s="62"/>
      <c r="W20" s="114">
        <f t="shared" ca="1" si="13"/>
        <v>107263</v>
      </c>
      <c r="X20" s="115">
        <f ca="1">IFERROR(('Main Tab'!$D$10-W20)/'Main Tab'!$D$10,1)</f>
        <v>0.39606547039249579</v>
      </c>
      <c r="Y20" s="110"/>
      <c r="Z20" s="65">
        <v>4</v>
      </c>
      <c r="AA20" s="49"/>
      <c r="AB20" s="49"/>
      <c r="AC20" s="444"/>
      <c r="AD20" s="104"/>
      <c r="AE20" s="106"/>
      <c r="AF20" s="108"/>
      <c r="AI20" s="83">
        <f t="shared" ca="1" si="14"/>
        <v>43613.54166666665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19</v>
      </c>
      <c r="AQ20" s="81">
        <f t="shared" si="1"/>
        <v>18</v>
      </c>
      <c r="AR20" s="81">
        <f t="shared" si="2"/>
        <v>4312</v>
      </c>
      <c r="AS20" s="81" t="str">
        <f t="shared" si="3"/>
        <v/>
      </c>
      <c r="AT20" s="81" t="str">
        <f t="shared" si="4"/>
        <v/>
      </c>
      <c r="AU20" s="81">
        <f>IF(E20="","",E20/64)</f>
        <v>0.84375</v>
      </c>
      <c r="AV20" s="81">
        <f t="shared" si="6"/>
        <v>1.75</v>
      </c>
      <c r="AW20" s="226">
        <f t="shared" si="6"/>
        <v>304</v>
      </c>
      <c r="AX20" s="81">
        <f t="shared" si="6"/>
        <v>195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562</v>
      </c>
      <c r="BC20" s="81">
        <f t="shared" si="8"/>
        <v>195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43613.583333333314</v>
      </c>
      <c r="C21" s="49"/>
      <c r="D21" s="444">
        <v>561</v>
      </c>
      <c r="E21" s="51">
        <v>54</v>
      </c>
      <c r="F21" s="449">
        <v>1.75</v>
      </c>
      <c r="G21" s="51">
        <v>301</v>
      </c>
      <c r="H21" s="52">
        <v>195</v>
      </c>
      <c r="I21" s="53"/>
      <c r="J21" s="160"/>
      <c r="K21" s="65"/>
      <c r="L21" s="49"/>
      <c r="M21" s="444"/>
      <c r="N21" s="52"/>
      <c r="O21" s="54">
        <v>4327</v>
      </c>
      <c r="P21" s="444">
        <v>20</v>
      </c>
      <c r="Q21" s="52">
        <v>20</v>
      </c>
      <c r="R21" s="23">
        <f t="shared" si="12"/>
        <v>161</v>
      </c>
      <c r="S21" s="24">
        <f t="shared" si="12"/>
        <v>155</v>
      </c>
      <c r="T21" s="62"/>
      <c r="U21" s="62"/>
      <c r="V21" s="62"/>
      <c r="W21" s="114">
        <f t="shared" ca="1" si="13"/>
        <v>107243</v>
      </c>
      <c r="X21" s="115">
        <f ca="1">IFERROR(('Main Tab'!$D$10-W21)/'Main Tab'!$D$10,1)</f>
        <v>0.39617807856672316</v>
      </c>
      <c r="Y21" s="110"/>
      <c r="Z21" s="65">
        <v>4</v>
      </c>
      <c r="AA21" s="49"/>
      <c r="AB21" s="49"/>
      <c r="AC21" s="444"/>
      <c r="AD21" s="104"/>
      <c r="AE21" s="106"/>
      <c r="AF21" s="108"/>
      <c r="AI21" s="83">
        <f t="shared" ca="1" si="14"/>
        <v>43613.583333333314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20</v>
      </c>
      <c r="AQ21" s="81">
        <f t="shared" si="1"/>
        <v>20</v>
      </c>
      <c r="AR21" s="81">
        <f t="shared" si="2"/>
        <v>4327</v>
      </c>
      <c r="AS21" s="81" t="str">
        <f t="shared" si="3"/>
        <v/>
      </c>
      <c r="AT21" s="81" t="str">
        <f t="shared" si="4"/>
        <v/>
      </c>
      <c r="AU21" s="81">
        <f t="shared" si="5"/>
        <v>0.84375</v>
      </c>
      <c r="AV21" s="81">
        <f t="shared" si="6"/>
        <v>1.75</v>
      </c>
      <c r="AW21" s="226">
        <f t="shared" si="6"/>
        <v>301</v>
      </c>
      <c r="AX21" s="81">
        <f t="shared" si="6"/>
        <v>195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561</v>
      </c>
      <c r="BC21" s="81">
        <f t="shared" si="8"/>
        <v>195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43613.624999999978</v>
      </c>
      <c r="C22" s="49"/>
      <c r="D22" s="444">
        <v>563</v>
      </c>
      <c r="E22" s="51">
        <v>54</v>
      </c>
      <c r="F22" s="449">
        <v>1.75</v>
      </c>
      <c r="G22" s="51">
        <v>302</v>
      </c>
      <c r="H22" s="52">
        <v>192</v>
      </c>
      <c r="I22" s="53"/>
      <c r="J22" s="160"/>
      <c r="K22" s="65"/>
      <c r="L22" s="49"/>
      <c r="M22" s="444"/>
      <c r="N22" s="52"/>
      <c r="O22" s="54">
        <v>4326</v>
      </c>
      <c r="P22" s="444">
        <v>19</v>
      </c>
      <c r="Q22" s="52">
        <v>18</v>
      </c>
      <c r="R22" s="23">
        <f t="shared" si="12"/>
        <v>180</v>
      </c>
      <c r="S22" s="24">
        <f t="shared" si="12"/>
        <v>173</v>
      </c>
      <c r="T22" s="62"/>
      <c r="U22" s="62"/>
      <c r="V22" s="62"/>
      <c r="W22" s="114">
        <f t="shared" ca="1" si="13"/>
        <v>107225</v>
      </c>
      <c r="X22" s="115">
        <f ca="1">IFERROR(('Main Tab'!$D$10-W22)/'Main Tab'!$D$10,1)</f>
        <v>0.39627942592352777</v>
      </c>
      <c r="Y22" s="110"/>
      <c r="Z22" s="65">
        <v>4</v>
      </c>
      <c r="AA22" s="49"/>
      <c r="AB22" s="49"/>
      <c r="AC22" s="444"/>
      <c r="AD22" s="104"/>
      <c r="AE22" s="106"/>
      <c r="AF22" s="108"/>
      <c r="AI22" s="83">
        <f t="shared" ca="1" si="14"/>
        <v>43613.624999999978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19</v>
      </c>
      <c r="AQ22" s="81">
        <f t="shared" si="1"/>
        <v>18</v>
      </c>
      <c r="AR22" s="81">
        <f t="shared" si="2"/>
        <v>4326</v>
      </c>
      <c r="AS22" s="81" t="str">
        <f t="shared" si="3"/>
        <v/>
      </c>
      <c r="AT22" s="81" t="str">
        <f t="shared" si="4"/>
        <v/>
      </c>
      <c r="AU22" s="81">
        <f t="shared" si="5"/>
        <v>0.84375</v>
      </c>
      <c r="AV22" s="81">
        <f t="shared" si="6"/>
        <v>1.75</v>
      </c>
      <c r="AW22" s="226">
        <f t="shared" si="6"/>
        <v>302</v>
      </c>
      <c r="AX22" s="81">
        <f t="shared" si="6"/>
        <v>192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563</v>
      </c>
      <c r="BC22" s="81">
        <f t="shared" si="8"/>
        <v>192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43613.666666666642</v>
      </c>
      <c r="C23" s="49"/>
      <c r="D23" s="444">
        <v>565</v>
      </c>
      <c r="E23" s="51">
        <v>54</v>
      </c>
      <c r="F23" s="449">
        <v>1.75</v>
      </c>
      <c r="G23" s="51">
        <v>305</v>
      </c>
      <c r="H23" s="52">
        <v>189</v>
      </c>
      <c r="I23" s="53"/>
      <c r="J23" s="160"/>
      <c r="K23" s="65"/>
      <c r="L23" s="49"/>
      <c r="M23" s="444"/>
      <c r="N23" s="52"/>
      <c r="O23" s="54">
        <v>4297</v>
      </c>
      <c r="P23" s="444">
        <v>20</v>
      </c>
      <c r="Q23" s="52">
        <v>21</v>
      </c>
      <c r="R23" s="23">
        <f t="shared" si="12"/>
        <v>200</v>
      </c>
      <c r="S23" s="24">
        <f t="shared" si="12"/>
        <v>194</v>
      </c>
      <c r="T23" s="62"/>
      <c r="U23" s="62"/>
      <c r="V23" s="62"/>
      <c r="W23" s="114">
        <f t="shared" ca="1" si="13"/>
        <v>107204</v>
      </c>
      <c r="X23" s="115">
        <f ca="1">IFERROR(('Main Tab'!$D$10-W23)/'Main Tab'!$D$10,1)</f>
        <v>0.39639766450646652</v>
      </c>
      <c r="Y23" s="110"/>
      <c r="Z23" s="65">
        <v>4</v>
      </c>
      <c r="AA23" s="49"/>
      <c r="AB23" s="49"/>
      <c r="AC23" s="444"/>
      <c r="AD23" s="104"/>
      <c r="AE23" s="106"/>
      <c r="AF23" s="108"/>
      <c r="AI23" s="83">
        <f t="shared" ca="1" si="14"/>
        <v>43613.666666666642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20</v>
      </c>
      <c r="AQ23" s="81">
        <f t="shared" si="1"/>
        <v>21</v>
      </c>
      <c r="AR23" s="81">
        <f t="shared" si="2"/>
        <v>4297</v>
      </c>
      <c r="AS23" s="81" t="str">
        <f t="shared" si="3"/>
        <v/>
      </c>
      <c r="AT23" s="81" t="str">
        <f t="shared" si="4"/>
        <v/>
      </c>
      <c r="AU23" s="81">
        <f t="shared" si="5"/>
        <v>0.84375</v>
      </c>
      <c r="AV23" s="81">
        <f t="shared" si="6"/>
        <v>1.75</v>
      </c>
      <c r="AW23" s="226">
        <f t="shared" si="6"/>
        <v>305</v>
      </c>
      <c r="AX23" s="81">
        <f t="shared" si="6"/>
        <v>189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565</v>
      </c>
      <c r="BC23" s="81">
        <f t="shared" si="8"/>
        <v>189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43613.708333333307</v>
      </c>
      <c r="C24" s="49"/>
      <c r="D24" s="444">
        <v>564</v>
      </c>
      <c r="E24" s="51">
        <v>54</v>
      </c>
      <c r="F24" s="449">
        <v>1.75</v>
      </c>
      <c r="G24" s="51">
        <v>303</v>
      </c>
      <c r="H24" s="52">
        <v>188</v>
      </c>
      <c r="I24" s="53"/>
      <c r="J24" s="160"/>
      <c r="K24" s="65"/>
      <c r="L24" s="49"/>
      <c r="M24" s="444"/>
      <c r="N24" s="52"/>
      <c r="O24" s="54">
        <v>4312</v>
      </c>
      <c r="P24" s="444">
        <v>19</v>
      </c>
      <c r="Q24" s="52">
        <v>20</v>
      </c>
      <c r="R24" s="23">
        <f t="shared" si="12"/>
        <v>219</v>
      </c>
      <c r="S24" s="24">
        <f t="shared" si="12"/>
        <v>214</v>
      </c>
      <c r="T24" s="62"/>
      <c r="U24" s="62"/>
      <c r="V24" s="62"/>
      <c r="W24" s="114">
        <f t="shared" ca="1" si="13"/>
        <v>107184</v>
      </c>
      <c r="X24" s="115">
        <f ca="1">IFERROR(('Main Tab'!$D$10-W24)/'Main Tab'!$D$10,1)</f>
        <v>0.39651027268069389</v>
      </c>
      <c r="Y24" s="110"/>
      <c r="Z24" s="65">
        <v>4</v>
      </c>
      <c r="AA24" s="49"/>
      <c r="AB24" s="49"/>
      <c r="AC24" s="444"/>
      <c r="AD24" s="104"/>
      <c r="AE24" s="106"/>
      <c r="AF24" s="108"/>
      <c r="AI24" s="83">
        <f t="shared" ca="1" si="14"/>
        <v>43613.708333333307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19</v>
      </c>
      <c r="AQ24" s="81">
        <f t="shared" si="1"/>
        <v>20</v>
      </c>
      <c r="AR24" s="81">
        <f>IF(O24="","",O24)</f>
        <v>4312</v>
      </c>
      <c r="AS24" s="81" t="str">
        <f t="shared" si="3"/>
        <v/>
      </c>
      <c r="AT24" s="81" t="str">
        <f t="shared" si="4"/>
        <v/>
      </c>
      <c r="AU24" s="81">
        <f t="shared" si="5"/>
        <v>0.84375</v>
      </c>
      <c r="AV24" s="81">
        <f t="shared" si="6"/>
        <v>1.75</v>
      </c>
      <c r="AW24" s="226">
        <f t="shared" si="6"/>
        <v>303</v>
      </c>
      <c r="AX24" s="81">
        <f t="shared" si="6"/>
        <v>188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564</v>
      </c>
      <c r="BC24" s="81">
        <f t="shared" si="8"/>
        <v>188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5"/>
        <v>43613.749999999971</v>
      </c>
      <c r="C25" s="49"/>
      <c r="D25" s="444">
        <v>564</v>
      </c>
      <c r="E25" s="51">
        <v>54</v>
      </c>
      <c r="F25" s="449">
        <v>1.75</v>
      </c>
      <c r="G25" s="51">
        <v>284</v>
      </c>
      <c r="H25" s="52">
        <v>191</v>
      </c>
      <c r="I25" s="53"/>
      <c r="J25" s="160"/>
      <c r="K25" s="65"/>
      <c r="L25" s="49"/>
      <c r="M25" s="444"/>
      <c r="N25" s="52"/>
      <c r="O25" s="54">
        <v>4233</v>
      </c>
      <c r="P25" s="444">
        <v>19</v>
      </c>
      <c r="Q25" s="52">
        <v>21</v>
      </c>
      <c r="R25" s="23">
        <f t="shared" si="12"/>
        <v>238</v>
      </c>
      <c r="S25" s="24">
        <f t="shared" si="12"/>
        <v>235</v>
      </c>
      <c r="T25" s="62"/>
      <c r="U25" s="62"/>
      <c r="V25" s="62"/>
      <c r="W25" s="114">
        <f t="shared" ca="1" si="13"/>
        <v>107163</v>
      </c>
      <c r="X25" s="115">
        <f ca="1">IFERROR(('Main Tab'!$D$10-W25)/'Main Tab'!$D$10,1)</f>
        <v>0.39662851126363263</v>
      </c>
      <c r="Y25" s="110"/>
      <c r="Z25" s="65">
        <v>4</v>
      </c>
      <c r="AA25" s="49"/>
      <c r="AB25" s="49"/>
      <c r="AC25" s="444"/>
      <c r="AD25" s="104"/>
      <c r="AE25" s="106"/>
      <c r="AF25" s="108"/>
      <c r="AI25" s="83">
        <f t="shared" ca="1" si="14"/>
        <v>43613.749999999971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19</v>
      </c>
      <c r="AQ25" s="81">
        <f t="shared" si="1"/>
        <v>21</v>
      </c>
      <c r="AR25" s="81">
        <f>IF(O25="","",O25)</f>
        <v>4233</v>
      </c>
      <c r="AS25" s="81" t="str">
        <f t="shared" si="3"/>
        <v/>
      </c>
      <c r="AT25" s="81" t="str">
        <f t="shared" si="4"/>
        <v/>
      </c>
      <c r="AU25" s="81">
        <f t="shared" si="5"/>
        <v>0.84375</v>
      </c>
      <c r="AV25" s="81">
        <f t="shared" si="6"/>
        <v>1.75</v>
      </c>
      <c r="AW25" s="81">
        <f t="shared" si="6"/>
        <v>284</v>
      </c>
      <c r="AX25" s="81">
        <f t="shared" si="6"/>
        <v>191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564</v>
      </c>
      <c r="BC25" s="81">
        <f t="shared" si="8"/>
        <v>191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5"/>
        <v>43613.791666666635</v>
      </c>
      <c r="C26" s="49"/>
      <c r="D26" s="444">
        <v>561</v>
      </c>
      <c r="E26" s="51">
        <v>54</v>
      </c>
      <c r="F26" s="450">
        <v>1.75</v>
      </c>
      <c r="G26" s="51">
        <v>296</v>
      </c>
      <c r="H26" s="52">
        <v>189</v>
      </c>
      <c r="I26" s="53"/>
      <c r="J26" s="160"/>
      <c r="K26" s="65"/>
      <c r="L26" s="49"/>
      <c r="M26" s="444"/>
      <c r="N26" s="52"/>
      <c r="O26" s="54">
        <v>4216</v>
      </c>
      <c r="P26" s="450">
        <v>20</v>
      </c>
      <c r="Q26" s="52">
        <v>20</v>
      </c>
      <c r="R26" s="23">
        <f t="shared" si="12"/>
        <v>258</v>
      </c>
      <c r="S26" s="24">
        <f t="shared" si="12"/>
        <v>255</v>
      </c>
      <c r="T26" s="62"/>
      <c r="U26" s="62"/>
      <c r="V26" s="62"/>
      <c r="W26" s="114">
        <f t="shared" ca="1" si="13"/>
        <v>107143</v>
      </c>
      <c r="X26" s="115">
        <f ca="1">IFERROR(('Main Tab'!$D$10-W26)/'Main Tab'!$D$10,1)</f>
        <v>0.39674111943786</v>
      </c>
      <c r="Y26" s="110"/>
      <c r="Z26" s="65">
        <v>4</v>
      </c>
      <c r="AA26" s="49"/>
      <c r="AB26" s="49"/>
      <c r="AC26" s="444"/>
      <c r="AD26" s="104"/>
      <c r="AE26" s="106"/>
      <c r="AF26" s="108"/>
      <c r="AI26" s="83">
        <f t="shared" ca="1" si="14"/>
        <v>43613.791666666635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20</v>
      </c>
      <c r="AQ26" s="81">
        <f t="shared" si="1"/>
        <v>20</v>
      </c>
      <c r="AR26" s="81">
        <f t="shared" si="2"/>
        <v>4216</v>
      </c>
      <c r="AS26" s="81" t="str">
        <f t="shared" si="3"/>
        <v/>
      </c>
      <c r="AT26" s="81" t="str">
        <f t="shared" si="4"/>
        <v/>
      </c>
      <c r="AU26" s="81">
        <f t="shared" si="5"/>
        <v>0.84375</v>
      </c>
      <c r="AV26" s="81">
        <f>IF(F26="","",F26)</f>
        <v>1.75</v>
      </c>
      <c r="AW26" s="81">
        <f t="shared" si="6"/>
        <v>296</v>
      </c>
      <c r="AX26" s="81">
        <f t="shared" si="6"/>
        <v>189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561</v>
      </c>
      <c r="BC26" s="81">
        <f t="shared" si="8"/>
        <v>189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43613.833333333299</v>
      </c>
      <c r="C27" s="49"/>
      <c r="D27" s="444">
        <v>558</v>
      </c>
      <c r="E27" s="51">
        <v>54</v>
      </c>
      <c r="F27" s="450">
        <v>1.75</v>
      </c>
      <c r="G27" s="51">
        <v>276</v>
      </c>
      <c r="H27" s="52">
        <v>187</v>
      </c>
      <c r="I27" s="53"/>
      <c r="J27" s="160"/>
      <c r="K27" s="65"/>
      <c r="L27" s="49"/>
      <c r="M27" s="444"/>
      <c r="N27" s="52"/>
      <c r="O27" s="54">
        <v>4057</v>
      </c>
      <c r="P27" s="450">
        <v>22</v>
      </c>
      <c r="Q27" s="52">
        <v>19</v>
      </c>
      <c r="R27" s="23">
        <f t="shared" si="12"/>
        <v>280</v>
      </c>
      <c r="S27" s="24">
        <f t="shared" si="12"/>
        <v>274</v>
      </c>
      <c r="T27" s="62"/>
      <c r="U27" s="62"/>
      <c r="V27" s="62"/>
      <c r="W27" s="114">
        <f t="shared" ca="1" si="13"/>
        <v>107124</v>
      </c>
      <c r="X27" s="115">
        <f ca="1">IFERROR(('Main Tab'!$D$10-W27)/'Main Tab'!$D$10,1)</f>
        <v>0.39684809720337599</v>
      </c>
      <c r="Y27" s="110"/>
      <c r="Z27" s="65">
        <v>4</v>
      </c>
      <c r="AA27" s="49"/>
      <c r="AB27" s="49"/>
      <c r="AC27" s="444"/>
      <c r="AD27" s="104"/>
      <c r="AE27" s="106"/>
      <c r="AF27" s="108"/>
      <c r="AI27" s="83">
        <f t="shared" ca="1" si="14"/>
        <v>43613.833333333299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22</v>
      </c>
      <c r="AQ27" s="81">
        <f t="shared" si="1"/>
        <v>19</v>
      </c>
      <c r="AR27" s="81">
        <f t="shared" si="2"/>
        <v>4057</v>
      </c>
      <c r="AS27" s="81" t="str">
        <f t="shared" si="3"/>
        <v/>
      </c>
      <c r="AT27" s="81" t="str">
        <f t="shared" si="4"/>
        <v/>
      </c>
      <c r="AU27" s="81">
        <f t="shared" si="5"/>
        <v>0.84375</v>
      </c>
      <c r="AV27" s="81">
        <f t="shared" si="6"/>
        <v>1.75</v>
      </c>
      <c r="AW27" s="81">
        <f t="shared" si="6"/>
        <v>276</v>
      </c>
      <c r="AX27" s="81">
        <f t="shared" si="6"/>
        <v>187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558</v>
      </c>
      <c r="BC27" s="81">
        <f t="shared" si="8"/>
        <v>187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43613.874999999964</v>
      </c>
      <c r="C28" s="49"/>
      <c r="D28" s="444">
        <v>561</v>
      </c>
      <c r="E28" s="51">
        <v>54</v>
      </c>
      <c r="F28" s="450">
        <v>1.75</v>
      </c>
      <c r="G28" s="51">
        <v>302</v>
      </c>
      <c r="H28" s="52">
        <v>187</v>
      </c>
      <c r="I28" s="53"/>
      <c r="J28" s="160"/>
      <c r="K28" s="65"/>
      <c r="L28" s="49"/>
      <c r="M28" s="444"/>
      <c r="N28" s="52"/>
      <c r="O28" s="54">
        <v>4238</v>
      </c>
      <c r="P28" s="450">
        <v>20</v>
      </c>
      <c r="Q28" s="52">
        <v>20</v>
      </c>
      <c r="R28" s="23">
        <f t="shared" si="12"/>
        <v>300</v>
      </c>
      <c r="S28" s="24">
        <f t="shared" si="12"/>
        <v>294</v>
      </c>
      <c r="T28" s="62"/>
      <c r="U28" s="62"/>
      <c r="V28" s="62"/>
      <c r="W28" s="114">
        <f t="shared" ca="1" si="13"/>
        <v>107104</v>
      </c>
      <c r="X28" s="115">
        <f ca="1">IFERROR(('Main Tab'!$D$10-W28)/'Main Tab'!$D$10,1)</f>
        <v>0.39696070537760336</v>
      </c>
      <c r="Y28" s="110"/>
      <c r="Z28" s="65">
        <v>4</v>
      </c>
      <c r="AA28" s="49">
        <v>8811901</v>
      </c>
      <c r="AB28" s="49" t="s">
        <v>143</v>
      </c>
      <c r="AC28" s="444">
        <v>185.65</v>
      </c>
      <c r="AD28" s="104" t="s">
        <v>153</v>
      </c>
      <c r="AE28" s="106">
        <v>50</v>
      </c>
      <c r="AF28" s="108">
        <v>5.0000000000000001E-4</v>
      </c>
      <c r="AI28" s="83">
        <f t="shared" ca="1" si="14"/>
        <v>43613.874999999964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20</v>
      </c>
      <c r="AQ28" s="81">
        <f t="shared" si="1"/>
        <v>20</v>
      </c>
      <c r="AR28" s="81">
        <f t="shared" si="2"/>
        <v>4238</v>
      </c>
      <c r="AS28" s="81" t="str">
        <f t="shared" si="3"/>
        <v/>
      </c>
      <c r="AT28" s="81" t="str">
        <f t="shared" si="4"/>
        <v/>
      </c>
      <c r="AU28" s="81">
        <f t="shared" si="5"/>
        <v>0.84375</v>
      </c>
      <c r="AV28" s="81">
        <f t="shared" si="6"/>
        <v>1.75</v>
      </c>
      <c r="AW28" s="81">
        <f t="shared" si="6"/>
        <v>302</v>
      </c>
      <c r="AX28" s="81">
        <f t="shared" si="6"/>
        <v>187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561</v>
      </c>
      <c r="BC28" s="81">
        <f t="shared" si="8"/>
        <v>187</v>
      </c>
      <c r="BD28" s="81">
        <f t="shared" si="9"/>
        <v>5.0000000000000001E-4</v>
      </c>
      <c r="BE28" s="81">
        <f t="shared" si="10"/>
        <v>50</v>
      </c>
      <c r="BF28" s="84" t="str">
        <f t="shared" si="11"/>
        <v>Ticket No: 8811901 185.65 bbls sold</v>
      </c>
    </row>
    <row r="29" spans="2:58" x14ac:dyDescent="0.25">
      <c r="B29" s="47">
        <f t="shared" ca="1" si="15"/>
        <v>43613.916666666628</v>
      </c>
      <c r="C29" s="49"/>
      <c r="D29" s="444">
        <v>561</v>
      </c>
      <c r="E29" s="51">
        <v>54</v>
      </c>
      <c r="F29" s="450">
        <v>1.75</v>
      </c>
      <c r="G29" s="51">
        <v>314</v>
      </c>
      <c r="H29" s="52">
        <v>185</v>
      </c>
      <c r="I29" s="53"/>
      <c r="J29" s="160"/>
      <c r="K29" s="65"/>
      <c r="L29" s="49"/>
      <c r="M29" s="444"/>
      <c r="N29" s="52"/>
      <c r="O29" s="54">
        <v>4192</v>
      </c>
      <c r="P29" s="450">
        <v>20</v>
      </c>
      <c r="Q29" s="52">
        <v>19</v>
      </c>
      <c r="R29" s="23">
        <f t="shared" si="12"/>
        <v>320</v>
      </c>
      <c r="S29" s="24">
        <f t="shared" si="12"/>
        <v>313</v>
      </c>
      <c r="T29" s="62"/>
      <c r="U29" s="62"/>
      <c r="V29" s="62"/>
      <c r="W29" s="114">
        <f t="shared" ca="1" si="13"/>
        <v>107085</v>
      </c>
      <c r="X29" s="115">
        <f ca="1">IFERROR(('Main Tab'!$D$10-W29)/'Main Tab'!$D$10,1)</f>
        <v>0.39706768314311935</v>
      </c>
      <c r="Y29" s="110"/>
      <c r="Z29" s="65">
        <v>4</v>
      </c>
      <c r="AA29" s="49"/>
      <c r="AB29" s="49"/>
      <c r="AC29" s="444"/>
      <c r="AD29" s="104"/>
      <c r="AE29" s="106"/>
      <c r="AF29" s="108"/>
      <c r="AI29" s="83">
        <f t="shared" ca="1" si="14"/>
        <v>43613.916666666628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20</v>
      </c>
      <c r="AQ29" s="81">
        <f t="shared" si="1"/>
        <v>19</v>
      </c>
      <c r="AR29" s="81">
        <f t="shared" si="2"/>
        <v>4192</v>
      </c>
      <c r="AS29" s="81" t="str">
        <f t="shared" si="3"/>
        <v/>
      </c>
      <c r="AT29" s="81" t="str">
        <f t="shared" si="4"/>
        <v/>
      </c>
      <c r="AU29" s="81">
        <f t="shared" si="5"/>
        <v>0.84375</v>
      </c>
      <c r="AV29" s="81">
        <f t="shared" si="6"/>
        <v>1.75</v>
      </c>
      <c r="AW29" s="81">
        <f t="shared" si="6"/>
        <v>314</v>
      </c>
      <c r="AX29" s="81">
        <f t="shared" si="6"/>
        <v>185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561</v>
      </c>
      <c r="BC29" s="81">
        <f t="shared" si="8"/>
        <v>185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43613.958333333292</v>
      </c>
      <c r="C30" s="49"/>
      <c r="D30" s="444">
        <v>560</v>
      </c>
      <c r="E30" s="51">
        <v>54</v>
      </c>
      <c r="F30" s="450">
        <v>1.75</v>
      </c>
      <c r="G30" s="51">
        <v>306</v>
      </c>
      <c r="H30" s="52">
        <v>186</v>
      </c>
      <c r="I30" s="53"/>
      <c r="J30" s="160"/>
      <c r="K30" s="65"/>
      <c r="L30" s="49"/>
      <c r="M30" s="444"/>
      <c r="N30" s="52"/>
      <c r="O30" s="54">
        <v>4265</v>
      </c>
      <c r="P30" s="450">
        <v>19</v>
      </c>
      <c r="Q30" s="52">
        <v>20</v>
      </c>
      <c r="R30" s="23">
        <f t="shared" si="12"/>
        <v>339</v>
      </c>
      <c r="S30" s="24">
        <f t="shared" si="12"/>
        <v>333</v>
      </c>
      <c r="T30" s="62"/>
      <c r="U30" s="62"/>
      <c r="V30" s="62"/>
      <c r="W30" s="114">
        <f t="shared" ca="1" si="13"/>
        <v>107065</v>
      </c>
      <c r="X30" s="115">
        <f ca="1">IFERROR(('Main Tab'!$D$10-W30)/'Main Tab'!$D$10,1)</f>
        <v>0.39718029131734672</v>
      </c>
      <c r="Y30" s="110"/>
      <c r="Z30" s="65">
        <v>4</v>
      </c>
      <c r="AA30" s="49"/>
      <c r="AB30" s="49"/>
      <c r="AC30" s="444"/>
      <c r="AD30" s="104"/>
      <c r="AE30" s="106"/>
      <c r="AF30" s="108"/>
      <c r="AI30" s="83">
        <f t="shared" ca="1" si="14"/>
        <v>43613.958333333292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19</v>
      </c>
      <c r="AQ30" s="81">
        <f t="shared" si="1"/>
        <v>20</v>
      </c>
      <c r="AR30" s="81">
        <f t="shared" si="2"/>
        <v>4265</v>
      </c>
      <c r="AS30" s="81" t="str">
        <f t="shared" si="3"/>
        <v/>
      </c>
      <c r="AT30" s="81" t="str">
        <f t="shared" si="4"/>
        <v/>
      </c>
      <c r="AU30" s="81">
        <f t="shared" si="5"/>
        <v>0.84375</v>
      </c>
      <c r="AV30" s="81">
        <f t="shared" si="6"/>
        <v>1.75</v>
      </c>
      <c r="AW30" s="81">
        <f t="shared" si="6"/>
        <v>306</v>
      </c>
      <c r="AX30" s="81">
        <f t="shared" si="6"/>
        <v>186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560</v>
      </c>
      <c r="BC30" s="81">
        <f t="shared" si="8"/>
        <v>186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5"/>
        <v>43613.999999999956</v>
      </c>
      <c r="C31" s="49"/>
      <c r="D31" s="444">
        <v>561</v>
      </c>
      <c r="E31" s="51">
        <v>54</v>
      </c>
      <c r="F31" s="450">
        <v>1.75</v>
      </c>
      <c r="G31" s="51">
        <v>298</v>
      </c>
      <c r="H31" s="52">
        <v>186</v>
      </c>
      <c r="I31" s="53"/>
      <c r="J31" s="160"/>
      <c r="K31" s="65"/>
      <c r="L31" s="49"/>
      <c r="M31" s="444"/>
      <c r="N31" s="52"/>
      <c r="O31" s="54">
        <v>4206</v>
      </c>
      <c r="P31" s="450">
        <v>19</v>
      </c>
      <c r="Q31" s="52">
        <v>18</v>
      </c>
      <c r="R31" s="23">
        <f t="shared" ref="R31:S37" si="16">P31+R30</f>
        <v>358</v>
      </c>
      <c r="S31" s="24">
        <f t="shared" si="16"/>
        <v>351</v>
      </c>
      <c r="T31" s="62"/>
      <c r="U31" s="62"/>
      <c r="V31" s="62"/>
      <c r="W31" s="114">
        <f t="shared" ca="1" si="13"/>
        <v>107047</v>
      </c>
      <c r="X31" s="115">
        <f ca="1">IFERROR(('Main Tab'!$D$10-W31)/'Main Tab'!$D$10,1)</f>
        <v>0.39728163867415134</v>
      </c>
      <c r="Y31" s="110"/>
      <c r="Z31" s="65">
        <v>5</v>
      </c>
      <c r="AA31" s="49"/>
      <c r="AB31" s="49"/>
      <c r="AC31" s="444"/>
      <c r="AD31" s="104"/>
      <c r="AE31" s="106"/>
      <c r="AF31" s="108"/>
      <c r="AI31" s="83">
        <f t="shared" ca="1" si="14"/>
        <v>43613.999999999956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19</v>
      </c>
      <c r="AQ31" s="81">
        <f t="shared" si="1"/>
        <v>18</v>
      </c>
      <c r="AR31" s="81">
        <f t="shared" si="2"/>
        <v>4206</v>
      </c>
      <c r="AS31" s="81" t="str">
        <f t="shared" si="3"/>
        <v/>
      </c>
      <c r="AT31" s="81" t="str">
        <f t="shared" si="4"/>
        <v/>
      </c>
      <c r="AU31" s="81">
        <f t="shared" si="5"/>
        <v>0.84375</v>
      </c>
      <c r="AV31" s="81">
        <f t="shared" si="6"/>
        <v>1.75</v>
      </c>
      <c r="AW31" s="81">
        <f t="shared" si="6"/>
        <v>298</v>
      </c>
      <c r="AX31" s="81">
        <f t="shared" si="6"/>
        <v>186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561</v>
      </c>
      <c r="BC31" s="81">
        <f t="shared" si="8"/>
        <v>186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43614.041666666621</v>
      </c>
      <c r="C32" s="49"/>
      <c r="D32" s="444">
        <v>560</v>
      </c>
      <c r="E32" s="51">
        <v>54</v>
      </c>
      <c r="F32" s="450">
        <v>1.75</v>
      </c>
      <c r="G32" s="51">
        <v>301</v>
      </c>
      <c r="H32" s="52">
        <v>183</v>
      </c>
      <c r="I32" s="53"/>
      <c r="J32" s="160"/>
      <c r="K32" s="65"/>
      <c r="L32" s="49"/>
      <c r="M32" s="444"/>
      <c r="N32" s="52"/>
      <c r="O32" s="54">
        <v>4176</v>
      </c>
      <c r="P32" s="450">
        <v>20</v>
      </c>
      <c r="Q32" s="52">
        <v>20</v>
      </c>
      <c r="R32" s="23">
        <f t="shared" si="16"/>
        <v>378</v>
      </c>
      <c r="S32" s="24">
        <f t="shared" si="16"/>
        <v>371</v>
      </c>
      <c r="T32" s="62"/>
      <c r="U32" s="62"/>
      <c r="V32" s="62"/>
      <c r="W32" s="114">
        <f t="shared" ca="1" si="13"/>
        <v>107027</v>
      </c>
      <c r="X32" s="115">
        <f ca="1">IFERROR(('Main Tab'!$D$10-W32)/'Main Tab'!$D$10,1)</f>
        <v>0.39739424684837871</v>
      </c>
      <c r="Y32" s="110" t="s">
        <v>341</v>
      </c>
      <c r="Z32" s="65">
        <v>4</v>
      </c>
      <c r="AA32" s="49"/>
      <c r="AB32" s="49"/>
      <c r="AC32" s="444"/>
      <c r="AD32" s="104"/>
      <c r="AE32" s="106"/>
      <c r="AF32" s="108"/>
      <c r="AI32" s="83">
        <f t="shared" ca="1" si="14"/>
        <v>43614.041666666621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Accum- 186153</v>
      </c>
      <c r="AP32" s="81">
        <f t="shared" si="1"/>
        <v>20</v>
      </c>
      <c r="AQ32" s="81">
        <f t="shared" si="1"/>
        <v>20</v>
      </c>
      <c r="AR32" s="81">
        <f t="shared" si="2"/>
        <v>4176</v>
      </c>
      <c r="AS32" s="81" t="str">
        <f t="shared" si="3"/>
        <v/>
      </c>
      <c r="AT32" s="81" t="str">
        <f t="shared" si="4"/>
        <v/>
      </c>
      <c r="AU32" s="81">
        <f t="shared" si="5"/>
        <v>0.84375</v>
      </c>
      <c r="AV32" s="81">
        <f t="shared" si="6"/>
        <v>1.75</v>
      </c>
      <c r="AW32" s="81">
        <f t="shared" si="6"/>
        <v>301</v>
      </c>
      <c r="AX32" s="81">
        <f t="shared" si="6"/>
        <v>183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560</v>
      </c>
      <c r="BC32" s="81">
        <f t="shared" si="8"/>
        <v>183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43614.083333333285</v>
      </c>
      <c r="C33" s="49"/>
      <c r="D33" s="444">
        <v>559</v>
      </c>
      <c r="E33" s="51">
        <v>54</v>
      </c>
      <c r="F33" s="450">
        <v>1.75</v>
      </c>
      <c r="G33" s="51">
        <v>317</v>
      </c>
      <c r="H33" s="52">
        <v>181</v>
      </c>
      <c r="I33" s="53"/>
      <c r="J33" s="160"/>
      <c r="K33" s="65"/>
      <c r="L33" s="49"/>
      <c r="M33" s="444"/>
      <c r="N33" s="52"/>
      <c r="O33" s="54">
        <v>4270</v>
      </c>
      <c r="P33" s="450">
        <v>19</v>
      </c>
      <c r="Q33" s="52">
        <v>18</v>
      </c>
      <c r="R33" s="23">
        <f t="shared" si="16"/>
        <v>397</v>
      </c>
      <c r="S33" s="24">
        <f t="shared" si="16"/>
        <v>389</v>
      </c>
      <c r="T33" s="62"/>
      <c r="U33" s="62"/>
      <c r="V33" s="62"/>
      <c r="W33" s="114">
        <f t="shared" ca="1" si="13"/>
        <v>107009</v>
      </c>
      <c r="X33" s="115">
        <f ca="1">IFERROR(('Main Tab'!$D$10-W33)/'Main Tab'!$D$10,1)</f>
        <v>0.39749559420518338</v>
      </c>
      <c r="Y33" s="110" t="s">
        <v>342</v>
      </c>
      <c r="Z33" s="65">
        <v>4</v>
      </c>
      <c r="AA33" s="49"/>
      <c r="AB33" s="49"/>
      <c r="AC33" s="444"/>
      <c r="AD33" s="104"/>
      <c r="AE33" s="106"/>
      <c r="AF33" s="108"/>
      <c r="AI33" s="83">
        <f t="shared" ca="1" si="14"/>
        <v>43614.083333333285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 7'5 OT #2- 4'11</v>
      </c>
      <c r="AP33" s="81">
        <f t="shared" si="1"/>
        <v>19</v>
      </c>
      <c r="AQ33" s="81">
        <f t="shared" si="1"/>
        <v>18</v>
      </c>
      <c r="AR33" s="81">
        <f t="shared" si="2"/>
        <v>4270</v>
      </c>
      <c r="AS33" s="81" t="str">
        <f t="shared" si="3"/>
        <v/>
      </c>
      <c r="AT33" s="81" t="str">
        <f t="shared" si="4"/>
        <v/>
      </c>
      <c r="AU33" s="81">
        <f t="shared" si="5"/>
        <v>0.84375</v>
      </c>
      <c r="AV33" s="81">
        <f t="shared" si="6"/>
        <v>1.75</v>
      </c>
      <c r="AW33" s="81">
        <f t="shared" si="6"/>
        <v>317</v>
      </c>
      <c r="AX33" s="81">
        <f t="shared" si="6"/>
        <v>181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559</v>
      </c>
      <c r="BC33" s="81">
        <f t="shared" si="8"/>
        <v>181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43614.124999999949</v>
      </c>
      <c r="C34" s="49"/>
      <c r="D34" s="444">
        <v>560</v>
      </c>
      <c r="E34" s="51">
        <v>54</v>
      </c>
      <c r="F34" s="450">
        <v>1.75</v>
      </c>
      <c r="G34" s="51">
        <v>311</v>
      </c>
      <c r="H34" s="52">
        <v>184</v>
      </c>
      <c r="I34" s="53"/>
      <c r="J34" s="160"/>
      <c r="K34" s="65"/>
      <c r="L34" s="49"/>
      <c r="M34" s="444"/>
      <c r="N34" s="52"/>
      <c r="O34" s="54">
        <v>4158</v>
      </c>
      <c r="P34" s="450">
        <v>20</v>
      </c>
      <c r="Q34" s="52">
        <v>21</v>
      </c>
      <c r="R34" s="23">
        <f t="shared" si="16"/>
        <v>417</v>
      </c>
      <c r="S34" s="24">
        <f t="shared" si="16"/>
        <v>410</v>
      </c>
      <c r="T34" s="62"/>
      <c r="U34" s="62"/>
      <c r="V34" s="62"/>
      <c r="W34" s="114">
        <f t="shared" ca="1" si="13"/>
        <v>106988</v>
      </c>
      <c r="X34" s="115">
        <f ca="1">IFERROR(('Main Tab'!$D$10-W34)/'Main Tab'!$D$10,1)</f>
        <v>0.39761383278812207</v>
      </c>
      <c r="Y34" s="110"/>
      <c r="Z34" s="65">
        <v>4</v>
      </c>
      <c r="AA34" s="49"/>
      <c r="AB34" s="49"/>
      <c r="AC34" s="444"/>
      <c r="AD34" s="104"/>
      <c r="AE34" s="106"/>
      <c r="AF34" s="108"/>
      <c r="AI34" s="83">
        <f t="shared" ca="1" si="14"/>
        <v>43614.124999999949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20</v>
      </c>
      <c r="AQ34" s="81">
        <f t="shared" si="1"/>
        <v>21</v>
      </c>
      <c r="AR34" s="81">
        <f t="shared" si="2"/>
        <v>4158</v>
      </c>
      <c r="AS34" s="81" t="str">
        <f t="shared" si="3"/>
        <v/>
      </c>
      <c r="AT34" s="81" t="str">
        <f t="shared" si="4"/>
        <v/>
      </c>
      <c r="AU34" s="81">
        <f t="shared" si="5"/>
        <v>0.84375</v>
      </c>
      <c r="AV34" s="81">
        <f t="shared" si="6"/>
        <v>1.75</v>
      </c>
      <c r="AW34" s="81">
        <f t="shared" si="6"/>
        <v>311</v>
      </c>
      <c r="AX34" s="81">
        <f t="shared" si="6"/>
        <v>184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560</v>
      </c>
      <c r="BC34" s="81">
        <f t="shared" si="8"/>
        <v>184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43614.166666666613</v>
      </c>
      <c r="C35" s="49"/>
      <c r="D35" s="444">
        <v>568</v>
      </c>
      <c r="E35" s="51">
        <v>54</v>
      </c>
      <c r="F35" s="450">
        <v>1.75</v>
      </c>
      <c r="G35" s="51">
        <v>307</v>
      </c>
      <c r="H35" s="52">
        <v>188</v>
      </c>
      <c r="I35" s="53"/>
      <c r="J35" s="160"/>
      <c r="K35" s="65"/>
      <c r="L35" s="49"/>
      <c r="M35" s="444"/>
      <c r="N35" s="52"/>
      <c r="O35" s="54">
        <v>4252</v>
      </c>
      <c r="P35" s="450">
        <v>20</v>
      </c>
      <c r="Q35" s="52">
        <v>20</v>
      </c>
      <c r="R35" s="23">
        <f t="shared" si="16"/>
        <v>437</v>
      </c>
      <c r="S35" s="24">
        <f t="shared" si="16"/>
        <v>430</v>
      </c>
      <c r="T35" s="62"/>
      <c r="U35" s="62"/>
      <c r="V35" s="62"/>
      <c r="W35" s="114">
        <f t="shared" ca="1" si="13"/>
        <v>106968</v>
      </c>
      <c r="X35" s="115">
        <f ca="1">IFERROR(('Main Tab'!$D$10-W35)/'Main Tab'!$D$10,1)</f>
        <v>0.39772644096234944</v>
      </c>
      <c r="Y35" s="110"/>
      <c r="Z35" s="65">
        <v>4</v>
      </c>
      <c r="AA35" s="49"/>
      <c r="AB35" s="49"/>
      <c r="AC35" s="444"/>
      <c r="AD35" s="104"/>
      <c r="AE35" s="106"/>
      <c r="AF35" s="108"/>
      <c r="AI35" s="83">
        <f t="shared" ca="1" si="14"/>
        <v>43614.166666666613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20</v>
      </c>
      <c r="AQ35" s="81">
        <f t="shared" si="1"/>
        <v>20</v>
      </c>
      <c r="AR35" s="81">
        <f t="shared" si="2"/>
        <v>4252</v>
      </c>
      <c r="AS35" s="81" t="str">
        <f t="shared" si="3"/>
        <v/>
      </c>
      <c r="AT35" s="81" t="str">
        <f t="shared" si="4"/>
        <v/>
      </c>
      <c r="AU35" s="81">
        <f t="shared" si="5"/>
        <v>0.84375</v>
      </c>
      <c r="AV35" s="81">
        <f t="shared" si="6"/>
        <v>1.75</v>
      </c>
      <c r="AW35" s="81">
        <f t="shared" si="6"/>
        <v>307</v>
      </c>
      <c r="AX35" s="81">
        <f t="shared" si="6"/>
        <v>188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568</v>
      </c>
      <c r="BC35" s="81">
        <f t="shared" si="8"/>
        <v>188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43614.208333333278</v>
      </c>
      <c r="C36" s="49"/>
      <c r="D36" s="444">
        <v>559</v>
      </c>
      <c r="E36" s="51">
        <v>54</v>
      </c>
      <c r="F36" s="450">
        <v>1.75</v>
      </c>
      <c r="G36" s="51">
        <v>322</v>
      </c>
      <c r="H36" s="52">
        <v>182</v>
      </c>
      <c r="I36" s="53"/>
      <c r="J36" s="160"/>
      <c r="K36" s="65"/>
      <c r="L36" s="49"/>
      <c r="M36" s="444"/>
      <c r="N36" s="52"/>
      <c r="O36" s="54">
        <v>4311</v>
      </c>
      <c r="P36" s="450">
        <v>21</v>
      </c>
      <c r="Q36" s="52">
        <v>21</v>
      </c>
      <c r="R36" s="23">
        <f t="shared" si="16"/>
        <v>458</v>
      </c>
      <c r="S36" s="24">
        <f t="shared" si="16"/>
        <v>451</v>
      </c>
      <c r="T36" s="62"/>
      <c r="U36" s="62"/>
      <c r="V36" s="62"/>
      <c r="W36" s="114">
        <f t="shared" ca="1" si="13"/>
        <v>106947</v>
      </c>
      <c r="X36" s="115">
        <f ca="1">IFERROR(('Main Tab'!$D$10-W36)/'Main Tab'!$D$10,1)</f>
        <v>0.39784467954528818</v>
      </c>
      <c r="Y36" s="110"/>
      <c r="Z36" s="65">
        <v>4</v>
      </c>
      <c r="AA36" s="49"/>
      <c r="AB36" s="49"/>
      <c r="AC36" s="444"/>
      <c r="AD36" s="104"/>
      <c r="AE36" s="106"/>
      <c r="AF36" s="108"/>
      <c r="AI36" s="83">
        <f t="shared" ca="1" si="14"/>
        <v>43614.208333333278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21</v>
      </c>
      <c r="AQ36" s="81">
        <f t="shared" si="1"/>
        <v>21</v>
      </c>
      <c r="AR36" s="81">
        <f t="shared" si="2"/>
        <v>4311</v>
      </c>
      <c r="AS36" s="81" t="str">
        <f t="shared" si="3"/>
        <v/>
      </c>
      <c r="AT36" s="81" t="str">
        <f t="shared" si="4"/>
        <v/>
      </c>
      <c r="AU36" s="81">
        <f t="shared" si="5"/>
        <v>0.84375</v>
      </c>
      <c r="AV36" s="81">
        <f t="shared" si="6"/>
        <v>1.75</v>
      </c>
      <c r="AW36" s="81">
        <f t="shared" si="6"/>
        <v>322</v>
      </c>
      <c r="AX36" s="81">
        <f t="shared" si="6"/>
        <v>182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559</v>
      </c>
      <c r="BC36" s="81">
        <f t="shared" si="8"/>
        <v>182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43614.249999999942</v>
      </c>
      <c r="C37" s="49"/>
      <c r="D37" s="444">
        <v>558</v>
      </c>
      <c r="E37" s="51">
        <v>54</v>
      </c>
      <c r="F37" s="450">
        <v>1.75</v>
      </c>
      <c r="G37" s="51">
        <v>300</v>
      </c>
      <c r="H37" s="52">
        <v>182</v>
      </c>
      <c r="I37" s="53"/>
      <c r="J37" s="160"/>
      <c r="K37" s="65"/>
      <c r="L37" s="49"/>
      <c r="M37" s="444"/>
      <c r="N37" s="52"/>
      <c r="O37" s="54">
        <v>4297</v>
      </c>
      <c r="P37" s="444">
        <v>20</v>
      </c>
      <c r="Q37" s="52">
        <v>20</v>
      </c>
      <c r="R37" s="23">
        <f t="shared" si="16"/>
        <v>478</v>
      </c>
      <c r="S37" s="24">
        <f t="shared" si="16"/>
        <v>471</v>
      </c>
      <c r="T37" s="63"/>
      <c r="U37" s="63"/>
      <c r="V37" s="63"/>
      <c r="W37" s="116">
        <f t="shared" ca="1" si="13"/>
        <v>106927</v>
      </c>
      <c r="X37" s="117">
        <f ca="1">IFERROR(('Main Tab'!$D$10-W37)/'Main Tab'!$D$10,1)</f>
        <v>0.39795728771951555</v>
      </c>
      <c r="Y37" s="111"/>
      <c r="Z37" s="65">
        <v>4</v>
      </c>
      <c r="AA37" s="55">
        <v>8811701</v>
      </c>
      <c r="AB37" s="55" t="s">
        <v>143</v>
      </c>
      <c r="AC37" s="448">
        <v>196.73</v>
      </c>
      <c r="AD37" s="105" t="s">
        <v>213</v>
      </c>
      <c r="AE37" s="107">
        <v>45.5</v>
      </c>
      <c r="AF37" s="109">
        <v>5.0000000000000001E-4</v>
      </c>
      <c r="AI37" s="85">
        <f t="shared" ca="1" si="14"/>
        <v>43614.249999999942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20</v>
      </c>
      <c r="AQ37" s="86">
        <f t="shared" si="1"/>
        <v>20</v>
      </c>
      <c r="AR37" s="86">
        <f t="shared" si="2"/>
        <v>4297</v>
      </c>
      <c r="AS37" s="86" t="str">
        <f t="shared" si="3"/>
        <v/>
      </c>
      <c r="AT37" s="86" t="str">
        <f t="shared" si="4"/>
        <v/>
      </c>
      <c r="AU37" s="86">
        <f t="shared" si="5"/>
        <v>0.84375</v>
      </c>
      <c r="AV37" s="86">
        <f t="shared" si="6"/>
        <v>1.75</v>
      </c>
      <c r="AW37" s="86">
        <f t="shared" si="6"/>
        <v>300</v>
      </c>
      <c r="AX37" s="86">
        <f t="shared" si="6"/>
        <v>182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558</v>
      </c>
      <c r="BC37" s="86">
        <f t="shared" si="8"/>
        <v>182</v>
      </c>
      <c r="BD37" s="86">
        <f t="shared" si="9"/>
        <v>5.0000000000000001E-4</v>
      </c>
      <c r="BE37" s="86">
        <f t="shared" si="10"/>
        <v>45.5</v>
      </c>
      <c r="BF37" s="88" t="str">
        <f t="shared" si="11"/>
        <v>Ticket No: 8811701 196.73 bbls sold</v>
      </c>
    </row>
    <row r="38" spans="2:58" ht="16.5" thickTop="1" thickBot="1" x14ac:dyDescent="0.3">
      <c r="AQ38" t="str">
        <f t="shared" si="1"/>
        <v/>
      </c>
    </row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445" t="s">
        <v>103</v>
      </c>
      <c r="D40" s="445" t="s">
        <v>149</v>
      </c>
      <c r="E40" s="445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447"/>
      <c r="E41" s="447"/>
      <c r="F41" s="529"/>
      <c r="G41" s="529"/>
      <c r="H41" s="530"/>
    </row>
    <row r="42" spans="2:58" x14ac:dyDescent="0.25">
      <c r="B42" s="54"/>
      <c r="C42" s="147"/>
      <c r="D42" s="444"/>
      <c r="E42" s="444"/>
      <c r="F42" s="517"/>
      <c r="G42" s="517"/>
      <c r="H42" s="518"/>
    </row>
    <row r="43" spans="2:58" x14ac:dyDescent="0.25">
      <c r="B43" s="54"/>
      <c r="C43" s="147"/>
      <c r="D43" s="444"/>
      <c r="E43" s="444"/>
      <c r="F43" s="517"/>
      <c r="G43" s="517"/>
      <c r="H43" s="518"/>
    </row>
    <row r="44" spans="2:58" x14ac:dyDescent="0.25">
      <c r="B44" s="54"/>
      <c r="C44" s="147"/>
      <c r="D44" s="444"/>
      <c r="E44" s="444"/>
      <c r="F44" s="517"/>
      <c r="G44" s="517"/>
      <c r="H44" s="518"/>
    </row>
    <row r="45" spans="2:58" x14ac:dyDescent="0.25">
      <c r="B45" s="54"/>
      <c r="C45" s="147"/>
      <c r="D45" s="444"/>
      <c r="E45" s="444"/>
      <c r="F45" s="517"/>
      <c r="G45" s="517"/>
      <c r="H45" s="518"/>
    </row>
    <row r="46" spans="2:58" x14ac:dyDescent="0.25">
      <c r="B46" s="54"/>
      <c r="C46" s="147"/>
      <c r="D46" s="444"/>
      <c r="E46" s="444"/>
      <c r="F46" s="517"/>
      <c r="G46" s="517"/>
      <c r="H46" s="518"/>
    </row>
    <row r="47" spans="2:58" x14ac:dyDescent="0.25">
      <c r="B47" s="54"/>
      <c r="C47" s="147"/>
      <c r="D47" s="444"/>
      <c r="E47" s="444"/>
      <c r="F47" s="517"/>
      <c r="G47" s="517"/>
      <c r="H47" s="518"/>
    </row>
    <row r="48" spans="2:58" x14ac:dyDescent="0.25">
      <c r="B48" s="54"/>
      <c r="C48" s="147"/>
      <c r="D48" s="444"/>
      <c r="E48" s="444"/>
      <c r="F48" s="517"/>
      <c r="G48" s="517"/>
      <c r="H48" s="518"/>
    </row>
    <row r="49" spans="2:8" x14ac:dyDescent="0.25">
      <c r="B49" s="54"/>
      <c r="C49" s="147"/>
      <c r="D49" s="444"/>
      <c r="E49" s="444"/>
      <c r="F49" s="517"/>
      <c r="G49" s="517"/>
      <c r="H49" s="518"/>
    </row>
    <row r="50" spans="2:8" x14ac:dyDescent="0.25">
      <c r="B50" s="54"/>
      <c r="C50" s="147"/>
      <c r="D50" s="444"/>
      <c r="E50" s="444"/>
      <c r="F50" s="517"/>
      <c r="G50" s="517"/>
      <c r="H50" s="518"/>
    </row>
    <row r="51" spans="2:8" x14ac:dyDescent="0.25">
      <c r="B51" s="54"/>
      <c r="C51" s="147"/>
      <c r="D51" s="444"/>
      <c r="E51" s="444"/>
      <c r="F51" s="517"/>
      <c r="G51" s="517"/>
      <c r="H51" s="518"/>
    </row>
    <row r="52" spans="2:8" x14ac:dyDescent="0.25">
      <c r="B52" s="54"/>
      <c r="C52" s="147"/>
      <c r="D52" s="444"/>
      <c r="E52" s="444"/>
      <c r="F52" s="517"/>
      <c r="G52" s="517"/>
      <c r="H52" s="518"/>
    </row>
    <row r="53" spans="2:8" x14ac:dyDescent="0.25">
      <c r="B53" s="54"/>
      <c r="C53" s="147"/>
      <c r="D53" s="444"/>
      <c r="E53" s="444"/>
      <c r="F53" s="517"/>
      <c r="G53" s="517"/>
      <c r="H53" s="518"/>
    </row>
    <row r="54" spans="2:8" x14ac:dyDescent="0.25">
      <c r="B54" s="54"/>
      <c r="C54" s="147"/>
      <c r="D54" s="444"/>
      <c r="E54" s="444"/>
      <c r="F54" s="517"/>
      <c r="G54" s="517"/>
      <c r="H54" s="518"/>
    </row>
    <row r="55" spans="2:8" x14ac:dyDescent="0.25">
      <c r="B55" s="54"/>
      <c r="C55" s="147"/>
      <c r="D55" s="444"/>
      <c r="E55" s="444"/>
      <c r="F55" s="517"/>
      <c r="G55" s="517"/>
      <c r="H55" s="518"/>
    </row>
    <row r="56" spans="2:8" x14ac:dyDescent="0.25">
      <c r="B56" s="54"/>
      <c r="C56" s="147"/>
      <c r="D56" s="444"/>
      <c r="E56" s="444"/>
      <c r="F56" s="517"/>
      <c r="G56" s="517"/>
      <c r="H56" s="518"/>
    </row>
    <row r="57" spans="2:8" x14ac:dyDescent="0.25">
      <c r="B57" s="54"/>
      <c r="C57" s="147"/>
      <c r="D57" s="444"/>
      <c r="E57" s="444"/>
      <c r="F57" s="517"/>
      <c r="G57" s="517"/>
      <c r="H57" s="518"/>
    </row>
    <row r="58" spans="2:8" x14ac:dyDescent="0.25">
      <c r="B58" s="54"/>
      <c r="C58" s="147"/>
      <c r="D58" s="444"/>
      <c r="E58" s="444"/>
      <c r="F58" s="517"/>
      <c r="G58" s="517"/>
      <c r="H58" s="518"/>
    </row>
    <row r="59" spans="2:8" x14ac:dyDescent="0.25">
      <c r="B59" s="54"/>
      <c r="C59" s="147"/>
      <c r="D59" s="444"/>
      <c r="E59" s="444"/>
      <c r="F59" s="517"/>
      <c r="G59" s="517"/>
      <c r="H59" s="518"/>
    </row>
    <row r="60" spans="2:8" x14ac:dyDescent="0.25">
      <c r="B60" s="54"/>
      <c r="C60" s="147"/>
      <c r="D60" s="444"/>
      <c r="E60" s="444"/>
      <c r="F60" s="517"/>
      <c r="G60" s="517"/>
      <c r="H60" s="518"/>
    </row>
    <row r="61" spans="2:8" x14ac:dyDescent="0.25">
      <c r="B61" s="54"/>
      <c r="C61" s="147"/>
      <c r="D61" s="444"/>
      <c r="E61" s="444"/>
      <c r="F61" s="517"/>
      <c r="G61" s="517"/>
      <c r="H61" s="518"/>
    </row>
    <row r="62" spans="2:8" x14ac:dyDescent="0.25">
      <c r="B62" s="54"/>
      <c r="C62" s="147"/>
      <c r="D62" s="444"/>
      <c r="E62" s="444"/>
      <c r="F62" s="517"/>
      <c r="G62" s="517"/>
      <c r="H62" s="518"/>
    </row>
    <row r="63" spans="2:8" x14ac:dyDescent="0.25">
      <c r="B63" s="54"/>
      <c r="C63" s="147"/>
      <c r="D63" s="444"/>
      <c r="E63" s="444"/>
      <c r="F63" s="517"/>
      <c r="G63" s="517"/>
      <c r="H63" s="518"/>
    </row>
    <row r="64" spans="2:8" x14ac:dyDescent="0.25">
      <c r="B64" s="54"/>
      <c r="C64" s="147"/>
      <c r="D64" s="444"/>
      <c r="E64" s="444"/>
      <c r="F64" s="517"/>
      <c r="G64" s="517"/>
      <c r="H64" s="518"/>
    </row>
    <row r="65" spans="2:8" x14ac:dyDescent="0.25">
      <c r="B65" s="54"/>
      <c r="C65" s="147"/>
      <c r="D65" s="444"/>
      <c r="E65" s="444"/>
      <c r="F65" s="517"/>
      <c r="G65" s="517"/>
      <c r="H65" s="518"/>
    </row>
    <row r="66" spans="2:8" x14ac:dyDescent="0.25">
      <c r="B66" s="54"/>
      <c r="C66" s="147"/>
      <c r="D66" s="444"/>
      <c r="E66" s="444"/>
      <c r="F66" s="517"/>
      <c r="G66" s="517"/>
      <c r="H66" s="518"/>
    </row>
    <row r="67" spans="2:8" x14ac:dyDescent="0.25">
      <c r="B67" s="54"/>
      <c r="C67" s="147"/>
      <c r="D67" s="444"/>
      <c r="E67" s="444"/>
      <c r="F67" s="517"/>
      <c r="G67" s="517"/>
      <c r="H67" s="518"/>
    </row>
    <row r="68" spans="2:8" x14ac:dyDescent="0.25">
      <c r="B68" s="54"/>
      <c r="C68" s="147"/>
      <c r="D68" s="444"/>
      <c r="E68" s="444"/>
      <c r="F68" s="517"/>
      <c r="G68" s="517"/>
      <c r="H68" s="518"/>
    </row>
    <row r="69" spans="2:8" x14ac:dyDescent="0.25">
      <c r="B69" s="54"/>
      <c r="C69" s="147"/>
      <c r="D69" s="444"/>
      <c r="E69" s="444"/>
      <c r="F69" s="517"/>
      <c r="G69" s="517"/>
      <c r="H69" s="518"/>
    </row>
    <row r="70" spans="2:8" x14ac:dyDescent="0.25">
      <c r="B70" s="54"/>
      <c r="C70" s="147"/>
      <c r="D70" s="444"/>
      <c r="E70" s="444"/>
      <c r="F70" s="517"/>
      <c r="G70" s="517"/>
      <c r="H70" s="518"/>
    </row>
    <row r="71" spans="2:8" x14ac:dyDescent="0.25">
      <c r="B71" s="54"/>
      <c r="C71" s="147"/>
      <c r="D71" s="444"/>
      <c r="E71" s="444"/>
      <c r="F71" s="517"/>
      <c r="G71" s="517"/>
      <c r="H71" s="518"/>
    </row>
    <row r="72" spans="2:8" x14ac:dyDescent="0.25">
      <c r="B72" s="54"/>
      <c r="C72" s="147"/>
      <c r="D72" s="444"/>
      <c r="E72" s="444"/>
      <c r="F72" s="517"/>
      <c r="G72" s="517"/>
      <c r="H72" s="518"/>
    </row>
    <row r="73" spans="2:8" x14ac:dyDescent="0.25">
      <c r="B73" s="54"/>
      <c r="C73" s="147"/>
      <c r="D73" s="444"/>
      <c r="E73" s="444"/>
      <c r="F73" s="517"/>
      <c r="G73" s="517"/>
      <c r="H73" s="518"/>
    </row>
    <row r="74" spans="2:8" x14ac:dyDescent="0.25">
      <c r="B74" s="54"/>
      <c r="C74" s="147"/>
      <c r="D74" s="444"/>
      <c r="E74" s="444"/>
      <c r="F74" s="517"/>
      <c r="G74" s="517"/>
      <c r="H74" s="518"/>
    </row>
    <row r="75" spans="2:8" x14ac:dyDescent="0.25">
      <c r="B75" s="54"/>
      <c r="C75" s="147"/>
      <c r="D75" s="444"/>
      <c r="E75" s="444"/>
      <c r="F75" s="517"/>
      <c r="G75" s="517"/>
      <c r="H75" s="518"/>
    </row>
    <row r="76" spans="2:8" x14ac:dyDescent="0.25">
      <c r="B76" s="54"/>
      <c r="C76" s="147"/>
      <c r="D76" s="444"/>
      <c r="E76" s="444"/>
      <c r="F76" s="517"/>
      <c r="G76" s="517"/>
      <c r="H76" s="518"/>
    </row>
    <row r="77" spans="2:8" x14ac:dyDescent="0.25">
      <c r="B77" s="54"/>
      <c r="C77" s="147"/>
      <c r="D77" s="444"/>
      <c r="E77" s="444"/>
      <c r="F77" s="517"/>
      <c r="G77" s="517"/>
      <c r="H77" s="518"/>
    </row>
    <row r="78" spans="2:8" x14ac:dyDescent="0.25">
      <c r="B78" s="54"/>
      <c r="C78" s="147"/>
      <c r="D78" s="444"/>
      <c r="E78" s="444"/>
      <c r="F78" s="517"/>
      <c r="G78" s="517"/>
      <c r="H78" s="518"/>
    </row>
    <row r="79" spans="2:8" x14ac:dyDescent="0.25">
      <c r="B79" s="54"/>
      <c r="C79" s="147"/>
      <c r="D79" s="444"/>
      <c r="E79" s="444"/>
      <c r="F79" s="517"/>
      <c r="G79" s="517"/>
      <c r="H79" s="518"/>
    </row>
    <row r="80" spans="2:8" x14ac:dyDescent="0.25">
      <c r="B80" s="54"/>
      <c r="C80" s="147"/>
      <c r="D80" s="444"/>
      <c r="E80" s="444"/>
      <c r="F80" s="517"/>
      <c r="G80" s="517"/>
      <c r="H80" s="518"/>
    </row>
    <row r="81" spans="2:8" x14ac:dyDescent="0.25">
      <c r="B81" s="54"/>
      <c r="C81" s="147"/>
      <c r="D81" s="444"/>
      <c r="E81" s="444"/>
      <c r="F81" s="517"/>
      <c r="G81" s="517"/>
      <c r="H81" s="518"/>
    </row>
    <row r="82" spans="2:8" x14ac:dyDescent="0.25">
      <c r="B82" s="54"/>
      <c r="C82" s="147"/>
      <c r="D82" s="444"/>
      <c r="E82" s="444"/>
      <c r="F82" s="517"/>
      <c r="G82" s="517"/>
      <c r="H82" s="518"/>
    </row>
    <row r="83" spans="2:8" x14ac:dyDescent="0.25">
      <c r="B83" s="54"/>
      <c r="C83" s="147"/>
      <c r="D83" s="444"/>
      <c r="E83" s="444"/>
      <c r="F83" s="517"/>
      <c r="G83" s="517"/>
      <c r="H83" s="518"/>
    </row>
    <row r="84" spans="2:8" x14ac:dyDescent="0.25">
      <c r="B84" s="54"/>
      <c r="C84" s="147"/>
      <c r="D84" s="444"/>
      <c r="E84" s="444"/>
      <c r="F84" s="517"/>
      <c r="G84" s="517"/>
      <c r="H84" s="518"/>
    </row>
    <row r="85" spans="2:8" x14ac:dyDescent="0.25">
      <c r="B85" s="54"/>
      <c r="C85" s="147"/>
      <c r="D85" s="444"/>
      <c r="E85" s="444"/>
      <c r="F85" s="517"/>
      <c r="G85" s="517"/>
      <c r="H85" s="518"/>
    </row>
    <row r="86" spans="2:8" x14ac:dyDescent="0.25">
      <c r="B86" s="54"/>
      <c r="C86" s="147"/>
      <c r="D86" s="444"/>
      <c r="E86" s="444"/>
      <c r="F86" s="517"/>
      <c r="G86" s="517"/>
      <c r="H86" s="518"/>
    </row>
    <row r="87" spans="2:8" x14ac:dyDescent="0.25">
      <c r="B87" s="54"/>
      <c r="C87" s="147"/>
      <c r="D87" s="444"/>
      <c r="E87" s="444"/>
      <c r="F87" s="517"/>
      <c r="G87" s="517"/>
      <c r="H87" s="518"/>
    </row>
    <row r="88" spans="2:8" x14ac:dyDescent="0.25">
      <c r="B88" s="54"/>
      <c r="C88" s="147"/>
      <c r="D88" s="444"/>
      <c r="E88" s="444"/>
      <c r="F88" s="517"/>
      <c r="G88" s="517"/>
      <c r="H88" s="518"/>
    </row>
    <row r="89" spans="2:8" x14ac:dyDescent="0.25">
      <c r="B89" s="54"/>
      <c r="C89" s="147"/>
      <c r="D89" s="444"/>
      <c r="E89" s="444"/>
      <c r="F89" s="517"/>
      <c r="G89" s="517"/>
      <c r="H89" s="518"/>
    </row>
    <row r="90" spans="2:8" x14ac:dyDescent="0.25">
      <c r="B90" s="54"/>
      <c r="C90" s="147"/>
      <c r="D90" s="444"/>
      <c r="E90" s="444"/>
      <c r="F90" s="517"/>
      <c r="G90" s="517"/>
      <c r="H90" s="518"/>
    </row>
    <row r="91" spans="2:8" x14ac:dyDescent="0.25">
      <c r="B91" s="54"/>
      <c r="C91" s="147"/>
      <c r="D91" s="444"/>
      <c r="E91" s="444"/>
      <c r="F91" s="517"/>
      <c r="G91" s="517"/>
      <c r="H91" s="518"/>
    </row>
    <row r="92" spans="2:8" x14ac:dyDescent="0.25">
      <c r="B92" s="54"/>
      <c r="C92" s="147"/>
      <c r="D92" s="444"/>
      <c r="E92" s="444"/>
      <c r="F92" s="517"/>
      <c r="G92" s="517"/>
      <c r="H92" s="518"/>
    </row>
    <row r="93" spans="2:8" x14ac:dyDescent="0.25">
      <c r="B93" s="54"/>
      <c r="C93" s="147"/>
      <c r="D93" s="444"/>
      <c r="E93" s="444"/>
      <c r="F93" s="517"/>
      <c r="G93" s="517"/>
      <c r="H93" s="518"/>
    </row>
    <row r="94" spans="2:8" x14ac:dyDescent="0.25">
      <c r="B94" s="54"/>
      <c r="C94" s="147"/>
      <c r="D94" s="444"/>
      <c r="E94" s="444"/>
      <c r="F94" s="517"/>
      <c r="G94" s="517"/>
      <c r="H94" s="518"/>
    </row>
    <row r="95" spans="2:8" x14ac:dyDescent="0.25">
      <c r="B95" s="54"/>
      <c r="C95" s="147"/>
      <c r="D95" s="444"/>
      <c r="E95" s="444"/>
      <c r="F95" s="517"/>
      <c r="G95" s="517"/>
      <c r="H95" s="518"/>
    </row>
    <row r="96" spans="2:8" x14ac:dyDescent="0.25">
      <c r="B96" s="54"/>
      <c r="C96" s="147"/>
      <c r="D96" s="444"/>
      <c r="E96" s="444"/>
      <c r="F96" s="517"/>
      <c r="G96" s="517"/>
      <c r="H96" s="518"/>
    </row>
    <row r="97" spans="2:8" x14ac:dyDescent="0.25">
      <c r="B97" s="54"/>
      <c r="C97" s="147"/>
      <c r="D97" s="444"/>
      <c r="E97" s="444"/>
      <c r="F97" s="517"/>
      <c r="G97" s="517"/>
      <c r="H97" s="518"/>
    </row>
    <row r="98" spans="2:8" x14ac:dyDescent="0.25">
      <c r="B98" s="54"/>
      <c r="C98" s="147"/>
      <c r="D98" s="444"/>
      <c r="E98" s="444"/>
      <c r="F98" s="517"/>
      <c r="G98" s="517"/>
      <c r="H98" s="518"/>
    </row>
    <row r="99" spans="2:8" x14ac:dyDescent="0.25">
      <c r="B99" s="54"/>
      <c r="C99" s="147"/>
      <c r="D99" s="444"/>
      <c r="E99" s="444"/>
      <c r="F99" s="517"/>
      <c r="G99" s="517"/>
      <c r="H99" s="518"/>
    </row>
    <row r="100" spans="2:8" ht="15.75" thickBot="1" x14ac:dyDescent="0.3">
      <c r="B100" s="60"/>
      <c r="C100" s="148"/>
      <c r="D100" s="448"/>
      <c r="E100" s="448"/>
      <c r="F100" s="519"/>
      <c r="G100" s="519"/>
      <c r="H100" s="520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60959DB8-AA28-440A-910A-27F8F34AA966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8609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523875</xdr:colOff>
                    <xdr:row>1</xdr:row>
                    <xdr:rowOff>9525</xdr:rowOff>
                  </from>
                  <to>
                    <xdr:col>31</xdr:col>
                    <xdr:colOff>476250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610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38100</xdr:colOff>
                    <xdr:row>1</xdr:row>
                    <xdr:rowOff>28575</xdr:rowOff>
                  </from>
                  <to>
                    <xdr:col>28</xdr:col>
                    <xdr:colOff>371475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7">
    <tabColor rgb="FF000000"/>
    <pageSetUpPr fitToPage="1"/>
  </sheetPr>
  <dimension ref="B1:BF100"/>
  <sheetViews>
    <sheetView showGridLines="0" zoomScale="90" zoomScaleNormal="90" workbookViewId="0">
      <selection activeCell="H17" sqref="H1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428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43612</v>
      </c>
      <c r="N5" s="468" t="str">
        <f ca="1">"Oil Sales for "&amp;TEXT(L5,"MM-DD-YY")</f>
        <v>Oil Sales for 05-27-19</v>
      </c>
      <c r="O5" s="469"/>
      <c r="P5" s="96">
        <f>SUM(AC14:AC37)</f>
        <v>371.98</v>
      </c>
      <c r="Q5" s="10"/>
      <c r="R5" s="531" t="str">
        <f ca="1">"Flare Total For "&amp;TEXT(L5,"MM-DD-YY")</f>
        <v>Flare Total For 05-27-19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502</v>
      </c>
      <c r="M6" s="10"/>
      <c r="N6" s="472" t="str">
        <f ca="1">"Gas Sales for "&amp;TEXT(L5,"MM-DD-YY")</f>
        <v>Gas Sales for 05-27-19</v>
      </c>
      <c r="O6" s="473"/>
      <c r="P6" s="132">
        <v>4643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460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36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438" t="s">
        <v>92</v>
      </c>
      <c r="F11" s="438" t="s">
        <v>93</v>
      </c>
      <c r="G11" s="438" t="s">
        <v>94</v>
      </c>
      <c r="H11" s="439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38" t="s">
        <v>54</v>
      </c>
      <c r="N11" s="439" t="s">
        <v>55</v>
      </c>
      <c r="O11" s="38" t="s">
        <v>80</v>
      </c>
      <c r="P11" s="438" t="s">
        <v>61</v>
      </c>
      <c r="Q11" s="439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38" t="s">
        <v>61</v>
      </c>
      <c r="AD11" s="438" t="s">
        <v>100</v>
      </c>
      <c r="AE11" s="438" t="s">
        <v>101</v>
      </c>
      <c r="AF11" s="439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437">
        <v>583</v>
      </c>
      <c r="E14" s="51">
        <v>54</v>
      </c>
      <c r="F14" s="437">
        <v>1.75</v>
      </c>
      <c r="G14" s="51">
        <v>313</v>
      </c>
      <c r="H14" s="52">
        <v>190</v>
      </c>
      <c r="I14" s="53"/>
      <c r="J14" s="160"/>
      <c r="K14" s="65"/>
      <c r="L14" s="49"/>
      <c r="M14" s="437"/>
      <c r="N14" s="52"/>
      <c r="O14" s="54">
        <v>4454</v>
      </c>
      <c r="P14" s="437">
        <v>21</v>
      </c>
      <c r="Q14" s="52">
        <v>19</v>
      </c>
      <c r="R14" s="21">
        <f>P14</f>
        <v>21</v>
      </c>
      <c r="S14" s="22">
        <f>Q14</f>
        <v>19</v>
      </c>
      <c r="T14" s="61"/>
      <c r="U14" s="61"/>
      <c r="V14" s="61"/>
      <c r="W14" s="112">
        <f ca="1">INDEX('Daily Totals'!$1:$1048576,MATCH(L5,'Daily Totals'!B:B)-1,17)</f>
        <v>107839</v>
      </c>
      <c r="X14" s="113">
        <f ca="1">IFERROR(('Main Tab'!$D$10-W14)/'Main Tab'!$D$10,1)</f>
        <v>0.3928223549747476</v>
      </c>
      <c r="Y14" s="185"/>
      <c r="Z14" s="65">
        <v>4</v>
      </c>
      <c r="AA14" s="49"/>
      <c r="AB14" s="49"/>
      <c r="AC14" s="437"/>
      <c r="AD14" s="104"/>
      <c r="AE14" s="106"/>
      <c r="AF14" s="108"/>
      <c r="AI14" s="83">
        <f ca="1">$L$5+B14</f>
        <v>43612.291666666664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8" si="1">IF(P14="","",P14)</f>
        <v>21</v>
      </c>
      <c r="AQ14" s="81">
        <f t="shared" si="1"/>
        <v>19</v>
      </c>
      <c r="AR14" s="81">
        <f t="shared" ref="AR14:AR37" si="2">IF(O14="","",O14)</f>
        <v>4454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0.84375</v>
      </c>
      <c r="AV14" s="81">
        <f t="shared" ref="AV14:AZ37" si="6">IF(F14="","",F14)</f>
        <v>1.75</v>
      </c>
      <c r="AW14" s="226">
        <f t="shared" si="6"/>
        <v>313</v>
      </c>
      <c r="AX14" s="81">
        <f t="shared" si="6"/>
        <v>190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583</v>
      </c>
      <c r="BC14" s="81">
        <f t="shared" ref="BC14:BC37" si="8">IF(H14="","",H14)</f>
        <v>190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43612.333333333328</v>
      </c>
      <c r="C15" s="49"/>
      <c r="D15" s="437">
        <v>582</v>
      </c>
      <c r="E15" s="51">
        <v>54</v>
      </c>
      <c r="F15" s="437">
        <v>1.75</v>
      </c>
      <c r="G15" s="51">
        <v>318</v>
      </c>
      <c r="H15" s="52">
        <v>189</v>
      </c>
      <c r="I15" s="53"/>
      <c r="J15" s="160"/>
      <c r="K15" s="65"/>
      <c r="L15" s="49"/>
      <c r="M15" s="437"/>
      <c r="N15" s="52"/>
      <c r="O15" s="54">
        <v>4423</v>
      </c>
      <c r="P15" s="437">
        <v>20</v>
      </c>
      <c r="Q15" s="52">
        <v>20</v>
      </c>
      <c r="R15" s="23">
        <f t="shared" ref="R15:S30" si="12">P15+R14</f>
        <v>41</v>
      </c>
      <c r="S15" s="24">
        <f t="shared" si="12"/>
        <v>39</v>
      </c>
      <c r="T15" s="62"/>
      <c r="U15" s="62"/>
      <c r="V15" s="62"/>
      <c r="W15" s="114">
        <f t="shared" ref="W15:W37" ca="1" si="13">W14-Q15</f>
        <v>107819</v>
      </c>
      <c r="X15" s="115">
        <f ca="1">IFERROR(('Main Tab'!$D$10-W15)/'Main Tab'!$D$10,1)</f>
        <v>0.39293496314897497</v>
      </c>
      <c r="Y15" s="110"/>
      <c r="Z15" s="65">
        <v>4</v>
      </c>
      <c r="AA15" s="49"/>
      <c r="AB15" s="49"/>
      <c r="AC15" s="437"/>
      <c r="AD15" s="104"/>
      <c r="AE15" s="106"/>
      <c r="AF15" s="108"/>
      <c r="AI15" s="83">
        <f t="shared" ref="AI15:AI37" ca="1" si="14">B15</f>
        <v>43612.333333333328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20</v>
      </c>
      <c r="AQ15" s="81">
        <f t="shared" si="1"/>
        <v>20</v>
      </c>
      <c r="AR15" s="81">
        <f t="shared" si="2"/>
        <v>4423</v>
      </c>
      <c r="AS15" s="81" t="str">
        <f t="shared" si="3"/>
        <v/>
      </c>
      <c r="AT15" s="81" t="str">
        <f t="shared" si="4"/>
        <v/>
      </c>
      <c r="AU15" s="81">
        <f t="shared" si="5"/>
        <v>0.84375</v>
      </c>
      <c r="AV15" s="81">
        <f t="shared" si="6"/>
        <v>1.75</v>
      </c>
      <c r="AW15" s="226">
        <f t="shared" si="6"/>
        <v>318</v>
      </c>
      <c r="AX15" s="81">
        <f t="shared" si="6"/>
        <v>189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582</v>
      </c>
      <c r="BC15" s="81">
        <f t="shared" si="8"/>
        <v>189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43612.374999999993</v>
      </c>
      <c r="C16" s="49"/>
      <c r="D16" s="437">
        <v>584</v>
      </c>
      <c r="E16" s="51">
        <v>54</v>
      </c>
      <c r="F16" s="437">
        <v>1.75</v>
      </c>
      <c r="G16" s="51">
        <v>320</v>
      </c>
      <c r="H16" s="52">
        <v>192</v>
      </c>
      <c r="I16" s="53"/>
      <c r="J16" s="160"/>
      <c r="K16" s="65"/>
      <c r="L16" s="49"/>
      <c r="M16" s="437"/>
      <c r="N16" s="52"/>
      <c r="O16" s="54">
        <v>4389</v>
      </c>
      <c r="P16" s="437">
        <v>22</v>
      </c>
      <c r="Q16" s="52">
        <v>19</v>
      </c>
      <c r="R16" s="23">
        <f t="shared" si="12"/>
        <v>63</v>
      </c>
      <c r="S16" s="24">
        <f t="shared" si="12"/>
        <v>58</v>
      </c>
      <c r="T16" s="62"/>
      <c r="U16" s="62"/>
      <c r="V16" s="62"/>
      <c r="W16" s="114">
        <f t="shared" ca="1" si="13"/>
        <v>107800</v>
      </c>
      <c r="X16" s="115">
        <f ca="1">IFERROR(('Main Tab'!$D$10-W16)/'Main Tab'!$D$10,1)</f>
        <v>0.39304194091449096</v>
      </c>
      <c r="Y16" s="110"/>
      <c r="Z16" s="65">
        <v>4</v>
      </c>
      <c r="AA16" s="49"/>
      <c r="AB16" s="49"/>
      <c r="AC16" s="437"/>
      <c r="AD16" s="104"/>
      <c r="AE16" s="106"/>
      <c r="AF16" s="108"/>
      <c r="AI16" s="83">
        <f t="shared" ca="1" si="14"/>
        <v>43612.374999999993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22</v>
      </c>
      <c r="AQ16" s="81">
        <f t="shared" si="1"/>
        <v>19</v>
      </c>
      <c r="AR16" s="81">
        <f t="shared" si="2"/>
        <v>4389</v>
      </c>
      <c r="AS16" s="81" t="str">
        <f t="shared" si="3"/>
        <v/>
      </c>
      <c r="AT16" s="81" t="str">
        <f t="shared" si="4"/>
        <v/>
      </c>
      <c r="AU16" s="81">
        <f t="shared" si="5"/>
        <v>0.84375</v>
      </c>
      <c r="AV16" s="81">
        <f t="shared" si="6"/>
        <v>1.75</v>
      </c>
      <c r="AW16" s="226">
        <f t="shared" si="6"/>
        <v>320</v>
      </c>
      <c r="AX16" s="81">
        <f t="shared" si="6"/>
        <v>192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584</v>
      </c>
      <c r="BC16" s="81">
        <f t="shared" si="8"/>
        <v>192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43612.416666666657</v>
      </c>
      <c r="C17" s="49"/>
      <c r="D17" s="437">
        <v>583</v>
      </c>
      <c r="E17" s="51">
        <v>54</v>
      </c>
      <c r="F17" s="437">
        <v>1.75</v>
      </c>
      <c r="G17" s="51">
        <v>316</v>
      </c>
      <c r="H17" s="52">
        <v>193</v>
      </c>
      <c r="I17" s="53"/>
      <c r="J17" s="160"/>
      <c r="K17" s="65"/>
      <c r="L17" s="49"/>
      <c r="M17" s="437"/>
      <c r="N17" s="52"/>
      <c r="O17" s="54">
        <v>4391</v>
      </c>
      <c r="P17" s="437">
        <v>20</v>
      </c>
      <c r="Q17" s="52">
        <v>20</v>
      </c>
      <c r="R17" s="23">
        <f t="shared" si="12"/>
        <v>83</v>
      </c>
      <c r="S17" s="24">
        <f t="shared" si="12"/>
        <v>78</v>
      </c>
      <c r="T17" s="62"/>
      <c r="U17" s="171"/>
      <c r="V17" s="62"/>
      <c r="W17" s="114">
        <f t="shared" ca="1" si="13"/>
        <v>107780</v>
      </c>
      <c r="X17" s="115">
        <f ca="1">IFERROR(('Main Tab'!$D$10-W17)/'Main Tab'!$D$10,1)</f>
        <v>0.39315454908871833</v>
      </c>
      <c r="Y17" s="110"/>
      <c r="Z17" s="65">
        <v>4</v>
      </c>
      <c r="AA17" s="49"/>
      <c r="AB17" s="49"/>
      <c r="AC17" s="437"/>
      <c r="AD17" s="104"/>
      <c r="AE17" s="106"/>
      <c r="AF17" s="108"/>
      <c r="AI17" s="83">
        <f t="shared" ca="1" si="14"/>
        <v>43612.416666666657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20</v>
      </c>
      <c r="AQ17" s="81">
        <f t="shared" si="1"/>
        <v>20</v>
      </c>
      <c r="AR17" s="81">
        <f t="shared" si="2"/>
        <v>4391</v>
      </c>
      <c r="AS17" s="81" t="str">
        <f t="shared" si="3"/>
        <v/>
      </c>
      <c r="AT17" s="81" t="str">
        <f t="shared" si="4"/>
        <v/>
      </c>
      <c r="AU17" s="81">
        <f t="shared" si="5"/>
        <v>0.84375</v>
      </c>
      <c r="AV17" s="81">
        <f t="shared" si="6"/>
        <v>1.75</v>
      </c>
      <c r="AW17" s="226">
        <f t="shared" si="6"/>
        <v>316</v>
      </c>
      <c r="AX17" s="81">
        <f t="shared" si="6"/>
        <v>193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583</v>
      </c>
      <c r="BC17" s="81">
        <f t="shared" si="8"/>
        <v>193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43612.458333333321</v>
      </c>
      <c r="C18" s="49"/>
      <c r="D18" s="437">
        <v>581</v>
      </c>
      <c r="E18" s="51">
        <v>54</v>
      </c>
      <c r="F18" s="437">
        <v>1.75</v>
      </c>
      <c r="G18" s="51">
        <v>315</v>
      </c>
      <c r="H18" s="52">
        <v>191</v>
      </c>
      <c r="I18" s="53"/>
      <c r="J18" s="160"/>
      <c r="K18" s="65"/>
      <c r="L18" s="49"/>
      <c r="M18" s="437"/>
      <c r="N18" s="52"/>
      <c r="O18" s="54">
        <v>4378</v>
      </c>
      <c r="P18" s="437">
        <v>23</v>
      </c>
      <c r="Q18" s="52">
        <v>19</v>
      </c>
      <c r="R18" s="23">
        <f t="shared" si="12"/>
        <v>106</v>
      </c>
      <c r="S18" s="24">
        <f t="shared" si="12"/>
        <v>97</v>
      </c>
      <c r="T18" s="62"/>
      <c r="U18" s="62"/>
      <c r="V18" s="62"/>
      <c r="W18" s="114">
        <f t="shared" ca="1" si="13"/>
        <v>107761</v>
      </c>
      <c r="X18" s="115">
        <f ca="1">IFERROR(('Main Tab'!$D$10-W18)/'Main Tab'!$D$10,1)</f>
        <v>0.39326152685423432</v>
      </c>
      <c r="Y18" s="110"/>
      <c r="Z18" s="65">
        <v>4</v>
      </c>
      <c r="AA18" s="49"/>
      <c r="AB18" s="49"/>
      <c r="AC18" s="437"/>
      <c r="AD18" s="104"/>
      <c r="AE18" s="106"/>
      <c r="AF18" s="108"/>
      <c r="AI18" s="83">
        <f t="shared" ca="1" si="14"/>
        <v>43612.458333333321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23</v>
      </c>
      <c r="AQ18" s="81">
        <f t="shared" si="1"/>
        <v>19</v>
      </c>
      <c r="AR18" s="81">
        <f t="shared" si="2"/>
        <v>4378</v>
      </c>
      <c r="AS18" s="81" t="str">
        <f t="shared" si="3"/>
        <v/>
      </c>
      <c r="AT18" s="81" t="str">
        <f t="shared" si="4"/>
        <v/>
      </c>
      <c r="AU18" s="81">
        <f t="shared" si="5"/>
        <v>0.84375</v>
      </c>
      <c r="AV18" s="81">
        <f t="shared" si="6"/>
        <v>1.75</v>
      </c>
      <c r="AW18" s="226">
        <f t="shared" si="6"/>
        <v>315</v>
      </c>
      <c r="AX18" s="81">
        <f t="shared" si="6"/>
        <v>191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581</v>
      </c>
      <c r="BC18" s="81">
        <f t="shared" si="8"/>
        <v>191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43612.499999999985</v>
      </c>
      <c r="C19" s="49"/>
      <c r="D19" s="437">
        <v>581</v>
      </c>
      <c r="E19" s="51">
        <v>54</v>
      </c>
      <c r="F19" s="437">
        <v>1.75</v>
      </c>
      <c r="G19" s="51">
        <v>317</v>
      </c>
      <c r="H19" s="52">
        <v>190</v>
      </c>
      <c r="I19" s="53"/>
      <c r="J19" s="160"/>
      <c r="K19" s="65"/>
      <c r="L19" s="49"/>
      <c r="M19" s="437"/>
      <c r="N19" s="52"/>
      <c r="O19" s="54">
        <v>4413</v>
      </c>
      <c r="P19" s="437">
        <v>21</v>
      </c>
      <c r="Q19" s="52">
        <v>18</v>
      </c>
      <c r="R19" s="23">
        <f t="shared" si="12"/>
        <v>127</v>
      </c>
      <c r="S19" s="24">
        <f t="shared" si="12"/>
        <v>115</v>
      </c>
      <c r="T19" s="62"/>
      <c r="U19" s="62"/>
      <c r="V19" s="62"/>
      <c r="W19" s="114">
        <f t="shared" ca="1" si="13"/>
        <v>107743</v>
      </c>
      <c r="X19" s="115">
        <f ca="1">IFERROR(('Main Tab'!$D$10-W19)/'Main Tab'!$D$10,1)</f>
        <v>0.39336287421103899</v>
      </c>
      <c r="Y19" s="110"/>
      <c r="Z19" s="65">
        <v>4</v>
      </c>
      <c r="AA19" s="49"/>
      <c r="AB19" s="49"/>
      <c r="AC19" s="437"/>
      <c r="AD19" s="104"/>
      <c r="AE19" s="106"/>
      <c r="AF19" s="108"/>
      <c r="AI19" s="83">
        <f t="shared" ca="1" si="14"/>
        <v>43612.499999999985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21</v>
      </c>
      <c r="AQ19" s="81">
        <f t="shared" si="1"/>
        <v>18</v>
      </c>
      <c r="AR19" s="81">
        <f t="shared" si="2"/>
        <v>4413</v>
      </c>
      <c r="AS19" s="81" t="str">
        <f t="shared" si="3"/>
        <v/>
      </c>
      <c r="AT19" s="81" t="str">
        <f t="shared" si="4"/>
        <v/>
      </c>
      <c r="AU19" s="81">
        <f>IF(E19="","",E19/64)</f>
        <v>0.84375</v>
      </c>
      <c r="AV19" s="81">
        <f>IF(F19="","",F19)</f>
        <v>1.75</v>
      </c>
      <c r="AW19" s="226">
        <f t="shared" si="6"/>
        <v>317</v>
      </c>
      <c r="AX19" s="81">
        <f t="shared" si="6"/>
        <v>190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581</v>
      </c>
      <c r="BC19" s="81">
        <f t="shared" si="8"/>
        <v>190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43612.54166666665</v>
      </c>
      <c r="C20" s="49"/>
      <c r="D20" s="437">
        <v>580</v>
      </c>
      <c r="E20" s="51">
        <v>54</v>
      </c>
      <c r="F20" s="437">
        <v>1.75</v>
      </c>
      <c r="G20" s="51">
        <v>311</v>
      </c>
      <c r="H20" s="52">
        <v>188</v>
      </c>
      <c r="I20" s="53"/>
      <c r="J20" s="160"/>
      <c r="K20" s="65"/>
      <c r="L20" s="49"/>
      <c r="M20" s="437"/>
      <c r="N20" s="52"/>
      <c r="O20" s="54">
        <v>4452</v>
      </c>
      <c r="P20" s="437">
        <v>20</v>
      </c>
      <c r="Q20" s="52">
        <v>18</v>
      </c>
      <c r="R20" s="23">
        <f t="shared" si="12"/>
        <v>147</v>
      </c>
      <c r="S20" s="24">
        <f t="shared" si="12"/>
        <v>133</v>
      </c>
      <c r="T20" s="62"/>
      <c r="U20" s="62"/>
      <c r="V20" s="62"/>
      <c r="W20" s="114">
        <f t="shared" ca="1" si="13"/>
        <v>107725</v>
      </c>
      <c r="X20" s="115">
        <f ca="1">IFERROR(('Main Tab'!$D$10-W20)/'Main Tab'!$D$10,1)</f>
        <v>0.39346422156784361</v>
      </c>
      <c r="Y20" s="110"/>
      <c r="Z20" s="65">
        <v>4</v>
      </c>
      <c r="AA20" s="49"/>
      <c r="AB20" s="49"/>
      <c r="AC20" s="437"/>
      <c r="AD20" s="104"/>
      <c r="AE20" s="106"/>
      <c r="AF20" s="108"/>
      <c r="AI20" s="83">
        <f t="shared" ca="1" si="14"/>
        <v>43612.54166666665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20</v>
      </c>
      <c r="AQ20" s="81">
        <f t="shared" si="1"/>
        <v>18</v>
      </c>
      <c r="AR20" s="81">
        <f t="shared" si="2"/>
        <v>4452</v>
      </c>
      <c r="AS20" s="81" t="str">
        <f t="shared" si="3"/>
        <v/>
      </c>
      <c r="AT20" s="81" t="str">
        <f t="shared" si="4"/>
        <v/>
      </c>
      <c r="AU20" s="81">
        <f>IF(E20="","",E20/64)</f>
        <v>0.84375</v>
      </c>
      <c r="AV20" s="81">
        <f t="shared" si="6"/>
        <v>1.75</v>
      </c>
      <c r="AW20" s="226">
        <f t="shared" si="6"/>
        <v>311</v>
      </c>
      <c r="AX20" s="81">
        <f t="shared" si="6"/>
        <v>188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580</v>
      </c>
      <c r="BC20" s="81">
        <f t="shared" si="8"/>
        <v>188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43612.583333333314</v>
      </c>
      <c r="C21" s="49"/>
      <c r="D21" s="437">
        <v>582</v>
      </c>
      <c r="E21" s="51">
        <v>54</v>
      </c>
      <c r="F21" s="437">
        <v>1.75</v>
      </c>
      <c r="G21" s="51">
        <v>307</v>
      </c>
      <c r="H21" s="52">
        <v>189</v>
      </c>
      <c r="I21" s="53"/>
      <c r="J21" s="160"/>
      <c r="K21" s="65"/>
      <c r="L21" s="49"/>
      <c r="M21" s="437"/>
      <c r="N21" s="52"/>
      <c r="O21" s="54">
        <v>4441</v>
      </c>
      <c r="P21" s="437">
        <v>21</v>
      </c>
      <c r="Q21" s="52">
        <v>20</v>
      </c>
      <c r="R21" s="23">
        <f t="shared" si="12"/>
        <v>168</v>
      </c>
      <c r="S21" s="24">
        <f t="shared" si="12"/>
        <v>153</v>
      </c>
      <c r="T21" s="62"/>
      <c r="U21" s="62"/>
      <c r="V21" s="62"/>
      <c r="W21" s="114">
        <f t="shared" ca="1" si="13"/>
        <v>107705</v>
      </c>
      <c r="X21" s="115">
        <f ca="1">IFERROR(('Main Tab'!$D$10-W21)/'Main Tab'!$D$10,1)</f>
        <v>0.39357682974207098</v>
      </c>
      <c r="Y21" s="110"/>
      <c r="Z21" s="65">
        <v>4</v>
      </c>
      <c r="AA21" s="49">
        <v>8811801</v>
      </c>
      <c r="AB21" s="49" t="s">
        <v>143</v>
      </c>
      <c r="AC21" s="437">
        <v>186.34</v>
      </c>
      <c r="AD21" s="104" t="s">
        <v>157</v>
      </c>
      <c r="AE21" s="106">
        <v>50</v>
      </c>
      <c r="AF21" s="108">
        <v>5.0000000000000001E-4</v>
      </c>
      <c r="AI21" s="83">
        <f t="shared" ca="1" si="14"/>
        <v>43612.583333333314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21</v>
      </c>
      <c r="AQ21" s="81">
        <f t="shared" si="1"/>
        <v>20</v>
      </c>
      <c r="AR21" s="81">
        <f t="shared" si="2"/>
        <v>4441</v>
      </c>
      <c r="AS21" s="81" t="str">
        <f t="shared" si="3"/>
        <v/>
      </c>
      <c r="AT21" s="81" t="str">
        <f t="shared" si="4"/>
        <v/>
      </c>
      <c r="AU21" s="81">
        <f t="shared" si="5"/>
        <v>0.84375</v>
      </c>
      <c r="AV21" s="81">
        <f t="shared" si="6"/>
        <v>1.75</v>
      </c>
      <c r="AW21" s="226">
        <f t="shared" si="6"/>
        <v>307</v>
      </c>
      <c r="AX21" s="81">
        <f t="shared" si="6"/>
        <v>189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582</v>
      </c>
      <c r="BC21" s="81">
        <f t="shared" si="8"/>
        <v>189</v>
      </c>
      <c r="BD21" s="81">
        <f t="shared" si="9"/>
        <v>5.0000000000000001E-4</v>
      </c>
      <c r="BE21" s="81">
        <f t="shared" si="10"/>
        <v>50</v>
      </c>
      <c r="BF21" s="84" t="str">
        <f t="shared" si="11"/>
        <v>Ticket No: 8811801 186.34 bbls sold</v>
      </c>
    </row>
    <row r="22" spans="2:58" x14ac:dyDescent="0.25">
      <c r="B22" s="47">
        <f t="shared" ca="1" si="15"/>
        <v>43612.624999999978</v>
      </c>
      <c r="C22" s="49"/>
      <c r="D22" s="437">
        <v>580</v>
      </c>
      <c r="E22" s="51">
        <v>54</v>
      </c>
      <c r="F22" s="437">
        <v>1.75</v>
      </c>
      <c r="G22" s="51">
        <v>321</v>
      </c>
      <c r="H22" s="52">
        <v>186</v>
      </c>
      <c r="I22" s="53"/>
      <c r="J22" s="160"/>
      <c r="K22" s="65"/>
      <c r="L22" s="49"/>
      <c r="M22" s="437"/>
      <c r="N22" s="52"/>
      <c r="O22" s="54">
        <v>4450</v>
      </c>
      <c r="P22" s="437">
        <v>22</v>
      </c>
      <c r="Q22" s="52">
        <v>19</v>
      </c>
      <c r="R22" s="23">
        <f t="shared" si="12"/>
        <v>190</v>
      </c>
      <c r="S22" s="24">
        <f t="shared" si="12"/>
        <v>172</v>
      </c>
      <c r="T22" s="62"/>
      <c r="U22" s="62"/>
      <c r="V22" s="62"/>
      <c r="W22" s="114">
        <f t="shared" ca="1" si="13"/>
        <v>107686</v>
      </c>
      <c r="X22" s="115">
        <f ca="1">IFERROR(('Main Tab'!$D$10-W22)/'Main Tab'!$D$10,1)</f>
        <v>0.39368380750758697</v>
      </c>
      <c r="Y22" s="110"/>
      <c r="Z22" s="65">
        <v>4</v>
      </c>
      <c r="AA22" s="49"/>
      <c r="AB22" s="49"/>
      <c r="AC22" s="437"/>
      <c r="AD22" s="104"/>
      <c r="AE22" s="106"/>
      <c r="AF22" s="108"/>
      <c r="AI22" s="83">
        <f t="shared" ca="1" si="14"/>
        <v>43612.624999999978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22</v>
      </c>
      <c r="AQ22" s="81">
        <f t="shared" si="1"/>
        <v>19</v>
      </c>
      <c r="AR22" s="81">
        <f t="shared" si="2"/>
        <v>4450</v>
      </c>
      <c r="AS22" s="81" t="str">
        <f t="shared" si="3"/>
        <v/>
      </c>
      <c r="AT22" s="81" t="str">
        <f t="shared" si="4"/>
        <v/>
      </c>
      <c r="AU22" s="81">
        <f t="shared" si="5"/>
        <v>0.84375</v>
      </c>
      <c r="AV22" s="81">
        <f t="shared" si="6"/>
        <v>1.75</v>
      </c>
      <c r="AW22" s="226">
        <f t="shared" si="6"/>
        <v>321</v>
      </c>
      <c r="AX22" s="81">
        <f t="shared" si="6"/>
        <v>186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580</v>
      </c>
      <c r="BC22" s="81">
        <f t="shared" si="8"/>
        <v>186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43612.666666666642</v>
      </c>
      <c r="C23" s="49"/>
      <c r="D23" s="437">
        <v>579</v>
      </c>
      <c r="E23" s="51">
        <v>54</v>
      </c>
      <c r="F23" s="437">
        <v>1.75</v>
      </c>
      <c r="G23" s="51">
        <v>317</v>
      </c>
      <c r="H23" s="52">
        <v>188</v>
      </c>
      <c r="I23" s="53"/>
      <c r="J23" s="160"/>
      <c r="K23" s="65"/>
      <c r="L23" s="49"/>
      <c r="M23" s="437"/>
      <c r="N23" s="52"/>
      <c r="O23" s="54">
        <v>4458</v>
      </c>
      <c r="P23" s="437">
        <v>20</v>
      </c>
      <c r="Q23" s="52">
        <v>19</v>
      </c>
      <c r="R23" s="23">
        <f t="shared" si="12"/>
        <v>210</v>
      </c>
      <c r="S23" s="24">
        <f t="shared" si="12"/>
        <v>191</v>
      </c>
      <c r="T23" s="62"/>
      <c r="U23" s="62"/>
      <c r="V23" s="62"/>
      <c r="W23" s="114">
        <f t="shared" ca="1" si="13"/>
        <v>107667</v>
      </c>
      <c r="X23" s="115">
        <f ca="1">IFERROR(('Main Tab'!$D$10-W23)/'Main Tab'!$D$10,1)</f>
        <v>0.39379078527310296</v>
      </c>
      <c r="Y23" s="110"/>
      <c r="Z23" s="65">
        <v>4</v>
      </c>
      <c r="AA23" s="49"/>
      <c r="AB23" s="49"/>
      <c r="AC23" s="437"/>
      <c r="AD23" s="104"/>
      <c r="AE23" s="106"/>
      <c r="AF23" s="108"/>
      <c r="AI23" s="83">
        <f t="shared" ca="1" si="14"/>
        <v>43612.666666666642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20</v>
      </c>
      <c r="AQ23" s="81">
        <f t="shared" si="1"/>
        <v>19</v>
      </c>
      <c r="AR23" s="81">
        <f t="shared" si="2"/>
        <v>4458</v>
      </c>
      <c r="AS23" s="81" t="str">
        <f t="shared" si="3"/>
        <v/>
      </c>
      <c r="AT23" s="81" t="str">
        <f t="shared" si="4"/>
        <v/>
      </c>
      <c r="AU23" s="81">
        <f t="shared" si="5"/>
        <v>0.84375</v>
      </c>
      <c r="AV23" s="81">
        <f t="shared" si="6"/>
        <v>1.75</v>
      </c>
      <c r="AW23" s="226">
        <f t="shared" si="6"/>
        <v>317</v>
      </c>
      <c r="AX23" s="81">
        <f t="shared" si="6"/>
        <v>188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579</v>
      </c>
      <c r="BC23" s="81">
        <f t="shared" si="8"/>
        <v>188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43612.708333333307</v>
      </c>
      <c r="C24" s="49"/>
      <c r="D24" s="437">
        <v>578</v>
      </c>
      <c r="E24" s="51">
        <v>54</v>
      </c>
      <c r="F24" s="437">
        <v>1.75</v>
      </c>
      <c r="G24" s="51">
        <v>322</v>
      </c>
      <c r="H24" s="52">
        <v>190</v>
      </c>
      <c r="I24" s="53"/>
      <c r="J24" s="160"/>
      <c r="K24" s="65"/>
      <c r="L24" s="49"/>
      <c r="M24" s="437"/>
      <c r="N24" s="52"/>
      <c r="O24" s="54">
        <v>4258</v>
      </c>
      <c r="P24" s="437">
        <v>21</v>
      </c>
      <c r="Q24" s="52">
        <v>19</v>
      </c>
      <c r="R24" s="23">
        <f t="shared" si="12"/>
        <v>231</v>
      </c>
      <c r="S24" s="24">
        <f t="shared" si="12"/>
        <v>210</v>
      </c>
      <c r="T24" s="62"/>
      <c r="U24" s="62"/>
      <c r="V24" s="62"/>
      <c r="W24" s="114">
        <f t="shared" ca="1" si="13"/>
        <v>107648</v>
      </c>
      <c r="X24" s="115">
        <f ca="1">IFERROR(('Main Tab'!$D$10-W24)/'Main Tab'!$D$10,1)</f>
        <v>0.39389776303861895</v>
      </c>
      <c r="Y24" s="110"/>
      <c r="Z24" s="65">
        <v>4</v>
      </c>
      <c r="AA24" s="49"/>
      <c r="AB24" s="49"/>
      <c r="AC24" s="437"/>
      <c r="AD24" s="104"/>
      <c r="AE24" s="106"/>
      <c r="AF24" s="108"/>
      <c r="AI24" s="83">
        <f t="shared" ca="1" si="14"/>
        <v>43612.708333333307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21</v>
      </c>
      <c r="AQ24" s="81">
        <f t="shared" si="1"/>
        <v>19</v>
      </c>
      <c r="AR24" s="81">
        <f>IF(O24="","",O24)</f>
        <v>4258</v>
      </c>
      <c r="AS24" s="81" t="str">
        <f t="shared" si="3"/>
        <v/>
      </c>
      <c r="AT24" s="81" t="str">
        <f t="shared" si="4"/>
        <v/>
      </c>
      <c r="AU24" s="81">
        <f t="shared" si="5"/>
        <v>0.84375</v>
      </c>
      <c r="AV24" s="81">
        <f t="shared" si="6"/>
        <v>1.75</v>
      </c>
      <c r="AW24" s="226">
        <f t="shared" si="6"/>
        <v>322</v>
      </c>
      <c r="AX24" s="81">
        <f t="shared" si="6"/>
        <v>190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578</v>
      </c>
      <c r="BC24" s="81">
        <f t="shared" si="8"/>
        <v>190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5"/>
        <v>43612.749999999971</v>
      </c>
      <c r="C25" s="49"/>
      <c r="D25" s="437">
        <v>576</v>
      </c>
      <c r="E25" s="51">
        <v>54</v>
      </c>
      <c r="F25" s="437">
        <v>1.75</v>
      </c>
      <c r="G25" s="51">
        <v>316</v>
      </c>
      <c r="H25" s="52">
        <v>191</v>
      </c>
      <c r="I25" s="53"/>
      <c r="J25" s="160"/>
      <c r="K25" s="65"/>
      <c r="L25" s="49"/>
      <c r="M25" s="437"/>
      <c r="N25" s="52"/>
      <c r="O25" s="54">
        <v>4345</v>
      </c>
      <c r="P25" s="437">
        <v>22</v>
      </c>
      <c r="Q25" s="52">
        <v>20</v>
      </c>
      <c r="R25" s="23">
        <f t="shared" si="12"/>
        <v>253</v>
      </c>
      <c r="S25" s="24">
        <f t="shared" si="12"/>
        <v>230</v>
      </c>
      <c r="T25" s="62"/>
      <c r="U25" s="62"/>
      <c r="V25" s="62"/>
      <c r="W25" s="114">
        <f t="shared" ca="1" si="13"/>
        <v>107628</v>
      </c>
      <c r="X25" s="115">
        <f ca="1">IFERROR(('Main Tab'!$D$10-W25)/'Main Tab'!$D$10,1)</f>
        <v>0.39401037121284632</v>
      </c>
      <c r="Y25" s="110"/>
      <c r="Z25" s="65">
        <v>4</v>
      </c>
      <c r="AA25" s="49"/>
      <c r="AB25" s="49"/>
      <c r="AC25" s="437"/>
      <c r="AD25" s="104"/>
      <c r="AE25" s="106"/>
      <c r="AF25" s="108"/>
      <c r="AI25" s="83">
        <f t="shared" ca="1" si="14"/>
        <v>43612.749999999971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22</v>
      </c>
      <c r="AQ25" s="81">
        <f t="shared" si="1"/>
        <v>20</v>
      </c>
      <c r="AR25" s="81">
        <f>IF(O25="","",O25)</f>
        <v>4345</v>
      </c>
      <c r="AS25" s="81" t="str">
        <f t="shared" si="3"/>
        <v/>
      </c>
      <c r="AT25" s="81" t="str">
        <f t="shared" si="4"/>
        <v/>
      </c>
      <c r="AU25" s="81">
        <f t="shared" si="5"/>
        <v>0.84375</v>
      </c>
      <c r="AV25" s="81">
        <f t="shared" si="6"/>
        <v>1.75</v>
      </c>
      <c r="AW25" s="81">
        <f t="shared" si="6"/>
        <v>316</v>
      </c>
      <c r="AX25" s="81">
        <f t="shared" si="6"/>
        <v>191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576</v>
      </c>
      <c r="BC25" s="81">
        <f t="shared" si="8"/>
        <v>191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5"/>
        <v>43612.791666666635</v>
      </c>
      <c r="C26" s="49"/>
      <c r="D26" s="437">
        <v>572</v>
      </c>
      <c r="E26" s="51">
        <v>54</v>
      </c>
      <c r="F26" s="442">
        <v>1.75</v>
      </c>
      <c r="G26" s="51">
        <v>309</v>
      </c>
      <c r="H26" s="52">
        <v>191</v>
      </c>
      <c r="I26" s="53"/>
      <c r="J26" s="160"/>
      <c r="K26" s="65"/>
      <c r="L26" s="49"/>
      <c r="M26" s="437"/>
      <c r="N26" s="52"/>
      <c r="O26" s="54">
        <v>4288</v>
      </c>
      <c r="P26" s="442">
        <v>20</v>
      </c>
      <c r="Q26" s="52">
        <v>19</v>
      </c>
      <c r="R26" s="23">
        <f t="shared" si="12"/>
        <v>273</v>
      </c>
      <c r="S26" s="24">
        <f t="shared" si="12"/>
        <v>249</v>
      </c>
      <c r="T26" s="62"/>
      <c r="U26" s="62"/>
      <c r="V26" s="62"/>
      <c r="W26" s="114">
        <f t="shared" ca="1" si="13"/>
        <v>107609</v>
      </c>
      <c r="X26" s="115">
        <f ca="1">IFERROR(('Main Tab'!$D$10-W26)/'Main Tab'!$D$10,1)</f>
        <v>0.39411734897836231</v>
      </c>
      <c r="Y26" s="110"/>
      <c r="Z26" s="65">
        <v>4</v>
      </c>
      <c r="AA26" s="49"/>
      <c r="AB26" s="49"/>
      <c r="AC26" s="437"/>
      <c r="AD26" s="104"/>
      <c r="AE26" s="106"/>
      <c r="AF26" s="108"/>
      <c r="AI26" s="83">
        <f t="shared" ca="1" si="14"/>
        <v>43612.791666666635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20</v>
      </c>
      <c r="AQ26" s="81">
        <f t="shared" si="1"/>
        <v>19</v>
      </c>
      <c r="AR26" s="81">
        <f t="shared" si="2"/>
        <v>4288</v>
      </c>
      <c r="AS26" s="81" t="str">
        <f t="shared" si="3"/>
        <v/>
      </c>
      <c r="AT26" s="81" t="str">
        <f t="shared" si="4"/>
        <v/>
      </c>
      <c r="AU26" s="81">
        <f t="shared" si="5"/>
        <v>0.84375</v>
      </c>
      <c r="AV26" s="81">
        <f>IF(F26="","",F26)</f>
        <v>1.75</v>
      </c>
      <c r="AW26" s="81">
        <f t="shared" si="6"/>
        <v>309</v>
      </c>
      <c r="AX26" s="81">
        <f t="shared" si="6"/>
        <v>191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572</v>
      </c>
      <c r="BC26" s="81">
        <f t="shared" si="8"/>
        <v>191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43612.833333333299</v>
      </c>
      <c r="C27" s="49"/>
      <c r="D27" s="437">
        <v>574</v>
      </c>
      <c r="E27" s="51">
        <v>54</v>
      </c>
      <c r="F27" s="442">
        <v>1.75</v>
      </c>
      <c r="G27" s="51">
        <v>309</v>
      </c>
      <c r="H27" s="52">
        <v>190</v>
      </c>
      <c r="I27" s="53"/>
      <c r="J27" s="160"/>
      <c r="K27" s="65"/>
      <c r="L27" s="49"/>
      <c r="M27" s="437"/>
      <c r="N27" s="52"/>
      <c r="O27" s="54">
        <v>4317</v>
      </c>
      <c r="P27" s="442">
        <v>20</v>
      </c>
      <c r="Q27" s="52">
        <v>20</v>
      </c>
      <c r="R27" s="23">
        <f t="shared" si="12"/>
        <v>293</v>
      </c>
      <c r="S27" s="24">
        <f t="shared" si="12"/>
        <v>269</v>
      </c>
      <c r="T27" s="62"/>
      <c r="U27" s="62"/>
      <c r="V27" s="62"/>
      <c r="W27" s="114">
        <f t="shared" ca="1" si="13"/>
        <v>107589</v>
      </c>
      <c r="X27" s="115">
        <f ca="1">IFERROR(('Main Tab'!$D$10-W27)/'Main Tab'!$D$10,1)</f>
        <v>0.39422995715258968</v>
      </c>
      <c r="Y27" s="110"/>
      <c r="Z27" s="65">
        <v>4</v>
      </c>
      <c r="AA27" s="49">
        <v>8742311</v>
      </c>
      <c r="AB27" s="49" t="s">
        <v>143</v>
      </c>
      <c r="AC27" s="437">
        <v>185.64</v>
      </c>
      <c r="AD27" s="104" t="s">
        <v>157</v>
      </c>
      <c r="AE27" s="106">
        <v>50</v>
      </c>
      <c r="AF27" s="108">
        <v>5.0000000000000001E-4</v>
      </c>
      <c r="AI27" s="83">
        <f t="shared" ca="1" si="14"/>
        <v>43612.833333333299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20</v>
      </c>
      <c r="AQ27" s="81">
        <f t="shared" si="1"/>
        <v>20</v>
      </c>
      <c r="AR27" s="81">
        <f t="shared" si="2"/>
        <v>4317</v>
      </c>
      <c r="AS27" s="81" t="str">
        <f t="shared" si="3"/>
        <v/>
      </c>
      <c r="AT27" s="81" t="str">
        <f t="shared" si="4"/>
        <v/>
      </c>
      <c r="AU27" s="81">
        <f t="shared" si="5"/>
        <v>0.84375</v>
      </c>
      <c r="AV27" s="81">
        <f t="shared" si="6"/>
        <v>1.75</v>
      </c>
      <c r="AW27" s="81">
        <f t="shared" si="6"/>
        <v>309</v>
      </c>
      <c r="AX27" s="81">
        <f t="shared" si="6"/>
        <v>190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574</v>
      </c>
      <c r="BC27" s="81">
        <f t="shared" si="8"/>
        <v>190</v>
      </c>
      <c r="BD27" s="81">
        <f t="shared" si="9"/>
        <v>5.0000000000000001E-4</v>
      </c>
      <c r="BE27" s="81">
        <f t="shared" si="10"/>
        <v>50</v>
      </c>
      <c r="BF27" s="84" t="str">
        <f t="shared" si="11"/>
        <v>Ticket No: 8742311 185.64 bbls sold</v>
      </c>
    </row>
    <row r="28" spans="2:58" x14ac:dyDescent="0.25">
      <c r="B28" s="47">
        <f t="shared" ca="1" si="15"/>
        <v>43612.874999999964</v>
      </c>
      <c r="C28" s="49"/>
      <c r="D28" s="437">
        <v>568</v>
      </c>
      <c r="E28" s="51">
        <v>54</v>
      </c>
      <c r="F28" s="442">
        <v>1.75</v>
      </c>
      <c r="G28" s="51">
        <v>308</v>
      </c>
      <c r="H28" s="52">
        <v>189</v>
      </c>
      <c r="I28" s="53"/>
      <c r="J28" s="160"/>
      <c r="K28" s="65"/>
      <c r="L28" s="49"/>
      <c r="M28" s="437"/>
      <c r="N28" s="52"/>
      <c r="O28" s="54">
        <v>4296</v>
      </c>
      <c r="P28" s="442">
        <v>22</v>
      </c>
      <c r="Q28" s="52">
        <v>19</v>
      </c>
      <c r="R28" s="23">
        <f t="shared" si="12"/>
        <v>315</v>
      </c>
      <c r="S28" s="24">
        <f t="shared" si="12"/>
        <v>288</v>
      </c>
      <c r="T28" s="62"/>
      <c r="U28" s="62"/>
      <c r="V28" s="62"/>
      <c r="W28" s="114">
        <f t="shared" ca="1" si="13"/>
        <v>107570</v>
      </c>
      <c r="X28" s="115">
        <f ca="1">IFERROR(('Main Tab'!$D$10-W28)/'Main Tab'!$D$10,1)</f>
        <v>0.39433693491810573</v>
      </c>
      <c r="Y28" s="110"/>
      <c r="Z28" s="65">
        <v>4</v>
      </c>
      <c r="AA28" s="49"/>
      <c r="AB28" s="49"/>
      <c r="AC28" s="437"/>
      <c r="AD28" s="104"/>
      <c r="AE28" s="106"/>
      <c r="AF28" s="108"/>
      <c r="AI28" s="83">
        <f t="shared" ca="1" si="14"/>
        <v>43612.874999999964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22</v>
      </c>
      <c r="AQ28" s="81">
        <f t="shared" si="1"/>
        <v>19</v>
      </c>
      <c r="AR28" s="81">
        <f t="shared" si="2"/>
        <v>4296</v>
      </c>
      <c r="AS28" s="81" t="str">
        <f t="shared" si="3"/>
        <v/>
      </c>
      <c r="AT28" s="81" t="str">
        <f t="shared" si="4"/>
        <v/>
      </c>
      <c r="AU28" s="81">
        <f t="shared" si="5"/>
        <v>0.84375</v>
      </c>
      <c r="AV28" s="81">
        <f t="shared" si="6"/>
        <v>1.75</v>
      </c>
      <c r="AW28" s="81">
        <f t="shared" si="6"/>
        <v>308</v>
      </c>
      <c r="AX28" s="81">
        <f t="shared" si="6"/>
        <v>189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568</v>
      </c>
      <c r="BC28" s="81">
        <f t="shared" si="8"/>
        <v>189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43612.916666666628</v>
      </c>
      <c r="C29" s="49"/>
      <c r="D29" s="437">
        <v>568</v>
      </c>
      <c r="E29" s="51">
        <v>54</v>
      </c>
      <c r="F29" s="442">
        <v>1.75</v>
      </c>
      <c r="G29" s="51">
        <v>296</v>
      </c>
      <c r="H29" s="52">
        <v>189</v>
      </c>
      <c r="I29" s="53"/>
      <c r="J29" s="160"/>
      <c r="K29" s="65"/>
      <c r="L29" s="49"/>
      <c r="M29" s="437"/>
      <c r="N29" s="52"/>
      <c r="O29" s="54">
        <v>4223</v>
      </c>
      <c r="P29" s="442">
        <v>20</v>
      </c>
      <c r="Q29" s="52">
        <v>20</v>
      </c>
      <c r="R29" s="23">
        <f t="shared" si="12"/>
        <v>335</v>
      </c>
      <c r="S29" s="24">
        <f t="shared" si="12"/>
        <v>308</v>
      </c>
      <c r="T29" s="62"/>
      <c r="U29" s="62"/>
      <c r="V29" s="62"/>
      <c r="W29" s="114">
        <f t="shared" ca="1" si="13"/>
        <v>107550</v>
      </c>
      <c r="X29" s="115">
        <f ca="1">IFERROR(('Main Tab'!$D$10-W29)/'Main Tab'!$D$10,1)</f>
        <v>0.3944495430923331</v>
      </c>
      <c r="Y29" s="110"/>
      <c r="Z29" s="65">
        <v>4</v>
      </c>
      <c r="AA29" s="49"/>
      <c r="AB29" s="49"/>
      <c r="AC29" s="437"/>
      <c r="AD29" s="104"/>
      <c r="AE29" s="106"/>
      <c r="AF29" s="108"/>
      <c r="AI29" s="83">
        <f t="shared" ca="1" si="14"/>
        <v>43612.916666666628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20</v>
      </c>
      <c r="AQ29" s="81">
        <f t="shared" si="1"/>
        <v>20</v>
      </c>
      <c r="AR29" s="81">
        <f t="shared" si="2"/>
        <v>4223</v>
      </c>
      <c r="AS29" s="81" t="str">
        <f t="shared" si="3"/>
        <v/>
      </c>
      <c r="AT29" s="81" t="str">
        <f t="shared" si="4"/>
        <v/>
      </c>
      <c r="AU29" s="81">
        <f t="shared" si="5"/>
        <v>0.84375</v>
      </c>
      <c r="AV29" s="81">
        <f t="shared" si="6"/>
        <v>1.75</v>
      </c>
      <c r="AW29" s="81">
        <f t="shared" si="6"/>
        <v>296</v>
      </c>
      <c r="AX29" s="81">
        <f t="shared" si="6"/>
        <v>189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568</v>
      </c>
      <c r="BC29" s="81">
        <f t="shared" si="8"/>
        <v>189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43612.958333333292</v>
      </c>
      <c r="C30" s="49"/>
      <c r="D30" s="437">
        <v>568</v>
      </c>
      <c r="E30" s="51">
        <v>54</v>
      </c>
      <c r="F30" s="442">
        <v>1.75</v>
      </c>
      <c r="G30" s="51">
        <v>310</v>
      </c>
      <c r="H30" s="52">
        <v>190</v>
      </c>
      <c r="I30" s="53"/>
      <c r="J30" s="160"/>
      <c r="K30" s="65"/>
      <c r="L30" s="49"/>
      <c r="M30" s="437"/>
      <c r="N30" s="52"/>
      <c r="O30" s="54">
        <v>4327</v>
      </c>
      <c r="P30" s="442">
        <v>20</v>
      </c>
      <c r="Q30" s="52">
        <v>19</v>
      </c>
      <c r="R30" s="23">
        <f t="shared" si="12"/>
        <v>355</v>
      </c>
      <c r="S30" s="24">
        <f t="shared" si="12"/>
        <v>327</v>
      </c>
      <c r="T30" s="62"/>
      <c r="U30" s="62"/>
      <c r="V30" s="62"/>
      <c r="W30" s="114">
        <f t="shared" ca="1" si="13"/>
        <v>107531</v>
      </c>
      <c r="X30" s="115">
        <f ca="1">IFERROR(('Main Tab'!$D$10-W30)/'Main Tab'!$D$10,1)</f>
        <v>0.39455652085784909</v>
      </c>
      <c r="Y30" s="110"/>
      <c r="Z30" s="65">
        <v>4</v>
      </c>
      <c r="AA30" s="49"/>
      <c r="AB30" s="49"/>
      <c r="AC30" s="437"/>
      <c r="AD30" s="104"/>
      <c r="AE30" s="106"/>
      <c r="AF30" s="108"/>
      <c r="AI30" s="83">
        <f t="shared" ca="1" si="14"/>
        <v>43612.958333333292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20</v>
      </c>
      <c r="AQ30" s="81">
        <f t="shared" si="1"/>
        <v>19</v>
      </c>
      <c r="AR30" s="81">
        <f t="shared" si="2"/>
        <v>4327</v>
      </c>
      <c r="AS30" s="81" t="str">
        <f t="shared" si="3"/>
        <v/>
      </c>
      <c r="AT30" s="81" t="str">
        <f t="shared" si="4"/>
        <v/>
      </c>
      <c r="AU30" s="81">
        <f t="shared" si="5"/>
        <v>0.84375</v>
      </c>
      <c r="AV30" s="81">
        <f t="shared" si="6"/>
        <v>1.75</v>
      </c>
      <c r="AW30" s="81">
        <f t="shared" si="6"/>
        <v>310</v>
      </c>
      <c r="AX30" s="81">
        <f t="shared" si="6"/>
        <v>190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568</v>
      </c>
      <c r="BC30" s="81">
        <f t="shared" si="8"/>
        <v>190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5"/>
        <v>43612.999999999956</v>
      </c>
      <c r="C31" s="49"/>
      <c r="D31" s="437">
        <v>567</v>
      </c>
      <c r="E31" s="51">
        <v>54</v>
      </c>
      <c r="F31" s="442">
        <v>1.75</v>
      </c>
      <c r="G31" s="51">
        <v>308</v>
      </c>
      <c r="H31" s="52">
        <v>185</v>
      </c>
      <c r="I31" s="53"/>
      <c r="J31" s="160"/>
      <c r="K31" s="65"/>
      <c r="L31" s="49"/>
      <c r="M31" s="437"/>
      <c r="N31" s="52"/>
      <c r="O31" s="54">
        <v>4268</v>
      </c>
      <c r="P31" s="442">
        <v>21</v>
      </c>
      <c r="Q31" s="52">
        <v>18</v>
      </c>
      <c r="R31" s="23">
        <f t="shared" ref="R31:S37" si="16">P31+R30</f>
        <v>376</v>
      </c>
      <c r="S31" s="24">
        <f t="shared" si="16"/>
        <v>345</v>
      </c>
      <c r="T31" s="62"/>
      <c r="U31" s="62"/>
      <c r="V31" s="62"/>
      <c r="W31" s="114">
        <f t="shared" ca="1" si="13"/>
        <v>107513</v>
      </c>
      <c r="X31" s="115">
        <f ca="1">IFERROR(('Main Tab'!$D$10-W31)/'Main Tab'!$D$10,1)</f>
        <v>0.39465786821465371</v>
      </c>
      <c r="Y31" s="110"/>
      <c r="Z31" s="65">
        <v>5</v>
      </c>
      <c r="AA31" s="49"/>
      <c r="AB31" s="49"/>
      <c r="AC31" s="437"/>
      <c r="AD31" s="104"/>
      <c r="AE31" s="106"/>
      <c r="AF31" s="108"/>
      <c r="AI31" s="83">
        <f t="shared" ca="1" si="14"/>
        <v>43612.999999999956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21</v>
      </c>
      <c r="AQ31" s="81">
        <f t="shared" si="1"/>
        <v>18</v>
      </c>
      <c r="AR31" s="81">
        <f t="shared" si="2"/>
        <v>4268</v>
      </c>
      <c r="AS31" s="81" t="str">
        <f t="shared" si="3"/>
        <v/>
      </c>
      <c r="AT31" s="81" t="str">
        <f t="shared" si="4"/>
        <v/>
      </c>
      <c r="AU31" s="81">
        <f t="shared" si="5"/>
        <v>0.84375</v>
      </c>
      <c r="AV31" s="81">
        <f t="shared" si="6"/>
        <v>1.75</v>
      </c>
      <c r="AW31" s="81">
        <f t="shared" si="6"/>
        <v>308</v>
      </c>
      <c r="AX31" s="81">
        <f t="shared" si="6"/>
        <v>185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567</v>
      </c>
      <c r="BC31" s="81">
        <f t="shared" si="8"/>
        <v>185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43613.041666666621</v>
      </c>
      <c r="C32" s="49"/>
      <c r="D32" s="437">
        <v>567</v>
      </c>
      <c r="E32" s="51">
        <v>54</v>
      </c>
      <c r="F32" s="442">
        <v>1.75</v>
      </c>
      <c r="G32" s="51">
        <v>324</v>
      </c>
      <c r="H32" s="52">
        <v>186</v>
      </c>
      <c r="I32" s="53"/>
      <c r="J32" s="160"/>
      <c r="K32" s="65"/>
      <c r="L32" s="49"/>
      <c r="M32" s="437"/>
      <c r="N32" s="52"/>
      <c r="O32" s="54">
        <v>4369</v>
      </c>
      <c r="P32" s="442">
        <v>20</v>
      </c>
      <c r="Q32" s="52">
        <v>18</v>
      </c>
      <c r="R32" s="23">
        <f t="shared" si="16"/>
        <v>396</v>
      </c>
      <c r="S32" s="24">
        <f t="shared" si="16"/>
        <v>363</v>
      </c>
      <c r="T32" s="62"/>
      <c r="U32" s="62"/>
      <c r="V32" s="62"/>
      <c r="W32" s="114">
        <f t="shared" ca="1" si="13"/>
        <v>107495</v>
      </c>
      <c r="X32" s="115">
        <f ca="1">IFERROR(('Main Tab'!$D$10-W32)/'Main Tab'!$D$10,1)</f>
        <v>0.39475921557145832</v>
      </c>
      <c r="Y32" s="110" t="s">
        <v>339</v>
      </c>
      <c r="Z32" s="65">
        <v>4</v>
      </c>
      <c r="AA32" s="49"/>
      <c r="AB32" s="49"/>
      <c r="AC32" s="437"/>
      <c r="AD32" s="104"/>
      <c r="AE32" s="106"/>
      <c r="AF32" s="108"/>
      <c r="AI32" s="83">
        <f t="shared" ca="1" si="14"/>
        <v>43613.041666666621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Accum- 181894</v>
      </c>
      <c r="AP32" s="81">
        <f t="shared" si="1"/>
        <v>20</v>
      </c>
      <c r="AQ32" s="81">
        <f t="shared" si="1"/>
        <v>18</v>
      </c>
      <c r="AR32" s="81">
        <f t="shared" si="2"/>
        <v>4369</v>
      </c>
      <c r="AS32" s="81" t="str">
        <f t="shared" si="3"/>
        <v/>
      </c>
      <c r="AT32" s="81" t="str">
        <f t="shared" si="4"/>
        <v/>
      </c>
      <c r="AU32" s="81">
        <f t="shared" si="5"/>
        <v>0.84375</v>
      </c>
      <c r="AV32" s="81">
        <f t="shared" si="6"/>
        <v>1.75</v>
      </c>
      <c r="AW32" s="81">
        <f t="shared" si="6"/>
        <v>324</v>
      </c>
      <c r="AX32" s="81">
        <f t="shared" si="6"/>
        <v>186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567</v>
      </c>
      <c r="BC32" s="81">
        <f t="shared" si="8"/>
        <v>186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43613.083333333285</v>
      </c>
      <c r="C33" s="49"/>
      <c r="D33" s="437">
        <v>569</v>
      </c>
      <c r="E33" s="51">
        <v>54</v>
      </c>
      <c r="F33" s="442">
        <v>1.75</v>
      </c>
      <c r="G33" s="51">
        <v>314</v>
      </c>
      <c r="H33" s="52">
        <v>187</v>
      </c>
      <c r="I33" s="53"/>
      <c r="J33" s="160"/>
      <c r="K33" s="65"/>
      <c r="L33" s="49"/>
      <c r="M33" s="437"/>
      <c r="N33" s="52"/>
      <c r="O33" s="54">
        <v>4320</v>
      </c>
      <c r="P33" s="442">
        <v>21</v>
      </c>
      <c r="Q33" s="52">
        <v>20</v>
      </c>
      <c r="R33" s="23">
        <f t="shared" si="16"/>
        <v>417</v>
      </c>
      <c r="S33" s="24">
        <f t="shared" si="16"/>
        <v>383</v>
      </c>
      <c r="T33" s="62"/>
      <c r="U33" s="62"/>
      <c r="V33" s="62"/>
      <c r="W33" s="114">
        <f t="shared" ca="1" si="13"/>
        <v>107475</v>
      </c>
      <c r="X33" s="115">
        <f ca="1">IFERROR(('Main Tab'!$D$10-W33)/'Main Tab'!$D$10,1)</f>
        <v>0.39487182374568569</v>
      </c>
      <c r="Y33" s="110" t="s">
        <v>340</v>
      </c>
      <c r="Z33" s="65">
        <v>4</v>
      </c>
      <c r="AA33" s="49"/>
      <c r="AB33" s="49"/>
      <c r="AC33" s="437"/>
      <c r="AD33" s="104"/>
      <c r="AE33" s="106"/>
      <c r="AF33" s="108"/>
      <c r="AI33" s="83">
        <f t="shared" ca="1" si="14"/>
        <v>43613.083333333285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#1- 12'8"   OT #2- 2'9"</v>
      </c>
      <c r="AP33" s="81">
        <f t="shared" si="1"/>
        <v>21</v>
      </c>
      <c r="AQ33" s="81">
        <f t="shared" si="1"/>
        <v>20</v>
      </c>
      <c r="AR33" s="81">
        <f t="shared" si="2"/>
        <v>4320</v>
      </c>
      <c r="AS33" s="81" t="str">
        <f t="shared" si="3"/>
        <v/>
      </c>
      <c r="AT33" s="81" t="str">
        <f t="shared" si="4"/>
        <v/>
      </c>
      <c r="AU33" s="81">
        <f t="shared" si="5"/>
        <v>0.84375</v>
      </c>
      <c r="AV33" s="81">
        <f t="shared" si="6"/>
        <v>1.75</v>
      </c>
      <c r="AW33" s="81">
        <f t="shared" si="6"/>
        <v>314</v>
      </c>
      <c r="AX33" s="81">
        <f t="shared" si="6"/>
        <v>187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569</v>
      </c>
      <c r="BC33" s="81">
        <f t="shared" si="8"/>
        <v>187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43613.124999999949</v>
      </c>
      <c r="C34" s="49"/>
      <c r="D34" s="437">
        <v>566</v>
      </c>
      <c r="E34" s="51">
        <v>54</v>
      </c>
      <c r="F34" s="442">
        <v>1.75</v>
      </c>
      <c r="G34" s="51">
        <v>303</v>
      </c>
      <c r="H34" s="52">
        <v>189</v>
      </c>
      <c r="I34" s="53"/>
      <c r="J34" s="160"/>
      <c r="K34" s="65"/>
      <c r="L34" s="49"/>
      <c r="M34" s="437"/>
      <c r="N34" s="52"/>
      <c r="O34" s="54">
        <v>4269</v>
      </c>
      <c r="P34" s="442">
        <v>22</v>
      </c>
      <c r="Q34" s="52">
        <v>19</v>
      </c>
      <c r="R34" s="23">
        <f t="shared" si="16"/>
        <v>439</v>
      </c>
      <c r="S34" s="24">
        <f t="shared" si="16"/>
        <v>402</v>
      </c>
      <c r="T34" s="62"/>
      <c r="U34" s="62"/>
      <c r="V34" s="62"/>
      <c r="W34" s="114">
        <f t="shared" ca="1" si="13"/>
        <v>107456</v>
      </c>
      <c r="X34" s="115">
        <f ca="1">IFERROR(('Main Tab'!$D$10-W34)/'Main Tab'!$D$10,1)</f>
        <v>0.39497880151120168</v>
      </c>
      <c r="Y34" s="110"/>
      <c r="Z34" s="65">
        <v>4</v>
      </c>
      <c r="AA34" s="49"/>
      <c r="AB34" s="49"/>
      <c r="AC34" s="437"/>
      <c r="AD34" s="104"/>
      <c r="AE34" s="106"/>
      <c r="AF34" s="108"/>
      <c r="AI34" s="83">
        <f t="shared" ca="1" si="14"/>
        <v>43613.124999999949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22</v>
      </c>
      <c r="AQ34" s="81">
        <f t="shared" si="1"/>
        <v>19</v>
      </c>
      <c r="AR34" s="81">
        <f t="shared" si="2"/>
        <v>4269</v>
      </c>
      <c r="AS34" s="81" t="str">
        <f t="shared" si="3"/>
        <v/>
      </c>
      <c r="AT34" s="81" t="str">
        <f t="shared" si="4"/>
        <v/>
      </c>
      <c r="AU34" s="81">
        <f t="shared" si="5"/>
        <v>0.84375</v>
      </c>
      <c r="AV34" s="81">
        <f t="shared" si="6"/>
        <v>1.75</v>
      </c>
      <c r="AW34" s="81">
        <f t="shared" si="6"/>
        <v>303</v>
      </c>
      <c r="AX34" s="81">
        <f t="shared" si="6"/>
        <v>189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566</v>
      </c>
      <c r="BC34" s="81">
        <f t="shared" si="8"/>
        <v>189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43613.166666666613</v>
      </c>
      <c r="C35" s="49"/>
      <c r="D35" s="437">
        <v>569</v>
      </c>
      <c r="E35" s="51">
        <v>54</v>
      </c>
      <c r="F35" s="442">
        <v>1.75</v>
      </c>
      <c r="G35" s="51">
        <v>297</v>
      </c>
      <c r="H35" s="52">
        <v>186</v>
      </c>
      <c r="I35" s="53"/>
      <c r="J35" s="160"/>
      <c r="K35" s="65"/>
      <c r="L35" s="49"/>
      <c r="M35" s="437"/>
      <c r="N35" s="52"/>
      <c r="O35" s="54">
        <v>4200</v>
      </c>
      <c r="P35" s="442">
        <v>20</v>
      </c>
      <c r="Q35" s="52">
        <v>19</v>
      </c>
      <c r="R35" s="23">
        <f t="shared" si="16"/>
        <v>459</v>
      </c>
      <c r="S35" s="24">
        <f t="shared" si="16"/>
        <v>421</v>
      </c>
      <c r="T35" s="62"/>
      <c r="U35" s="62"/>
      <c r="V35" s="62"/>
      <c r="W35" s="114">
        <f t="shared" ca="1" si="13"/>
        <v>107437</v>
      </c>
      <c r="X35" s="115">
        <f ca="1">IFERROR(('Main Tab'!$D$10-W35)/'Main Tab'!$D$10,1)</f>
        <v>0.39508577927671767</v>
      </c>
      <c r="Y35" s="110"/>
      <c r="Z35" s="65">
        <v>4</v>
      </c>
      <c r="AA35" s="49"/>
      <c r="AB35" s="49"/>
      <c r="AC35" s="437"/>
      <c r="AD35" s="104"/>
      <c r="AE35" s="106"/>
      <c r="AF35" s="108"/>
      <c r="AI35" s="83">
        <f t="shared" ca="1" si="14"/>
        <v>43613.166666666613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20</v>
      </c>
      <c r="AQ35" s="81">
        <f t="shared" si="1"/>
        <v>19</v>
      </c>
      <c r="AR35" s="81">
        <f t="shared" si="2"/>
        <v>4200</v>
      </c>
      <c r="AS35" s="81" t="str">
        <f t="shared" si="3"/>
        <v/>
      </c>
      <c r="AT35" s="81" t="str">
        <f t="shared" si="4"/>
        <v/>
      </c>
      <c r="AU35" s="81">
        <f t="shared" si="5"/>
        <v>0.84375</v>
      </c>
      <c r="AV35" s="81">
        <f t="shared" si="6"/>
        <v>1.75</v>
      </c>
      <c r="AW35" s="81">
        <f t="shared" si="6"/>
        <v>297</v>
      </c>
      <c r="AX35" s="81">
        <f t="shared" si="6"/>
        <v>186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569</v>
      </c>
      <c r="BC35" s="81">
        <f t="shared" si="8"/>
        <v>186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43613.208333333278</v>
      </c>
      <c r="C36" s="49"/>
      <c r="D36" s="437">
        <v>570</v>
      </c>
      <c r="E36" s="51">
        <v>54</v>
      </c>
      <c r="F36" s="442">
        <v>1.75</v>
      </c>
      <c r="G36" s="51">
        <v>309</v>
      </c>
      <c r="H36" s="52">
        <v>186</v>
      </c>
      <c r="I36" s="53"/>
      <c r="J36" s="160"/>
      <c r="K36" s="65"/>
      <c r="L36" s="49"/>
      <c r="M36" s="437"/>
      <c r="N36" s="52"/>
      <c r="O36" s="54">
        <v>4281</v>
      </c>
      <c r="P36" s="442">
        <v>21</v>
      </c>
      <c r="Q36" s="52">
        <v>19</v>
      </c>
      <c r="R36" s="23">
        <f t="shared" si="16"/>
        <v>480</v>
      </c>
      <c r="S36" s="24">
        <f t="shared" si="16"/>
        <v>440</v>
      </c>
      <c r="T36" s="62"/>
      <c r="U36" s="62"/>
      <c r="V36" s="62"/>
      <c r="W36" s="114">
        <f t="shared" ca="1" si="13"/>
        <v>107418</v>
      </c>
      <c r="X36" s="115">
        <f ca="1">IFERROR(('Main Tab'!$D$10-W36)/'Main Tab'!$D$10,1)</f>
        <v>0.39519275704223372</v>
      </c>
      <c r="Y36" s="110"/>
      <c r="Z36" s="65">
        <v>5</v>
      </c>
      <c r="AA36" s="49"/>
      <c r="AB36" s="49"/>
      <c r="AC36" s="437"/>
      <c r="AD36" s="104"/>
      <c r="AE36" s="106"/>
      <c r="AF36" s="108"/>
      <c r="AI36" s="83">
        <f t="shared" ca="1" si="14"/>
        <v>43613.208333333278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21</v>
      </c>
      <c r="AQ36" s="81">
        <f t="shared" si="1"/>
        <v>19</v>
      </c>
      <c r="AR36" s="81">
        <f t="shared" si="2"/>
        <v>4281</v>
      </c>
      <c r="AS36" s="81" t="str">
        <f t="shared" si="3"/>
        <v/>
      </c>
      <c r="AT36" s="81" t="str">
        <f t="shared" si="4"/>
        <v/>
      </c>
      <c r="AU36" s="81">
        <f t="shared" si="5"/>
        <v>0.84375</v>
      </c>
      <c r="AV36" s="81">
        <f t="shared" si="6"/>
        <v>1.75</v>
      </c>
      <c r="AW36" s="81">
        <f t="shared" si="6"/>
        <v>309</v>
      </c>
      <c r="AX36" s="81">
        <f t="shared" si="6"/>
        <v>186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570</v>
      </c>
      <c r="BC36" s="81">
        <f t="shared" si="8"/>
        <v>186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43613.249999999942</v>
      </c>
      <c r="C37" s="49"/>
      <c r="D37" s="437">
        <v>567</v>
      </c>
      <c r="E37" s="51">
        <v>54</v>
      </c>
      <c r="F37" s="442">
        <v>1.75</v>
      </c>
      <c r="G37" s="51">
        <v>323</v>
      </c>
      <c r="H37" s="52">
        <v>185</v>
      </c>
      <c r="I37" s="53"/>
      <c r="J37" s="160"/>
      <c r="K37" s="65"/>
      <c r="L37" s="49"/>
      <c r="M37" s="437"/>
      <c r="N37" s="52"/>
      <c r="O37" s="54">
        <v>4363</v>
      </c>
      <c r="P37" s="442">
        <v>22</v>
      </c>
      <c r="Q37" s="52">
        <v>20</v>
      </c>
      <c r="R37" s="23">
        <f t="shared" si="16"/>
        <v>502</v>
      </c>
      <c r="S37" s="24">
        <f t="shared" si="16"/>
        <v>460</v>
      </c>
      <c r="T37" s="63"/>
      <c r="U37" s="63"/>
      <c r="V37" s="63"/>
      <c r="W37" s="116">
        <f t="shared" ca="1" si="13"/>
        <v>107398</v>
      </c>
      <c r="X37" s="117">
        <f ca="1">IFERROR(('Main Tab'!$D$10-W37)/'Main Tab'!$D$10,1)</f>
        <v>0.39530536521646104</v>
      </c>
      <c r="Y37" s="111"/>
      <c r="Z37" s="65">
        <v>4</v>
      </c>
      <c r="AA37" s="55"/>
      <c r="AB37" s="55"/>
      <c r="AC37" s="441"/>
      <c r="AD37" s="105"/>
      <c r="AE37" s="107"/>
      <c r="AF37" s="109"/>
      <c r="AI37" s="85">
        <f t="shared" ca="1" si="14"/>
        <v>43613.249999999942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22</v>
      </c>
      <c r="AQ37" s="86">
        <f t="shared" si="1"/>
        <v>20</v>
      </c>
      <c r="AR37" s="86">
        <f t="shared" si="2"/>
        <v>4363</v>
      </c>
      <c r="AS37" s="86" t="str">
        <f t="shared" si="3"/>
        <v/>
      </c>
      <c r="AT37" s="86" t="str">
        <f t="shared" si="4"/>
        <v/>
      </c>
      <c r="AU37" s="86">
        <f t="shared" si="5"/>
        <v>0.84375</v>
      </c>
      <c r="AV37" s="86">
        <f t="shared" si="6"/>
        <v>1.75</v>
      </c>
      <c r="AW37" s="86">
        <f t="shared" si="6"/>
        <v>323</v>
      </c>
      <c r="AX37" s="86">
        <f t="shared" si="6"/>
        <v>185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567</v>
      </c>
      <c r="BC37" s="86">
        <f t="shared" si="8"/>
        <v>185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>
      <c r="AQ38" t="str">
        <f t="shared" si="1"/>
        <v/>
      </c>
    </row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438" t="s">
        <v>103</v>
      </c>
      <c r="D40" s="438" t="s">
        <v>149</v>
      </c>
      <c r="E40" s="438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440"/>
      <c r="E41" s="440"/>
      <c r="F41" s="529"/>
      <c r="G41" s="529"/>
      <c r="H41" s="530"/>
    </row>
    <row r="42" spans="2:58" x14ac:dyDescent="0.25">
      <c r="B42" s="54"/>
      <c r="C42" s="147"/>
      <c r="D42" s="437"/>
      <c r="E42" s="437"/>
      <c r="F42" s="517"/>
      <c r="G42" s="517"/>
      <c r="H42" s="518"/>
    </row>
    <row r="43" spans="2:58" x14ac:dyDescent="0.25">
      <c r="B43" s="54"/>
      <c r="C43" s="147"/>
      <c r="D43" s="437"/>
      <c r="E43" s="437"/>
      <c r="F43" s="517"/>
      <c r="G43" s="517"/>
      <c r="H43" s="518"/>
    </row>
    <row r="44" spans="2:58" x14ac:dyDescent="0.25">
      <c r="B44" s="54"/>
      <c r="C44" s="147"/>
      <c r="D44" s="437"/>
      <c r="E44" s="437"/>
      <c r="F44" s="517"/>
      <c r="G44" s="517"/>
      <c r="H44" s="518"/>
    </row>
    <row r="45" spans="2:58" x14ac:dyDescent="0.25">
      <c r="B45" s="54"/>
      <c r="C45" s="147"/>
      <c r="D45" s="437"/>
      <c r="E45" s="437"/>
      <c r="F45" s="517"/>
      <c r="G45" s="517"/>
      <c r="H45" s="518"/>
    </row>
    <row r="46" spans="2:58" x14ac:dyDescent="0.25">
      <c r="B46" s="54"/>
      <c r="C46" s="147"/>
      <c r="D46" s="437"/>
      <c r="E46" s="437"/>
      <c r="F46" s="517"/>
      <c r="G46" s="517"/>
      <c r="H46" s="518"/>
    </row>
    <row r="47" spans="2:58" x14ac:dyDescent="0.25">
      <c r="B47" s="54"/>
      <c r="C47" s="147"/>
      <c r="D47" s="437"/>
      <c r="E47" s="437"/>
      <c r="F47" s="517"/>
      <c r="G47" s="517"/>
      <c r="H47" s="518"/>
    </row>
    <row r="48" spans="2:58" x14ac:dyDescent="0.25">
      <c r="B48" s="54"/>
      <c r="C48" s="147"/>
      <c r="D48" s="437"/>
      <c r="E48" s="437"/>
      <c r="F48" s="517"/>
      <c r="G48" s="517"/>
      <c r="H48" s="518"/>
    </row>
    <row r="49" spans="2:8" x14ac:dyDescent="0.25">
      <c r="B49" s="54"/>
      <c r="C49" s="147"/>
      <c r="D49" s="437"/>
      <c r="E49" s="437"/>
      <c r="F49" s="517"/>
      <c r="G49" s="517"/>
      <c r="H49" s="518"/>
    </row>
    <row r="50" spans="2:8" x14ac:dyDescent="0.25">
      <c r="B50" s="54"/>
      <c r="C50" s="147"/>
      <c r="D50" s="437"/>
      <c r="E50" s="437"/>
      <c r="F50" s="517"/>
      <c r="G50" s="517"/>
      <c r="H50" s="518"/>
    </row>
    <row r="51" spans="2:8" x14ac:dyDescent="0.25">
      <c r="B51" s="54"/>
      <c r="C51" s="147"/>
      <c r="D51" s="437"/>
      <c r="E51" s="437"/>
      <c r="F51" s="517"/>
      <c r="G51" s="517"/>
      <c r="H51" s="518"/>
    </row>
    <row r="52" spans="2:8" x14ac:dyDescent="0.25">
      <c r="B52" s="54"/>
      <c r="C52" s="147"/>
      <c r="D52" s="437"/>
      <c r="E52" s="437"/>
      <c r="F52" s="517"/>
      <c r="G52" s="517"/>
      <c r="H52" s="518"/>
    </row>
    <row r="53" spans="2:8" x14ac:dyDescent="0.25">
      <c r="B53" s="54"/>
      <c r="C53" s="147"/>
      <c r="D53" s="437"/>
      <c r="E53" s="437"/>
      <c r="F53" s="517"/>
      <c r="G53" s="517"/>
      <c r="H53" s="518"/>
    </row>
    <row r="54" spans="2:8" x14ac:dyDescent="0.25">
      <c r="B54" s="54"/>
      <c r="C54" s="147"/>
      <c r="D54" s="437"/>
      <c r="E54" s="437"/>
      <c r="F54" s="517"/>
      <c r="G54" s="517"/>
      <c r="H54" s="518"/>
    </row>
    <row r="55" spans="2:8" x14ac:dyDescent="0.25">
      <c r="B55" s="54"/>
      <c r="C55" s="147"/>
      <c r="D55" s="437"/>
      <c r="E55" s="437"/>
      <c r="F55" s="517"/>
      <c r="G55" s="517"/>
      <c r="H55" s="518"/>
    </row>
    <row r="56" spans="2:8" x14ac:dyDescent="0.25">
      <c r="B56" s="54"/>
      <c r="C56" s="147"/>
      <c r="D56" s="437"/>
      <c r="E56" s="437"/>
      <c r="F56" s="517"/>
      <c r="G56" s="517"/>
      <c r="H56" s="518"/>
    </row>
    <row r="57" spans="2:8" x14ac:dyDescent="0.25">
      <c r="B57" s="54"/>
      <c r="C57" s="147"/>
      <c r="D57" s="437"/>
      <c r="E57" s="437"/>
      <c r="F57" s="517"/>
      <c r="G57" s="517"/>
      <c r="H57" s="518"/>
    </row>
    <row r="58" spans="2:8" x14ac:dyDescent="0.25">
      <c r="B58" s="54"/>
      <c r="C58" s="147"/>
      <c r="D58" s="437"/>
      <c r="E58" s="437"/>
      <c r="F58" s="517"/>
      <c r="G58" s="517"/>
      <c r="H58" s="518"/>
    </row>
    <row r="59" spans="2:8" x14ac:dyDescent="0.25">
      <c r="B59" s="54"/>
      <c r="C59" s="147"/>
      <c r="D59" s="437"/>
      <c r="E59" s="437"/>
      <c r="F59" s="517"/>
      <c r="G59" s="517"/>
      <c r="H59" s="518"/>
    </row>
    <row r="60" spans="2:8" x14ac:dyDescent="0.25">
      <c r="B60" s="54"/>
      <c r="C60" s="147"/>
      <c r="D60" s="437"/>
      <c r="E60" s="437"/>
      <c r="F60" s="517"/>
      <c r="G60" s="517"/>
      <c r="H60" s="518"/>
    </row>
    <row r="61" spans="2:8" x14ac:dyDescent="0.25">
      <c r="B61" s="54"/>
      <c r="C61" s="147"/>
      <c r="D61" s="437"/>
      <c r="E61" s="437"/>
      <c r="F61" s="517"/>
      <c r="G61" s="517"/>
      <c r="H61" s="518"/>
    </row>
    <row r="62" spans="2:8" x14ac:dyDescent="0.25">
      <c r="B62" s="54"/>
      <c r="C62" s="147"/>
      <c r="D62" s="437"/>
      <c r="E62" s="437"/>
      <c r="F62" s="517"/>
      <c r="G62" s="517"/>
      <c r="H62" s="518"/>
    </row>
    <row r="63" spans="2:8" x14ac:dyDescent="0.25">
      <c r="B63" s="54"/>
      <c r="C63" s="147"/>
      <c r="D63" s="437"/>
      <c r="E63" s="437"/>
      <c r="F63" s="517"/>
      <c r="G63" s="517"/>
      <c r="H63" s="518"/>
    </row>
    <row r="64" spans="2:8" x14ac:dyDescent="0.25">
      <c r="B64" s="54"/>
      <c r="C64" s="147"/>
      <c r="D64" s="437"/>
      <c r="E64" s="437"/>
      <c r="F64" s="517"/>
      <c r="G64" s="517"/>
      <c r="H64" s="518"/>
    </row>
    <row r="65" spans="2:8" x14ac:dyDescent="0.25">
      <c r="B65" s="54"/>
      <c r="C65" s="147"/>
      <c r="D65" s="437"/>
      <c r="E65" s="437"/>
      <c r="F65" s="517"/>
      <c r="G65" s="517"/>
      <c r="H65" s="518"/>
    </row>
    <row r="66" spans="2:8" x14ac:dyDescent="0.25">
      <c r="B66" s="54"/>
      <c r="C66" s="147"/>
      <c r="D66" s="437"/>
      <c r="E66" s="437"/>
      <c r="F66" s="517"/>
      <c r="G66" s="517"/>
      <c r="H66" s="518"/>
    </row>
    <row r="67" spans="2:8" x14ac:dyDescent="0.25">
      <c r="B67" s="54"/>
      <c r="C67" s="147"/>
      <c r="D67" s="437"/>
      <c r="E67" s="437"/>
      <c r="F67" s="517"/>
      <c r="G67" s="517"/>
      <c r="H67" s="518"/>
    </row>
    <row r="68" spans="2:8" x14ac:dyDescent="0.25">
      <c r="B68" s="54"/>
      <c r="C68" s="147"/>
      <c r="D68" s="437"/>
      <c r="E68" s="437"/>
      <c r="F68" s="517"/>
      <c r="G68" s="517"/>
      <c r="H68" s="518"/>
    </row>
    <row r="69" spans="2:8" x14ac:dyDescent="0.25">
      <c r="B69" s="54"/>
      <c r="C69" s="147"/>
      <c r="D69" s="437"/>
      <c r="E69" s="437"/>
      <c r="F69" s="517"/>
      <c r="G69" s="517"/>
      <c r="H69" s="518"/>
    </row>
    <row r="70" spans="2:8" x14ac:dyDescent="0.25">
      <c r="B70" s="54"/>
      <c r="C70" s="147"/>
      <c r="D70" s="437"/>
      <c r="E70" s="437"/>
      <c r="F70" s="517"/>
      <c r="G70" s="517"/>
      <c r="H70" s="518"/>
    </row>
    <row r="71" spans="2:8" x14ac:dyDescent="0.25">
      <c r="B71" s="54"/>
      <c r="C71" s="147"/>
      <c r="D71" s="437"/>
      <c r="E71" s="437"/>
      <c r="F71" s="517"/>
      <c r="G71" s="517"/>
      <c r="H71" s="518"/>
    </row>
    <row r="72" spans="2:8" x14ac:dyDescent="0.25">
      <c r="B72" s="54"/>
      <c r="C72" s="147"/>
      <c r="D72" s="437"/>
      <c r="E72" s="437"/>
      <c r="F72" s="517"/>
      <c r="G72" s="517"/>
      <c r="H72" s="518"/>
    </row>
    <row r="73" spans="2:8" x14ac:dyDescent="0.25">
      <c r="B73" s="54"/>
      <c r="C73" s="147"/>
      <c r="D73" s="437"/>
      <c r="E73" s="437"/>
      <c r="F73" s="517"/>
      <c r="G73" s="517"/>
      <c r="H73" s="518"/>
    </row>
    <row r="74" spans="2:8" x14ac:dyDescent="0.25">
      <c r="B74" s="54"/>
      <c r="C74" s="147"/>
      <c r="D74" s="437"/>
      <c r="E74" s="437"/>
      <c r="F74" s="517"/>
      <c r="G74" s="517"/>
      <c r="H74" s="518"/>
    </row>
    <row r="75" spans="2:8" x14ac:dyDescent="0.25">
      <c r="B75" s="54"/>
      <c r="C75" s="147"/>
      <c r="D75" s="437"/>
      <c r="E75" s="437"/>
      <c r="F75" s="517"/>
      <c r="G75" s="517"/>
      <c r="H75" s="518"/>
    </row>
    <row r="76" spans="2:8" x14ac:dyDescent="0.25">
      <c r="B76" s="54"/>
      <c r="C76" s="147"/>
      <c r="D76" s="437"/>
      <c r="E76" s="437"/>
      <c r="F76" s="517"/>
      <c r="G76" s="517"/>
      <c r="H76" s="518"/>
    </row>
    <row r="77" spans="2:8" x14ac:dyDescent="0.25">
      <c r="B77" s="54"/>
      <c r="C77" s="147"/>
      <c r="D77" s="437"/>
      <c r="E77" s="437"/>
      <c r="F77" s="517"/>
      <c r="G77" s="517"/>
      <c r="H77" s="518"/>
    </row>
    <row r="78" spans="2:8" x14ac:dyDescent="0.25">
      <c r="B78" s="54"/>
      <c r="C78" s="147"/>
      <c r="D78" s="437"/>
      <c r="E78" s="437"/>
      <c r="F78" s="517"/>
      <c r="G78" s="517"/>
      <c r="H78" s="518"/>
    </row>
    <row r="79" spans="2:8" x14ac:dyDescent="0.25">
      <c r="B79" s="54"/>
      <c r="C79" s="147"/>
      <c r="D79" s="437"/>
      <c r="E79" s="437"/>
      <c r="F79" s="517"/>
      <c r="G79" s="517"/>
      <c r="H79" s="518"/>
    </row>
    <row r="80" spans="2:8" x14ac:dyDescent="0.25">
      <c r="B80" s="54"/>
      <c r="C80" s="147"/>
      <c r="D80" s="437"/>
      <c r="E80" s="437"/>
      <c r="F80" s="517"/>
      <c r="G80" s="517"/>
      <c r="H80" s="518"/>
    </row>
    <row r="81" spans="2:8" x14ac:dyDescent="0.25">
      <c r="B81" s="54"/>
      <c r="C81" s="147"/>
      <c r="D81" s="437"/>
      <c r="E81" s="437"/>
      <c r="F81" s="517"/>
      <c r="G81" s="517"/>
      <c r="H81" s="518"/>
    </row>
    <row r="82" spans="2:8" x14ac:dyDescent="0.25">
      <c r="B82" s="54"/>
      <c r="C82" s="147"/>
      <c r="D82" s="437"/>
      <c r="E82" s="437"/>
      <c r="F82" s="517"/>
      <c r="G82" s="517"/>
      <c r="H82" s="518"/>
    </row>
    <row r="83" spans="2:8" x14ac:dyDescent="0.25">
      <c r="B83" s="54"/>
      <c r="C83" s="147"/>
      <c r="D83" s="437"/>
      <c r="E83" s="437"/>
      <c r="F83" s="517"/>
      <c r="G83" s="517"/>
      <c r="H83" s="518"/>
    </row>
    <row r="84" spans="2:8" x14ac:dyDescent="0.25">
      <c r="B84" s="54"/>
      <c r="C84" s="147"/>
      <c r="D84" s="437"/>
      <c r="E84" s="437"/>
      <c r="F84" s="517"/>
      <c r="G84" s="517"/>
      <c r="H84" s="518"/>
    </row>
    <row r="85" spans="2:8" x14ac:dyDescent="0.25">
      <c r="B85" s="54"/>
      <c r="C85" s="147"/>
      <c r="D85" s="437"/>
      <c r="E85" s="437"/>
      <c r="F85" s="517"/>
      <c r="G85" s="517"/>
      <c r="H85" s="518"/>
    </row>
    <row r="86" spans="2:8" x14ac:dyDescent="0.25">
      <c r="B86" s="54"/>
      <c r="C86" s="147"/>
      <c r="D86" s="437"/>
      <c r="E86" s="437"/>
      <c r="F86" s="517"/>
      <c r="G86" s="517"/>
      <c r="H86" s="518"/>
    </row>
    <row r="87" spans="2:8" x14ac:dyDescent="0.25">
      <c r="B87" s="54"/>
      <c r="C87" s="147"/>
      <c r="D87" s="437"/>
      <c r="E87" s="437"/>
      <c r="F87" s="517"/>
      <c r="G87" s="517"/>
      <c r="H87" s="518"/>
    </row>
    <row r="88" spans="2:8" x14ac:dyDescent="0.25">
      <c r="B88" s="54"/>
      <c r="C88" s="147"/>
      <c r="D88" s="437"/>
      <c r="E88" s="437"/>
      <c r="F88" s="517"/>
      <c r="G88" s="517"/>
      <c r="H88" s="518"/>
    </row>
    <row r="89" spans="2:8" x14ac:dyDescent="0.25">
      <c r="B89" s="54"/>
      <c r="C89" s="147"/>
      <c r="D89" s="437"/>
      <c r="E89" s="437"/>
      <c r="F89" s="517"/>
      <c r="G89" s="517"/>
      <c r="H89" s="518"/>
    </row>
    <row r="90" spans="2:8" x14ac:dyDescent="0.25">
      <c r="B90" s="54"/>
      <c r="C90" s="147"/>
      <c r="D90" s="437"/>
      <c r="E90" s="437"/>
      <c r="F90" s="517"/>
      <c r="G90" s="517"/>
      <c r="H90" s="518"/>
    </row>
    <row r="91" spans="2:8" x14ac:dyDescent="0.25">
      <c r="B91" s="54"/>
      <c r="C91" s="147"/>
      <c r="D91" s="437"/>
      <c r="E91" s="437"/>
      <c r="F91" s="517"/>
      <c r="G91" s="517"/>
      <c r="H91" s="518"/>
    </row>
    <row r="92" spans="2:8" x14ac:dyDescent="0.25">
      <c r="B92" s="54"/>
      <c r="C92" s="147"/>
      <c r="D92" s="437"/>
      <c r="E92" s="437"/>
      <c r="F92" s="517"/>
      <c r="G92" s="517"/>
      <c r="H92" s="518"/>
    </row>
    <row r="93" spans="2:8" x14ac:dyDescent="0.25">
      <c r="B93" s="54"/>
      <c r="C93" s="147"/>
      <c r="D93" s="437"/>
      <c r="E93" s="437"/>
      <c r="F93" s="517"/>
      <c r="G93" s="517"/>
      <c r="H93" s="518"/>
    </row>
    <row r="94" spans="2:8" x14ac:dyDescent="0.25">
      <c r="B94" s="54"/>
      <c r="C94" s="147"/>
      <c r="D94" s="437"/>
      <c r="E94" s="437"/>
      <c r="F94" s="517"/>
      <c r="G94" s="517"/>
      <c r="H94" s="518"/>
    </row>
    <row r="95" spans="2:8" x14ac:dyDescent="0.25">
      <c r="B95" s="54"/>
      <c r="C95" s="147"/>
      <c r="D95" s="437"/>
      <c r="E95" s="437"/>
      <c r="F95" s="517"/>
      <c r="G95" s="517"/>
      <c r="H95" s="518"/>
    </row>
    <row r="96" spans="2:8" x14ac:dyDescent="0.25">
      <c r="B96" s="54"/>
      <c r="C96" s="147"/>
      <c r="D96" s="437"/>
      <c r="E96" s="437"/>
      <c r="F96" s="517"/>
      <c r="G96" s="517"/>
      <c r="H96" s="518"/>
    </row>
    <row r="97" spans="2:8" x14ac:dyDescent="0.25">
      <c r="B97" s="54"/>
      <c r="C97" s="147"/>
      <c r="D97" s="437"/>
      <c r="E97" s="437"/>
      <c r="F97" s="517"/>
      <c r="G97" s="517"/>
      <c r="H97" s="518"/>
    </row>
    <row r="98" spans="2:8" x14ac:dyDescent="0.25">
      <c r="B98" s="54"/>
      <c r="C98" s="147"/>
      <c r="D98" s="437"/>
      <c r="E98" s="437"/>
      <c r="F98" s="517"/>
      <c r="G98" s="517"/>
      <c r="H98" s="518"/>
    </row>
    <row r="99" spans="2:8" x14ac:dyDescent="0.25">
      <c r="B99" s="54"/>
      <c r="C99" s="147"/>
      <c r="D99" s="437"/>
      <c r="E99" s="437"/>
      <c r="F99" s="517"/>
      <c r="G99" s="517"/>
      <c r="H99" s="518"/>
    </row>
    <row r="100" spans="2:8" ht="15.75" thickBot="1" x14ac:dyDescent="0.3">
      <c r="B100" s="60"/>
      <c r="C100" s="148"/>
      <c r="D100" s="441"/>
      <c r="E100" s="441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2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4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523875</xdr:colOff>
                    <xdr:row>1</xdr:row>
                    <xdr:rowOff>9525</xdr:rowOff>
                  </from>
                  <to>
                    <xdr:col>31</xdr:col>
                    <xdr:colOff>476250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24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38100</xdr:colOff>
                    <xdr:row>1</xdr:row>
                    <xdr:rowOff>28575</xdr:rowOff>
                  </from>
                  <to>
                    <xdr:col>28</xdr:col>
                    <xdr:colOff>371475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6">
    <tabColor rgb="FF000000"/>
    <pageSetUpPr fitToPage="1"/>
  </sheetPr>
  <dimension ref="B1:BF100"/>
  <sheetViews>
    <sheetView showGridLines="0" topLeftCell="N10" zoomScale="90" zoomScaleNormal="90" workbookViewId="0">
      <selection activeCell="Y29" sqref="Y2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428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43611</v>
      </c>
      <c r="N5" s="468" t="str">
        <f ca="1">"Oil Sales for "&amp;TEXT(L5,"MM-DD-YY")</f>
        <v>Oil Sales for 05-26-19</v>
      </c>
      <c r="O5" s="469"/>
      <c r="P5" s="96">
        <f>SUM(AC14:AC37)</f>
        <v>556.91999999999996</v>
      </c>
      <c r="Q5" s="10"/>
      <c r="R5" s="531" t="str">
        <f ca="1">"Flare Total For "&amp;TEXT(L5,"MM-DD-YY")</f>
        <v>Flare Total For 05-26-19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516</v>
      </c>
      <c r="M6" s="10"/>
      <c r="N6" s="472" t="str">
        <f ca="1">"Gas Sales for "&amp;TEXT(L5,"MM-DD-YY")</f>
        <v>Gas Sales for 05-26-19</v>
      </c>
      <c r="O6" s="473"/>
      <c r="P6" s="132">
        <v>4160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461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29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431" t="s">
        <v>92</v>
      </c>
      <c r="F11" s="431" t="s">
        <v>93</v>
      </c>
      <c r="G11" s="431" t="s">
        <v>94</v>
      </c>
      <c r="H11" s="432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31" t="s">
        <v>54</v>
      </c>
      <c r="N11" s="432" t="s">
        <v>55</v>
      </c>
      <c r="O11" s="38" t="s">
        <v>80</v>
      </c>
      <c r="P11" s="431" t="s">
        <v>61</v>
      </c>
      <c r="Q11" s="432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31" t="s">
        <v>61</v>
      </c>
      <c r="AD11" s="431" t="s">
        <v>100</v>
      </c>
      <c r="AE11" s="431" t="s">
        <v>101</v>
      </c>
      <c r="AF11" s="432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430">
        <v>596</v>
      </c>
      <c r="E14" s="51">
        <v>52</v>
      </c>
      <c r="F14" s="430">
        <v>1.75</v>
      </c>
      <c r="G14" s="51">
        <v>293</v>
      </c>
      <c r="H14" s="52">
        <v>190</v>
      </c>
      <c r="I14" s="53"/>
      <c r="J14" s="160"/>
      <c r="K14" s="65"/>
      <c r="L14" s="49"/>
      <c r="M14" s="430"/>
      <c r="N14" s="52"/>
      <c r="O14" s="54">
        <v>4788</v>
      </c>
      <c r="P14" s="430">
        <v>20</v>
      </c>
      <c r="Q14" s="52">
        <v>19</v>
      </c>
      <c r="R14" s="21">
        <f>P14</f>
        <v>20</v>
      </c>
      <c r="S14" s="22">
        <f>Q14</f>
        <v>19</v>
      </c>
      <c r="T14" s="61"/>
      <c r="U14" s="61"/>
      <c r="V14" s="61"/>
      <c r="W14" s="112">
        <f ca="1">INDEX('Daily Totals'!$1:$1048576,MATCH(L5,'Daily Totals'!B:B)-1,17)</f>
        <v>108300</v>
      </c>
      <c r="X14" s="113">
        <f ca="1">IFERROR(('Main Tab'!$D$10-W14)/'Main Tab'!$D$10,1)</f>
        <v>0.3902267365588068</v>
      </c>
      <c r="Y14" s="185"/>
      <c r="Z14" s="64">
        <v>3</v>
      </c>
      <c r="AA14" s="49"/>
      <c r="AB14" s="49"/>
      <c r="AC14" s="430"/>
      <c r="AD14" s="104"/>
      <c r="AE14" s="106"/>
      <c r="AF14" s="108"/>
      <c r="AI14" s="83">
        <f ca="1">$L$5+B14</f>
        <v>43611.291666666664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8" si="1">IF(P14="","",P14)</f>
        <v>20</v>
      </c>
      <c r="AQ14" s="81">
        <f t="shared" si="1"/>
        <v>19</v>
      </c>
      <c r="AR14" s="81">
        <f t="shared" ref="AR14:AR37" si="2">IF(O14="","",O14)</f>
        <v>4788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0.8125</v>
      </c>
      <c r="AV14" s="81">
        <f t="shared" ref="AV14:AZ37" si="6">IF(F14="","",F14)</f>
        <v>1.75</v>
      </c>
      <c r="AW14" s="226">
        <f t="shared" si="6"/>
        <v>293</v>
      </c>
      <c r="AX14" s="81">
        <f t="shared" si="6"/>
        <v>190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596</v>
      </c>
      <c r="BC14" s="81">
        <f t="shared" ref="BC14:BC37" si="8">IF(H14="","",H14)</f>
        <v>190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43611.333333333328</v>
      </c>
      <c r="C15" s="49"/>
      <c r="D15" s="430">
        <v>596</v>
      </c>
      <c r="E15" s="51">
        <v>52</v>
      </c>
      <c r="F15" s="430">
        <v>1.75</v>
      </c>
      <c r="G15" s="51">
        <v>291</v>
      </c>
      <c r="H15" s="52">
        <v>190</v>
      </c>
      <c r="I15" s="53"/>
      <c r="J15" s="160"/>
      <c r="K15" s="65"/>
      <c r="L15" s="49"/>
      <c r="M15" s="430"/>
      <c r="N15" s="52"/>
      <c r="O15" s="54">
        <v>4369</v>
      </c>
      <c r="P15" s="430">
        <v>21</v>
      </c>
      <c r="Q15" s="52">
        <v>20</v>
      </c>
      <c r="R15" s="23">
        <f t="shared" ref="R15:S30" si="12">P15+R14</f>
        <v>41</v>
      </c>
      <c r="S15" s="24">
        <f t="shared" si="12"/>
        <v>39</v>
      </c>
      <c r="T15" s="62"/>
      <c r="U15" s="62"/>
      <c r="V15" s="62"/>
      <c r="W15" s="114">
        <f t="shared" ref="W15:W37" ca="1" si="13">W14-Q15</f>
        <v>108280</v>
      </c>
      <c r="X15" s="115">
        <f ca="1">IFERROR(('Main Tab'!$D$10-W15)/'Main Tab'!$D$10,1)</f>
        <v>0.39033934473303417</v>
      </c>
      <c r="Y15" s="110"/>
      <c r="Z15" s="65">
        <v>3</v>
      </c>
      <c r="AA15" s="49">
        <v>8742401</v>
      </c>
      <c r="AB15" s="49" t="s">
        <v>154</v>
      </c>
      <c r="AC15" s="430">
        <v>185.64</v>
      </c>
      <c r="AD15" s="104" t="s">
        <v>157</v>
      </c>
      <c r="AE15" s="106">
        <v>49</v>
      </c>
      <c r="AF15" s="108">
        <v>5.0000000000000001E-4</v>
      </c>
      <c r="AI15" s="83">
        <f t="shared" ref="AI15:AI37" ca="1" si="14">B15</f>
        <v>43611.333333333328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21</v>
      </c>
      <c r="AQ15" s="81">
        <f t="shared" si="1"/>
        <v>20</v>
      </c>
      <c r="AR15" s="81">
        <f t="shared" si="2"/>
        <v>4369</v>
      </c>
      <c r="AS15" s="81" t="str">
        <f t="shared" si="3"/>
        <v/>
      </c>
      <c r="AT15" s="81" t="str">
        <f t="shared" si="4"/>
        <v/>
      </c>
      <c r="AU15" s="81">
        <f t="shared" si="5"/>
        <v>0.8125</v>
      </c>
      <c r="AV15" s="81">
        <f t="shared" si="6"/>
        <v>1.75</v>
      </c>
      <c r="AW15" s="226">
        <f t="shared" si="6"/>
        <v>291</v>
      </c>
      <c r="AX15" s="81">
        <f t="shared" si="6"/>
        <v>190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596</v>
      </c>
      <c r="BC15" s="81">
        <f t="shared" si="8"/>
        <v>190</v>
      </c>
      <c r="BD15" s="81">
        <f t="shared" si="9"/>
        <v>5.0000000000000001E-4</v>
      </c>
      <c r="BE15" s="81">
        <f t="shared" si="10"/>
        <v>49</v>
      </c>
      <c r="BF15" s="84" t="str">
        <f t="shared" si="11"/>
        <v>Ticket No: 8742401 185.64 bbls sold</v>
      </c>
    </row>
    <row r="16" spans="2:58" x14ac:dyDescent="0.25">
      <c r="B16" s="47">
        <f t="shared" ref="B16:B37" ca="1" si="15">B15+TIME(1,0,0)</f>
        <v>43611.374999999993</v>
      </c>
      <c r="C16" s="49"/>
      <c r="D16" s="430">
        <v>598</v>
      </c>
      <c r="E16" s="51">
        <v>52</v>
      </c>
      <c r="F16" s="430">
        <v>1.75</v>
      </c>
      <c r="G16" s="51">
        <v>301</v>
      </c>
      <c r="H16" s="52">
        <v>194</v>
      </c>
      <c r="I16" s="53"/>
      <c r="J16" s="160"/>
      <c r="K16" s="65"/>
      <c r="L16" s="49"/>
      <c r="M16" s="430"/>
      <c r="N16" s="52"/>
      <c r="O16" s="54">
        <v>4254</v>
      </c>
      <c r="P16" s="430">
        <v>20</v>
      </c>
      <c r="Q16" s="52">
        <v>19</v>
      </c>
      <c r="R16" s="23">
        <f t="shared" si="12"/>
        <v>61</v>
      </c>
      <c r="S16" s="24">
        <f t="shared" si="12"/>
        <v>58</v>
      </c>
      <c r="T16" s="62"/>
      <c r="U16" s="62"/>
      <c r="V16" s="62"/>
      <c r="W16" s="114">
        <f t="shared" ca="1" si="13"/>
        <v>108261</v>
      </c>
      <c r="X16" s="115">
        <f ca="1">IFERROR(('Main Tab'!$D$10-W16)/'Main Tab'!$D$10,1)</f>
        <v>0.39044632249855016</v>
      </c>
      <c r="Y16" s="110"/>
      <c r="Z16" s="65">
        <v>3</v>
      </c>
      <c r="AA16" s="49"/>
      <c r="AB16" s="49"/>
      <c r="AC16" s="430"/>
      <c r="AD16" s="104"/>
      <c r="AE16" s="106"/>
      <c r="AF16" s="108"/>
      <c r="AI16" s="83">
        <f t="shared" ca="1" si="14"/>
        <v>43611.374999999993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20</v>
      </c>
      <c r="AQ16" s="81">
        <f t="shared" si="1"/>
        <v>19</v>
      </c>
      <c r="AR16" s="81">
        <f t="shared" si="2"/>
        <v>4254</v>
      </c>
      <c r="AS16" s="81" t="str">
        <f t="shared" si="3"/>
        <v/>
      </c>
      <c r="AT16" s="81" t="str">
        <f t="shared" si="4"/>
        <v/>
      </c>
      <c r="AU16" s="81">
        <f t="shared" si="5"/>
        <v>0.8125</v>
      </c>
      <c r="AV16" s="81">
        <f t="shared" si="6"/>
        <v>1.75</v>
      </c>
      <c r="AW16" s="226">
        <f t="shared" si="6"/>
        <v>301</v>
      </c>
      <c r="AX16" s="81">
        <f t="shared" si="6"/>
        <v>194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598</v>
      </c>
      <c r="BC16" s="81">
        <f t="shared" si="8"/>
        <v>194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43611.416666666657</v>
      </c>
      <c r="C17" s="49"/>
      <c r="D17" s="430">
        <v>601</v>
      </c>
      <c r="E17" s="51">
        <v>54</v>
      </c>
      <c r="F17" s="430">
        <v>1.75</v>
      </c>
      <c r="G17" s="51">
        <v>305</v>
      </c>
      <c r="H17" s="52">
        <v>190</v>
      </c>
      <c r="I17" s="53"/>
      <c r="J17" s="160"/>
      <c r="K17" s="65"/>
      <c r="L17" s="49"/>
      <c r="M17" s="430"/>
      <c r="N17" s="52"/>
      <c r="O17" s="54">
        <v>4456</v>
      </c>
      <c r="P17" s="430">
        <v>21</v>
      </c>
      <c r="Q17" s="52">
        <v>20</v>
      </c>
      <c r="R17" s="23">
        <f t="shared" si="12"/>
        <v>82</v>
      </c>
      <c r="S17" s="24">
        <f t="shared" si="12"/>
        <v>78</v>
      </c>
      <c r="T17" s="62"/>
      <c r="U17" s="171"/>
      <c r="V17" s="62"/>
      <c r="W17" s="114">
        <f t="shared" ca="1" si="13"/>
        <v>108241</v>
      </c>
      <c r="X17" s="115">
        <f ca="1">IFERROR(('Main Tab'!$D$10-W17)/'Main Tab'!$D$10,1)</f>
        <v>0.39055893067277753</v>
      </c>
      <c r="Y17" s="110"/>
      <c r="Z17" s="65">
        <v>3</v>
      </c>
      <c r="AA17" s="49"/>
      <c r="AB17" s="49"/>
      <c r="AC17" s="430"/>
      <c r="AD17" s="104"/>
      <c r="AE17" s="106"/>
      <c r="AF17" s="108"/>
      <c r="AI17" s="83">
        <f t="shared" ca="1" si="14"/>
        <v>43611.416666666657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21</v>
      </c>
      <c r="AQ17" s="81">
        <f t="shared" si="1"/>
        <v>20</v>
      </c>
      <c r="AR17" s="81">
        <f t="shared" si="2"/>
        <v>4456</v>
      </c>
      <c r="AS17" s="81" t="str">
        <f t="shared" si="3"/>
        <v/>
      </c>
      <c r="AT17" s="81" t="str">
        <f t="shared" si="4"/>
        <v/>
      </c>
      <c r="AU17" s="81">
        <f t="shared" si="5"/>
        <v>0.84375</v>
      </c>
      <c r="AV17" s="81">
        <f t="shared" si="6"/>
        <v>1.75</v>
      </c>
      <c r="AW17" s="226">
        <f t="shared" si="6"/>
        <v>305</v>
      </c>
      <c r="AX17" s="81">
        <f t="shared" si="6"/>
        <v>190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601</v>
      </c>
      <c r="BC17" s="81">
        <f t="shared" si="8"/>
        <v>190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43611.458333333321</v>
      </c>
      <c r="C18" s="49"/>
      <c r="D18" s="430">
        <v>596</v>
      </c>
      <c r="E18" s="51">
        <v>54</v>
      </c>
      <c r="F18" s="430">
        <v>1.75</v>
      </c>
      <c r="G18" s="51">
        <v>303</v>
      </c>
      <c r="H18" s="52">
        <v>191</v>
      </c>
      <c r="I18" s="53"/>
      <c r="J18" s="160"/>
      <c r="K18" s="65"/>
      <c r="L18" s="49"/>
      <c r="M18" s="430"/>
      <c r="N18" s="52"/>
      <c r="O18" s="54">
        <v>5961</v>
      </c>
      <c r="P18" s="430">
        <v>20</v>
      </c>
      <c r="Q18" s="52">
        <v>19</v>
      </c>
      <c r="R18" s="23">
        <f t="shared" si="12"/>
        <v>102</v>
      </c>
      <c r="S18" s="24">
        <f t="shared" si="12"/>
        <v>97</v>
      </c>
      <c r="T18" s="62"/>
      <c r="U18" s="62"/>
      <c r="V18" s="62"/>
      <c r="W18" s="114">
        <f t="shared" ca="1" si="13"/>
        <v>108222</v>
      </c>
      <c r="X18" s="115">
        <f ca="1">IFERROR(('Main Tab'!$D$10-W18)/'Main Tab'!$D$10,1)</f>
        <v>0.39066590843829352</v>
      </c>
      <c r="Y18" s="110"/>
      <c r="Z18" s="65">
        <v>3</v>
      </c>
      <c r="AA18" s="49"/>
      <c r="AB18" s="49"/>
      <c r="AC18" s="430"/>
      <c r="AD18" s="104"/>
      <c r="AE18" s="106"/>
      <c r="AF18" s="108"/>
      <c r="AI18" s="83">
        <f t="shared" ca="1" si="14"/>
        <v>43611.458333333321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20</v>
      </c>
      <c r="AQ18" s="81">
        <f t="shared" si="1"/>
        <v>19</v>
      </c>
      <c r="AR18" s="81">
        <f t="shared" si="2"/>
        <v>5961</v>
      </c>
      <c r="AS18" s="81" t="str">
        <f t="shared" si="3"/>
        <v/>
      </c>
      <c r="AT18" s="81" t="str">
        <f t="shared" si="4"/>
        <v/>
      </c>
      <c r="AU18" s="81">
        <f t="shared" si="5"/>
        <v>0.84375</v>
      </c>
      <c r="AV18" s="81">
        <f t="shared" si="6"/>
        <v>1.75</v>
      </c>
      <c r="AW18" s="226">
        <f t="shared" si="6"/>
        <v>303</v>
      </c>
      <c r="AX18" s="81">
        <f t="shared" si="6"/>
        <v>191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596</v>
      </c>
      <c r="BC18" s="81">
        <f t="shared" si="8"/>
        <v>191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43611.499999999985</v>
      </c>
      <c r="C19" s="49"/>
      <c r="D19" s="430">
        <v>588</v>
      </c>
      <c r="E19" s="51">
        <v>54</v>
      </c>
      <c r="F19" s="430">
        <v>1.75</v>
      </c>
      <c r="G19" s="51">
        <v>301</v>
      </c>
      <c r="H19" s="52">
        <v>191</v>
      </c>
      <c r="I19" s="53"/>
      <c r="J19" s="160"/>
      <c r="K19" s="65"/>
      <c r="L19" s="49"/>
      <c r="M19" s="430"/>
      <c r="N19" s="52"/>
      <c r="O19" s="54">
        <v>4424</v>
      </c>
      <c r="P19" s="430">
        <v>21</v>
      </c>
      <c r="Q19" s="52">
        <v>20</v>
      </c>
      <c r="R19" s="23">
        <f t="shared" si="12"/>
        <v>123</v>
      </c>
      <c r="S19" s="24">
        <f t="shared" si="12"/>
        <v>117</v>
      </c>
      <c r="T19" s="62"/>
      <c r="U19" s="62"/>
      <c r="V19" s="62"/>
      <c r="W19" s="114">
        <f t="shared" ca="1" si="13"/>
        <v>108202</v>
      </c>
      <c r="X19" s="115">
        <f ca="1">IFERROR(('Main Tab'!$D$10-W19)/'Main Tab'!$D$10,1)</f>
        <v>0.39077851661252089</v>
      </c>
      <c r="Y19" s="110"/>
      <c r="Z19" s="65">
        <v>3</v>
      </c>
      <c r="AA19" s="49"/>
      <c r="AB19" s="49"/>
      <c r="AC19" s="430"/>
      <c r="AD19" s="104"/>
      <c r="AE19" s="106"/>
      <c r="AF19" s="108"/>
      <c r="AI19" s="83">
        <f t="shared" ca="1" si="14"/>
        <v>43611.499999999985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21</v>
      </c>
      <c r="AQ19" s="81">
        <f t="shared" si="1"/>
        <v>20</v>
      </c>
      <c r="AR19" s="81">
        <f t="shared" si="2"/>
        <v>4424</v>
      </c>
      <c r="AS19" s="81" t="str">
        <f t="shared" si="3"/>
        <v/>
      </c>
      <c r="AT19" s="81" t="str">
        <f t="shared" si="4"/>
        <v/>
      </c>
      <c r="AU19" s="81">
        <f>IF(E19="","",E19/64)</f>
        <v>0.84375</v>
      </c>
      <c r="AV19" s="81">
        <f>IF(F19="","",F19)</f>
        <v>1.75</v>
      </c>
      <c r="AW19" s="226">
        <f t="shared" si="6"/>
        <v>301</v>
      </c>
      <c r="AX19" s="81">
        <f t="shared" si="6"/>
        <v>191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588</v>
      </c>
      <c r="BC19" s="81">
        <f t="shared" si="8"/>
        <v>191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43611.54166666665</v>
      </c>
      <c r="C20" s="49"/>
      <c r="D20" s="430">
        <v>585</v>
      </c>
      <c r="E20" s="51">
        <v>54</v>
      </c>
      <c r="F20" s="430">
        <v>1.75</v>
      </c>
      <c r="G20" s="51">
        <v>298</v>
      </c>
      <c r="H20" s="52">
        <v>194</v>
      </c>
      <c r="I20" s="53"/>
      <c r="J20" s="160"/>
      <c r="K20" s="65"/>
      <c r="L20" s="49"/>
      <c r="M20" s="430"/>
      <c r="N20" s="52"/>
      <c r="O20" s="54">
        <v>4404</v>
      </c>
      <c r="P20" s="430">
        <v>24</v>
      </c>
      <c r="Q20" s="52">
        <v>19</v>
      </c>
      <c r="R20" s="23">
        <f t="shared" si="12"/>
        <v>147</v>
      </c>
      <c r="S20" s="24">
        <f t="shared" si="12"/>
        <v>136</v>
      </c>
      <c r="T20" s="62"/>
      <c r="U20" s="62"/>
      <c r="V20" s="62"/>
      <c r="W20" s="114">
        <f t="shared" ca="1" si="13"/>
        <v>108183</v>
      </c>
      <c r="X20" s="115">
        <f ca="1">IFERROR(('Main Tab'!$D$10-W20)/'Main Tab'!$D$10,1)</f>
        <v>0.39088549437803688</v>
      </c>
      <c r="Y20" s="110"/>
      <c r="Z20" s="65">
        <v>4</v>
      </c>
      <c r="AA20" s="49"/>
      <c r="AB20" s="49"/>
      <c r="AC20" s="430"/>
      <c r="AD20" s="104"/>
      <c r="AE20" s="106"/>
      <c r="AF20" s="108"/>
      <c r="AI20" s="83">
        <f t="shared" ca="1" si="14"/>
        <v>43611.54166666665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24</v>
      </c>
      <c r="AQ20" s="81">
        <f t="shared" si="1"/>
        <v>19</v>
      </c>
      <c r="AR20" s="81">
        <f t="shared" si="2"/>
        <v>4404</v>
      </c>
      <c r="AS20" s="81" t="str">
        <f t="shared" si="3"/>
        <v/>
      </c>
      <c r="AT20" s="81" t="str">
        <f t="shared" si="4"/>
        <v/>
      </c>
      <c r="AU20" s="81">
        <f>IF(E20="","",E20/64)</f>
        <v>0.84375</v>
      </c>
      <c r="AV20" s="81">
        <f t="shared" si="6"/>
        <v>1.75</v>
      </c>
      <c r="AW20" s="226">
        <f t="shared" si="6"/>
        <v>298</v>
      </c>
      <c r="AX20" s="81">
        <f t="shared" si="6"/>
        <v>194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585</v>
      </c>
      <c r="BC20" s="81">
        <f t="shared" si="8"/>
        <v>194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43611.583333333314</v>
      </c>
      <c r="C21" s="49"/>
      <c r="D21" s="430">
        <v>588</v>
      </c>
      <c r="E21" s="51">
        <v>54</v>
      </c>
      <c r="F21" s="430">
        <v>1.75</v>
      </c>
      <c r="G21" s="51">
        <v>313</v>
      </c>
      <c r="H21" s="52">
        <v>190</v>
      </c>
      <c r="I21" s="53"/>
      <c r="J21" s="160"/>
      <c r="K21" s="65"/>
      <c r="L21" s="49"/>
      <c r="M21" s="430"/>
      <c r="N21" s="52"/>
      <c r="O21" s="54">
        <v>4355</v>
      </c>
      <c r="P21" s="430">
        <v>23</v>
      </c>
      <c r="Q21" s="52">
        <v>20</v>
      </c>
      <c r="R21" s="23">
        <f t="shared" si="12"/>
        <v>170</v>
      </c>
      <c r="S21" s="24">
        <f t="shared" si="12"/>
        <v>156</v>
      </c>
      <c r="T21" s="62"/>
      <c r="U21" s="62"/>
      <c r="V21" s="62"/>
      <c r="W21" s="114">
        <f t="shared" ca="1" si="13"/>
        <v>108163</v>
      </c>
      <c r="X21" s="115">
        <f ca="1">IFERROR(('Main Tab'!$D$10-W21)/'Main Tab'!$D$10,1)</f>
        <v>0.39099810255226425</v>
      </c>
      <c r="Y21" s="110"/>
      <c r="Z21" s="65">
        <v>4</v>
      </c>
      <c r="AA21" s="49"/>
      <c r="AB21" s="49"/>
      <c r="AC21" s="430"/>
      <c r="AD21" s="104"/>
      <c r="AE21" s="106"/>
      <c r="AF21" s="108"/>
      <c r="AI21" s="83">
        <f t="shared" ca="1" si="14"/>
        <v>43611.583333333314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23</v>
      </c>
      <c r="AQ21" s="81">
        <f t="shared" si="1"/>
        <v>20</v>
      </c>
      <c r="AR21" s="81">
        <f t="shared" si="2"/>
        <v>4355</v>
      </c>
      <c r="AS21" s="81" t="str">
        <f t="shared" si="3"/>
        <v/>
      </c>
      <c r="AT21" s="81" t="str">
        <f t="shared" si="4"/>
        <v/>
      </c>
      <c r="AU21" s="81">
        <f t="shared" si="5"/>
        <v>0.84375</v>
      </c>
      <c r="AV21" s="81">
        <f t="shared" si="6"/>
        <v>1.75</v>
      </c>
      <c r="AW21" s="226">
        <f t="shared" si="6"/>
        <v>313</v>
      </c>
      <c r="AX21" s="81">
        <f t="shared" si="6"/>
        <v>190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588</v>
      </c>
      <c r="BC21" s="81">
        <f t="shared" si="8"/>
        <v>190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43611.624999999978</v>
      </c>
      <c r="C22" s="49"/>
      <c r="D22" s="430">
        <v>584</v>
      </c>
      <c r="E22" s="51">
        <v>54</v>
      </c>
      <c r="F22" s="430">
        <v>1.75</v>
      </c>
      <c r="G22" s="51">
        <v>301</v>
      </c>
      <c r="H22" s="52">
        <v>191</v>
      </c>
      <c r="I22" s="53"/>
      <c r="J22" s="160"/>
      <c r="K22" s="65"/>
      <c r="L22" s="49"/>
      <c r="M22" s="430"/>
      <c r="N22" s="52"/>
      <c r="O22" s="54">
        <v>4525</v>
      </c>
      <c r="P22" s="430">
        <v>22</v>
      </c>
      <c r="Q22" s="52">
        <v>18</v>
      </c>
      <c r="R22" s="23">
        <f t="shared" si="12"/>
        <v>192</v>
      </c>
      <c r="S22" s="24">
        <f t="shared" si="12"/>
        <v>174</v>
      </c>
      <c r="T22" s="62"/>
      <c r="U22" s="62"/>
      <c r="V22" s="62"/>
      <c r="W22" s="114">
        <f t="shared" ca="1" si="13"/>
        <v>108145</v>
      </c>
      <c r="X22" s="115">
        <f ca="1">IFERROR(('Main Tab'!$D$10-W22)/'Main Tab'!$D$10,1)</f>
        <v>0.39109944990906892</v>
      </c>
      <c r="Y22" s="110"/>
      <c r="Z22" s="65">
        <v>3</v>
      </c>
      <c r="AA22" s="49">
        <v>8766901</v>
      </c>
      <c r="AB22" s="49" t="s">
        <v>154</v>
      </c>
      <c r="AC22" s="430">
        <v>185.64</v>
      </c>
      <c r="AD22" s="104" t="s">
        <v>157</v>
      </c>
      <c r="AE22" s="106">
        <v>49</v>
      </c>
      <c r="AF22" s="108">
        <v>5.0000000000000001E-4</v>
      </c>
      <c r="AI22" s="83">
        <f t="shared" ca="1" si="14"/>
        <v>43611.624999999978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22</v>
      </c>
      <c r="AQ22" s="81">
        <f t="shared" si="1"/>
        <v>18</v>
      </c>
      <c r="AR22" s="81">
        <f t="shared" si="2"/>
        <v>4525</v>
      </c>
      <c r="AS22" s="81" t="str">
        <f t="shared" si="3"/>
        <v/>
      </c>
      <c r="AT22" s="81" t="str">
        <f t="shared" si="4"/>
        <v/>
      </c>
      <c r="AU22" s="81">
        <f t="shared" si="5"/>
        <v>0.84375</v>
      </c>
      <c r="AV22" s="81">
        <f t="shared" si="6"/>
        <v>1.75</v>
      </c>
      <c r="AW22" s="226">
        <f t="shared" si="6"/>
        <v>301</v>
      </c>
      <c r="AX22" s="81">
        <f t="shared" si="6"/>
        <v>191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584</v>
      </c>
      <c r="BC22" s="81">
        <f t="shared" si="8"/>
        <v>191</v>
      </c>
      <c r="BD22" s="81">
        <f t="shared" si="9"/>
        <v>5.0000000000000001E-4</v>
      </c>
      <c r="BE22" s="81">
        <f t="shared" si="10"/>
        <v>49</v>
      </c>
      <c r="BF22" s="84" t="str">
        <f t="shared" si="11"/>
        <v>Ticket No: 8766901 185.64 bbls sold</v>
      </c>
    </row>
    <row r="23" spans="2:58" x14ac:dyDescent="0.25">
      <c r="B23" s="47">
        <f t="shared" ca="1" si="15"/>
        <v>43611.666666666642</v>
      </c>
      <c r="C23" s="49"/>
      <c r="D23" s="430">
        <v>586</v>
      </c>
      <c r="E23" s="51">
        <v>54</v>
      </c>
      <c r="F23" s="430">
        <v>1.75</v>
      </c>
      <c r="G23" s="51">
        <v>323</v>
      </c>
      <c r="H23" s="52">
        <v>193</v>
      </c>
      <c r="I23" s="53"/>
      <c r="J23" s="160"/>
      <c r="K23" s="65"/>
      <c r="L23" s="49"/>
      <c r="M23" s="430"/>
      <c r="N23" s="52"/>
      <c r="O23" s="54">
        <v>4475</v>
      </c>
      <c r="P23" s="430">
        <v>24</v>
      </c>
      <c r="Q23" s="52">
        <v>19</v>
      </c>
      <c r="R23" s="23">
        <f t="shared" si="12"/>
        <v>216</v>
      </c>
      <c r="S23" s="24">
        <f t="shared" si="12"/>
        <v>193</v>
      </c>
      <c r="T23" s="62"/>
      <c r="U23" s="62"/>
      <c r="V23" s="62"/>
      <c r="W23" s="114">
        <f t="shared" ca="1" si="13"/>
        <v>108126</v>
      </c>
      <c r="X23" s="115">
        <f ca="1">IFERROR(('Main Tab'!$D$10-W23)/'Main Tab'!$D$10,1)</f>
        <v>0.39120642767458491</v>
      </c>
      <c r="Y23" s="110"/>
      <c r="Z23" s="65">
        <v>4</v>
      </c>
      <c r="AA23" s="49"/>
      <c r="AB23" s="49"/>
      <c r="AC23" s="430"/>
      <c r="AD23" s="104"/>
      <c r="AE23" s="106"/>
      <c r="AF23" s="108"/>
      <c r="AI23" s="83">
        <f t="shared" ca="1" si="14"/>
        <v>43611.666666666642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24</v>
      </c>
      <c r="AQ23" s="81">
        <f t="shared" si="1"/>
        <v>19</v>
      </c>
      <c r="AR23" s="81">
        <f t="shared" si="2"/>
        <v>4475</v>
      </c>
      <c r="AS23" s="81" t="str">
        <f t="shared" si="3"/>
        <v/>
      </c>
      <c r="AT23" s="81" t="str">
        <f t="shared" si="4"/>
        <v/>
      </c>
      <c r="AU23" s="81">
        <f t="shared" si="5"/>
        <v>0.84375</v>
      </c>
      <c r="AV23" s="81">
        <f t="shared" si="6"/>
        <v>1.75</v>
      </c>
      <c r="AW23" s="226">
        <f t="shared" si="6"/>
        <v>323</v>
      </c>
      <c r="AX23" s="81">
        <f t="shared" si="6"/>
        <v>193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586</v>
      </c>
      <c r="BC23" s="81">
        <f t="shared" si="8"/>
        <v>193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43611.708333333307</v>
      </c>
      <c r="C24" s="49"/>
      <c r="D24" s="430">
        <v>584</v>
      </c>
      <c r="E24" s="51">
        <v>54</v>
      </c>
      <c r="F24" s="430">
        <v>1.75</v>
      </c>
      <c r="G24" s="51">
        <v>313</v>
      </c>
      <c r="H24" s="52">
        <v>194</v>
      </c>
      <c r="I24" s="53"/>
      <c r="J24" s="160"/>
      <c r="K24" s="65"/>
      <c r="L24" s="49"/>
      <c r="M24" s="430"/>
      <c r="N24" s="52"/>
      <c r="O24" s="54">
        <v>4388</v>
      </c>
      <c r="P24" s="430">
        <v>21</v>
      </c>
      <c r="Q24" s="52">
        <v>19</v>
      </c>
      <c r="R24" s="23">
        <f t="shared" si="12"/>
        <v>237</v>
      </c>
      <c r="S24" s="24">
        <f t="shared" si="12"/>
        <v>212</v>
      </c>
      <c r="T24" s="62"/>
      <c r="U24" s="62"/>
      <c r="V24" s="62"/>
      <c r="W24" s="114">
        <f t="shared" ca="1" si="13"/>
        <v>108107</v>
      </c>
      <c r="X24" s="115">
        <f ca="1">IFERROR(('Main Tab'!$D$10-W24)/'Main Tab'!$D$10,1)</f>
        <v>0.3913134054401009</v>
      </c>
      <c r="Y24" s="110"/>
      <c r="Z24" s="65">
        <v>3</v>
      </c>
      <c r="AA24" s="49"/>
      <c r="AB24" s="49"/>
      <c r="AC24" s="430"/>
      <c r="AD24" s="104"/>
      <c r="AE24" s="106"/>
      <c r="AF24" s="108"/>
      <c r="AI24" s="83">
        <f t="shared" ca="1" si="14"/>
        <v>43611.708333333307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21</v>
      </c>
      <c r="AQ24" s="81">
        <f t="shared" si="1"/>
        <v>19</v>
      </c>
      <c r="AR24" s="81">
        <f>IF(O24="","",O24)</f>
        <v>4388</v>
      </c>
      <c r="AS24" s="81" t="str">
        <f t="shared" si="3"/>
        <v/>
      </c>
      <c r="AT24" s="81" t="str">
        <f t="shared" si="4"/>
        <v/>
      </c>
      <c r="AU24" s="81">
        <f t="shared" si="5"/>
        <v>0.84375</v>
      </c>
      <c r="AV24" s="81">
        <f t="shared" si="6"/>
        <v>1.75</v>
      </c>
      <c r="AW24" s="226">
        <f t="shared" si="6"/>
        <v>313</v>
      </c>
      <c r="AX24" s="81">
        <f t="shared" si="6"/>
        <v>194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584</v>
      </c>
      <c r="BC24" s="81">
        <f t="shared" si="8"/>
        <v>194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5"/>
        <v>43611.749999999971</v>
      </c>
      <c r="C25" s="49"/>
      <c r="D25" s="430">
        <v>584</v>
      </c>
      <c r="E25" s="51">
        <v>54</v>
      </c>
      <c r="F25" s="430">
        <v>1.75</v>
      </c>
      <c r="G25" s="51">
        <v>331</v>
      </c>
      <c r="H25" s="52">
        <v>192</v>
      </c>
      <c r="I25" s="53"/>
      <c r="J25" s="160"/>
      <c r="K25" s="65"/>
      <c r="L25" s="49"/>
      <c r="M25" s="430"/>
      <c r="N25" s="52"/>
      <c r="O25" s="54">
        <v>4756</v>
      </c>
      <c r="P25" s="430">
        <v>20</v>
      </c>
      <c r="Q25" s="52">
        <v>18</v>
      </c>
      <c r="R25" s="23">
        <f t="shared" si="12"/>
        <v>257</v>
      </c>
      <c r="S25" s="24">
        <f t="shared" si="12"/>
        <v>230</v>
      </c>
      <c r="T25" s="62"/>
      <c r="U25" s="62"/>
      <c r="V25" s="62"/>
      <c r="W25" s="114">
        <f t="shared" ca="1" si="13"/>
        <v>108089</v>
      </c>
      <c r="X25" s="115">
        <f ca="1">IFERROR(('Main Tab'!$D$10-W25)/'Main Tab'!$D$10,1)</f>
        <v>0.39141475279690552</v>
      </c>
      <c r="Y25" s="110"/>
      <c r="Z25" s="65">
        <v>4</v>
      </c>
      <c r="AA25" s="49"/>
      <c r="AB25" s="49"/>
      <c r="AC25" s="430"/>
      <c r="AD25" s="104"/>
      <c r="AE25" s="106"/>
      <c r="AF25" s="108"/>
      <c r="AI25" s="83">
        <f t="shared" ca="1" si="14"/>
        <v>43611.749999999971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20</v>
      </c>
      <c r="AQ25" s="81">
        <f t="shared" si="1"/>
        <v>18</v>
      </c>
      <c r="AR25" s="81">
        <f>IF(O25="","",O25)</f>
        <v>4756</v>
      </c>
      <c r="AS25" s="81" t="str">
        <f t="shared" si="3"/>
        <v/>
      </c>
      <c r="AT25" s="81" t="str">
        <f t="shared" si="4"/>
        <v/>
      </c>
      <c r="AU25" s="81">
        <f t="shared" si="5"/>
        <v>0.84375</v>
      </c>
      <c r="AV25" s="81">
        <f t="shared" si="6"/>
        <v>1.75</v>
      </c>
      <c r="AW25" s="81">
        <f t="shared" si="6"/>
        <v>331</v>
      </c>
      <c r="AX25" s="81">
        <f t="shared" si="6"/>
        <v>192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584</v>
      </c>
      <c r="BC25" s="81">
        <f t="shared" si="8"/>
        <v>192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5"/>
        <v>43611.791666666635</v>
      </c>
      <c r="C26" s="49"/>
      <c r="D26" s="435">
        <v>584</v>
      </c>
      <c r="E26" s="51">
        <v>54</v>
      </c>
      <c r="F26" s="435">
        <v>1.75</v>
      </c>
      <c r="G26" s="51">
        <v>311</v>
      </c>
      <c r="H26" s="52">
        <v>192</v>
      </c>
      <c r="I26" s="53"/>
      <c r="J26" s="160"/>
      <c r="K26" s="65"/>
      <c r="L26" s="49"/>
      <c r="M26" s="435"/>
      <c r="N26" s="52"/>
      <c r="O26" s="54">
        <v>4543</v>
      </c>
      <c r="P26" s="435">
        <v>22</v>
      </c>
      <c r="Q26" s="52">
        <v>20</v>
      </c>
      <c r="R26" s="23">
        <f t="shared" si="12"/>
        <v>279</v>
      </c>
      <c r="S26" s="24">
        <f t="shared" si="12"/>
        <v>250</v>
      </c>
      <c r="T26" s="62"/>
      <c r="U26" s="62"/>
      <c r="V26" s="62"/>
      <c r="W26" s="114">
        <f t="shared" ca="1" si="13"/>
        <v>108069</v>
      </c>
      <c r="X26" s="115">
        <f ca="1">IFERROR(('Main Tab'!$D$10-W26)/'Main Tab'!$D$10,1)</f>
        <v>0.39152736097113289</v>
      </c>
      <c r="Y26" s="110"/>
      <c r="Z26" s="65">
        <v>4</v>
      </c>
      <c r="AA26" s="49"/>
      <c r="AB26" s="49"/>
      <c r="AC26" s="430"/>
      <c r="AD26" s="104"/>
      <c r="AE26" s="106"/>
      <c r="AF26" s="108"/>
      <c r="AI26" s="83">
        <f t="shared" ca="1" si="14"/>
        <v>43611.791666666635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22</v>
      </c>
      <c r="AQ26" s="81">
        <f t="shared" si="1"/>
        <v>20</v>
      </c>
      <c r="AR26" s="81">
        <f t="shared" si="2"/>
        <v>4543</v>
      </c>
      <c r="AS26" s="81" t="str">
        <f t="shared" si="3"/>
        <v/>
      </c>
      <c r="AT26" s="81" t="str">
        <f t="shared" si="4"/>
        <v/>
      </c>
      <c r="AU26" s="81">
        <f t="shared" si="5"/>
        <v>0.84375</v>
      </c>
      <c r="AV26" s="81">
        <f>IF(F26="","",F26)</f>
        <v>1.75</v>
      </c>
      <c r="AW26" s="81">
        <f t="shared" si="6"/>
        <v>311</v>
      </c>
      <c r="AX26" s="81">
        <f t="shared" si="6"/>
        <v>192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584</v>
      </c>
      <c r="BC26" s="81">
        <f t="shared" si="8"/>
        <v>192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43611.833333333299</v>
      </c>
      <c r="C27" s="49"/>
      <c r="D27" s="435">
        <v>583</v>
      </c>
      <c r="E27" s="51">
        <v>54</v>
      </c>
      <c r="F27" s="435">
        <v>1.75</v>
      </c>
      <c r="G27" s="51">
        <v>315</v>
      </c>
      <c r="H27" s="52">
        <v>191</v>
      </c>
      <c r="I27" s="53"/>
      <c r="J27" s="160"/>
      <c r="K27" s="65"/>
      <c r="L27" s="49"/>
      <c r="M27" s="435"/>
      <c r="N27" s="52"/>
      <c r="O27" s="54">
        <v>4478</v>
      </c>
      <c r="P27" s="435">
        <v>24</v>
      </c>
      <c r="Q27" s="52">
        <v>19</v>
      </c>
      <c r="R27" s="23">
        <f t="shared" si="12"/>
        <v>303</v>
      </c>
      <c r="S27" s="24">
        <f t="shared" si="12"/>
        <v>269</v>
      </c>
      <c r="T27" s="62"/>
      <c r="U27" s="62"/>
      <c r="V27" s="62"/>
      <c r="W27" s="114">
        <f t="shared" ca="1" si="13"/>
        <v>108050</v>
      </c>
      <c r="X27" s="115">
        <f ca="1">IFERROR(('Main Tab'!$D$10-W27)/'Main Tab'!$D$10,1)</f>
        <v>0.39163433873664888</v>
      </c>
      <c r="Y27" s="110"/>
      <c r="Z27" s="65">
        <v>4</v>
      </c>
      <c r="AA27" s="49"/>
      <c r="AB27" s="49"/>
      <c r="AC27" s="430"/>
      <c r="AD27" s="104"/>
      <c r="AE27" s="106"/>
      <c r="AF27" s="108"/>
      <c r="AI27" s="83">
        <f t="shared" ca="1" si="14"/>
        <v>43611.833333333299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24</v>
      </c>
      <c r="AQ27" s="81">
        <f t="shared" si="1"/>
        <v>19</v>
      </c>
      <c r="AR27" s="81">
        <f t="shared" si="2"/>
        <v>4478</v>
      </c>
      <c r="AS27" s="81" t="str">
        <f t="shared" si="3"/>
        <v/>
      </c>
      <c r="AT27" s="81" t="str">
        <f t="shared" si="4"/>
        <v/>
      </c>
      <c r="AU27" s="81">
        <f t="shared" si="5"/>
        <v>0.84375</v>
      </c>
      <c r="AV27" s="81">
        <f t="shared" si="6"/>
        <v>1.75</v>
      </c>
      <c r="AW27" s="81">
        <f t="shared" si="6"/>
        <v>315</v>
      </c>
      <c r="AX27" s="81">
        <f t="shared" si="6"/>
        <v>191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583</v>
      </c>
      <c r="BC27" s="81">
        <f t="shared" si="8"/>
        <v>191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43611.874999999964</v>
      </c>
      <c r="C28" s="49"/>
      <c r="D28" s="435">
        <v>583</v>
      </c>
      <c r="E28" s="51">
        <v>54</v>
      </c>
      <c r="F28" s="435">
        <v>1.75</v>
      </c>
      <c r="G28" s="51">
        <v>313</v>
      </c>
      <c r="H28" s="52">
        <v>190</v>
      </c>
      <c r="I28" s="53"/>
      <c r="J28" s="160"/>
      <c r="K28" s="65"/>
      <c r="L28" s="49"/>
      <c r="M28" s="435"/>
      <c r="N28" s="52"/>
      <c r="O28" s="54">
        <v>4463</v>
      </c>
      <c r="P28" s="435">
        <v>23</v>
      </c>
      <c r="Q28" s="52">
        <v>20</v>
      </c>
      <c r="R28" s="23">
        <f t="shared" si="12"/>
        <v>326</v>
      </c>
      <c r="S28" s="24">
        <f t="shared" si="12"/>
        <v>289</v>
      </c>
      <c r="T28" s="62"/>
      <c r="U28" s="62"/>
      <c r="V28" s="62"/>
      <c r="W28" s="114">
        <f t="shared" ca="1" si="13"/>
        <v>108030</v>
      </c>
      <c r="X28" s="115">
        <f ca="1">IFERROR(('Main Tab'!$D$10-W28)/'Main Tab'!$D$10,1)</f>
        <v>0.39174694691087625</v>
      </c>
      <c r="Y28" s="110"/>
      <c r="Z28" s="65">
        <v>4</v>
      </c>
      <c r="AA28" s="49">
        <v>8767001</v>
      </c>
      <c r="AB28" s="49" t="s">
        <v>154</v>
      </c>
      <c r="AC28" s="430">
        <v>185.64</v>
      </c>
      <c r="AD28" s="104" t="s">
        <v>212</v>
      </c>
      <c r="AE28" s="106">
        <v>50</v>
      </c>
      <c r="AF28" s="108">
        <v>5.0000000000000001E-4</v>
      </c>
      <c r="AI28" s="83">
        <f t="shared" ca="1" si="14"/>
        <v>43611.874999999964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23</v>
      </c>
      <c r="AQ28" s="81">
        <f t="shared" si="1"/>
        <v>20</v>
      </c>
      <c r="AR28" s="81">
        <f t="shared" si="2"/>
        <v>4463</v>
      </c>
      <c r="AS28" s="81" t="str">
        <f t="shared" si="3"/>
        <v/>
      </c>
      <c r="AT28" s="81" t="str">
        <f t="shared" si="4"/>
        <v/>
      </c>
      <c r="AU28" s="81">
        <f t="shared" si="5"/>
        <v>0.84375</v>
      </c>
      <c r="AV28" s="81">
        <f t="shared" si="6"/>
        <v>1.75</v>
      </c>
      <c r="AW28" s="81">
        <f t="shared" si="6"/>
        <v>313</v>
      </c>
      <c r="AX28" s="81">
        <f t="shared" si="6"/>
        <v>190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583</v>
      </c>
      <c r="BC28" s="81">
        <f t="shared" si="8"/>
        <v>190</v>
      </c>
      <c r="BD28" s="81">
        <f t="shared" si="9"/>
        <v>5.0000000000000001E-4</v>
      </c>
      <c r="BE28" s="81">
        <f t="shared" si="10"/>
        <v>50</v>
      </c>
      <c r="BF28" s="84" t="str">
        <f t="shared" si="11"/>
        <v>Ticket No: 8767001 185.64 bbls sold</v>
      </c>
    </row>
    <row r="29" spans="2:58" x14ac:dyDescent="0.25">
      <c r="B29" s="47">
        <f t="shared" ca="1" si="15"/>
        <v>43611.916666666628</v>
      </c>
      <c r="C29" s="49"/>
      <c r="D29" s="435">
        <v>582</v>
      </c>
      <c r="E29" s="51">
        <v>54</v>
      </c>
      <c r="F29" s="435">
        <v>1.75</v>
      </c>
      <c r="G29" s="51">
        <v>318</v>
      </c>
      <c r="H29" s="52">
        <v>189</v>
      </c>
      <c r="I29" s="53"/>
      <c r="J29" s="160"/>
      <c r="K29" s="65"/>
      <c r="L29" s="49"/>
      <c r="M29" s="435"/>
      <c r="N29" s="52"/>
      <c r="O29" s="54">
        <v>4454</v>
      </c>
      <c r="P29" s="435">
        <v>21</v>
      </c>
      <c r="Q29" s="52">
        <v>19</v>
      </c>
      <c r="R29" s="23">
        <f t="shared" si="12"/>
        <v>347</v>
      </c>
      <c r="S29" s="24">
        <f t="shared" si="12"/>
        <v>308</v>
      </c>
      <c r="T29" s="62"/>
      <c r="U29" s="62"/>
      <c r="V29" s="62"/>
      <c r="W29" s="114">
        <f t="shared" ca="1" si="13"/>
        <v>108011</v>
      </c>
      <c r="X29" s="115">
        <f ca="1">IFERROR(('Main Tab'!$D$10-W29)/'Main Tab'!$D$10,1)</f>
        <v>0.39185392467639224</v>
      </c>
      <c r="Y29" s="110"/>
      <c r="Z29" s="65">
        <v>4</v>
      </c>
      <c r="AA29" s="49"/>
      <c r="AB29" s="49"/>
      <c r="AC29" s="430"/>
      <c r="AD29" s="104"/>
      <c r="AE29" s="106"/>
      <c r="AF29" s="108"/>
      <c r="AI29" s="83">
        <f t="shared" ca="1" si="14"/>
        <v>43611.916666666628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21</v>
      </c>
      <c r="AQ29" s="81">
        <f t="shared" si="1"/>
        <v>19</v>
      </c>
      <c r="AR29" s="81">
        <f t="shared" si="2"/>
        <v>4454</v>
      </c>
      <c r="AS29" s="81" t="str">
        <f t="shared" si="3"/>
        <v/>
      </c>
      <c r="AT29" s="81" t="str">
        <f t="shared" si="4"/>
        <v/>
      </c>
      <c r="AU29" s="81">
        <f t="shared" si="5"/>
        <v>0.84375</v>
      </c>
      <c r="AV29" s="81">
        <f t="shared" si="6"/>
        <v>1.75</v>
      </c>
      <c r="AW29" s="81">
        <f t="shared" si="6"/>
        <v>318</v>
      </c>
      <c r="AX29" s="81">
        <f t="shared" si="6"/>
        <v>189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582</v>
      </c>
      <c r="BC29" s="81">
        <f t="shared" si="8"/>
        <v>189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43611.958333333292</v>
      </c>
      <c r="C30" s="49"/>
      <c r="D30" s="435">
        <v>584</v>
      </c>
      <c r="E30" s="51">
        <v>54</v>
      </c>
      <c r="F30" s="435">
        <v>1.75</v>
      </c>
      <c r="G30" s="51">
        <v>320</v>
      </c>
      <c r="H30" s="52">
        <v>192</v>
      </c>
      <c r="I30" s="53"/>
      <c r="J30" s="160"/>
      <c r="K30" s="65"/>
      <c r="L30" s="49"/>
      <c r="M30" s="435"/>
      <c r="N30" s="52"/>
      <c r="O30" s="54">
        <v>4423</v>
      </c>
      <c r="P30" s="435">
        <v>20</v>
      </c>
      <c r="Q30" s="52">
        <v>20</v>
      </c>
      <c r="R30" s="23">
        <f t="shared" si="12"/>
        <v>367</v>
      </c>
      <c r="S30" s="24">
        <f t="shared" si="12"/>
        <v>328</v>
      </c>
      <c r="T30" s="62"/>
      <c r="U30" s="62"/>
      <c r="V30" s="62"/>
      <c r="W30" s="114">
        <f t="shared" ca="1" si="13"/>
        <v>107991</v>
      </c>
      <c r="X30" s="115">
        <f ca="1">IFERROR(('Main Tab'!$D$10-W30)/'Main Tab'!$D$10,1)</f>
        <v>0.39196653285061961</v>
      </c>
      <c r="Y30" s="110" t="s">
        <v>336</v>
      </c>
      <c r="Z30" s="65">
        <v>4</v>
      </c>
      <c r="AA30" s="49"/>
      <c r="AB30" s="49"/>
      <c r="AC30" s="430"/>
      <c r="AD30" s="104"/>
      <c r="AE30" s="106"/>
      <c r="AF30" s="108"/>
      <c r="AI30" s="83">
        <f t="shared" ca="1" si="14"/>
        <v>43611.958333333292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>Accum-177408</v>
      </c>
      <c r="AP30" s="81">
        <f t="shared" si="1"/>
        <v>20</v>
      </c>
      <c r="AQ30" s="81">
        <f t="shared" si="1"/>
        <v>20</v>
      </c>
      <c r="AR30" s="81">
        <f t="shared" si="2"/>
        <v>4423</v>
      </c>
      <c r="AS30" s="81" t="str">
        <f t="shared" si="3"/>
        <v/>
      </c>
      <c r="AT30" s="81" t="str">
        <f t="shared" si="4"/>
        <v/>
      </c>
      <c r="AU30" s="81">
        <f t="shared" si="5"/>
        <v>0.84375</v>
      </c>
      <c r="AV30" s="81">
        <f t="shared" si="6"/>
        <v>1.75</v>
      </c>
      <c r="AW30" s="81">
        <f t="shared" si="6"/>
        <v>320</v>
      </c>
      <c r="AX30" s="81">
        <f t="shared" si="6"/>
        <v>192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584</v>
      </c>
      <c r="BC30" s="81">
        <f t="shared" si="8"/>
        <v>192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5"/>
        <v>43611.999999999956</v>
      </c>
      <c r="C31" s="49"/>
      <c r="D31" s="435">
        <v>583</v>
      </c>
      <c r="E31" s="51">
        <v>54</v>
      </c>
      <c r="F31" s="435">
        <v>1.75</v>
      </c>
      <c r="G31" s="51">
        <v>316</v>
      </c>
      <c r="H31" s="52">
        <v>193</v>
      </c>
      <c r="I31" s="53"/>
      <c r="J31" s="160"/>
      <c r="K31" s="65"/>
      <c r="L31" s="49"/>
      <c r="M31" s="435"/>
      <c r="N31" s="52"/>
      <c r="O31" s="54">
        <v>4389</v>
      </c>
      <c r="P31" s="435">
        <v>22</v>
      </c>
      <c r="Q31" s="52">
        <v>19</v>
      </c>
      <c r="R31" s="23">
        <f t="shared" ref="R31:S37" si="16">P31+R30</f>
        <v>389</v>
      </c>
      <c r="S31" s="24">
        <f t="shared" si="16"/>
        <v>347</v>
      </c>
      <c r="T31" s="62"/>
      <c r="U31" s="62"/>
      <c r="V31" s="62"/>
      <c r="W31" s="114">
        <f t="shared" ca="1" si="13"/>
        <v>107972</v>
      </c>
      <c r="X31" s="115">
        <f ca="1">IFERROR(('Main Tab'!$D$10-W31)/'Main Tab'!$D$10,1)</f>
        <v>0.3920735106161356</v>
      </c>
      <c r="Y31" s="110" t="s">
        <v>337</v>
      </c>
      <c r="Z31" s="65">
        <v>4</v>
      </c>
      <c r="AA31" s="49"/>
      <c r="AB31" s="49"/>
      <c r="AC31" s="430"/>
      <c r="AD31" s="104"/>
      <c r="AE31" s="106"/>
      <c r="AF31" s="108"/>
      <c r="AI31" s="83">
        <f t="shared" ca="1" si="14"/>
        <v>43611.999999999956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meter-71059</v>
      </c>
      <c r="AP31" s="81">
        <f t="shared" si="1"/>
        <v>22</v>
      </c>
      <c r="AQ31" s="81">
        <f t="shared" si="1"/>
        <v>19</v>
      </c>
      <c r="AR31" s="81">
        <f t="shared" si="2"/>
        <v>4389</v>
      </c>
      <c r="AS31" s="81" t="str">
        <f t="shared" si="3"/>
        <v/>
      </c>
      <c r="AT31" s="81" t="str">
        <f t="shared" si="4"/>
        <v/>
      </c>
      <c r="AU31" s="81">
        <f t="shared" si="5"/>
        <v>0.84375</v>
      </c>
      <c r="AV31" s="81">
        <f t="shared" si="6"/>
        <v>1.75</v>
      </c>
      <c r="AW31" s="81">
        <f t="shared" si="6"/>
        <v>316</v>
      </c>
      <c r="AX31" s="81">
        <f t="shared" si="6"/>
        <v>193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583</v>
      </c>
      <c r="BC31" s="81">
        <f t="shared" si="8"/>
        <v>193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43612.041666666621</v>
      </c>
      <c r="C32" s="49"/>
      <c r="D32" s="435">
        <v>581</v>
      </c>
      <c r="E32" s="51">
        <v>54</v>
      </c>
      <c r="F32" s="435">
        <v>1.75</v>
      </c>
      <c r="G32" s="51">
        <v>315</v>
      </c>
      <c r="H32" s="52">
        <v>191</v>
      </c>
      <c r="I32" s="53"/>
      <c r="J32" s="160"/>
      <c r="K32" s="65"/>
      <c r="L32" s="49"/>
      <c r="M32" s="435"/>
      <c r="N32" s="52"/>
      <c r="O32" s="54">
        <v>4391</v>
      </c>
      <c r="P32" s="435">
        <v>20</v>
      </c>
      <c r="Q32" s="52">
        <v>20</v>
      </c>
      <c r="R32" s="23">
        <f t="shared" si="16"/>
        <v>409</v>
      </c>
      <c r="S32" s="24">
        <f t="shared" si="16"/>
        <v>367</v>
      </c>
      <c r="T32" s="62"/>
      <c r="U32" s="62"/>
      <c r="V32" s="62"/>
      <c r="W32" s="114">
        <f t="shared" ca="1" si="13"/>
        <v>107952</v>
      </c>
      <c r="X32" s="115">
        <f ca="1">IFERROR(('Main Tab'!$D$10-W32)/'Main Tab'!$D$10,1)</f>
        <v>0.39218611879036297</v>
      </c>
      <c r="Y32" s="110" t="s">
        <v>338</v>
      </c>
      <c r="Z32" s="65">
        <v>4</v>
      </c>
      <c r="AA32" s="49"/>
      <c r="AB32" s="49"/>
      <c r="AC32" s="430"/>
      <c r="AD32" s="104"/>
      <c r="AE32" s="106"/>
      <c r="AF32" s="108"/>
      <c r="AI32" s="83">
        <f t="shared" ca="1" si="14"/>
        <v>43612.041666666621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OT #1- 8'9 OT #2- 2'5</v>
      </c>
      <c r="AP32" s="81">
        <f t="shared" si="1"/>
        <v>20</v>
      </c>
      <c r="AQ32" s="81">
        <f t="shared" si="1"/>
        <v>20</v>
      </c>
      <c r="AR32" s="81">
        <f t="shared" si="2"/>
        <v>4391</v>
      </c>
      <c r="AS32" s="81" t="str">
        <f t="shared" si="3"/>
        <v/>
      </c>
      <c r="AT32" s="81" t="str">
        <f t="shared" si="4"/>
        <v/>
      </c>
      <c r="AU32" s="81">
        <f t="shared" si="5"/>
        <v>0.84375</v>
      </c>
      <c r="AV32" s="81">
        <f t="shared" si="6"/>
        <v>1.75</v>
      </c>
      <c r="AW32" s="81">
        <f t="shared" si="6"/>
        <v>315</v>
      </c>
      <c r="AX32" s="81">
        <f t="shared" si="6"/>
        <v>191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581</v>
      </c>
      <c r="BC32" s="81">
        <f t="shared" si="8"/>
        <v>191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43612.083333333285</v>
      </c>
      <c r="C33" s="49"/>
      <c r="D33" s="435">
        <v>581</v>
      </c>
      <c r="E33" s="51">
        <v>54</v>
      </c>
      <c r="F33" s="435">
        <v>1.75</v>
      </c>
      <c r="G33" s="51">
        <v>317</v>
      </c>
      <c r="H33" s="52">
        <v>190</v>
      </c>
      <c r="I33" s="53"/>
      <c r="J33" s="160"/>
      <c r="K33" s="65"/>
      <c r="L33" s="49"/>
      <c r="M33" s="435"/>
      <c r="N33" s="52"/>
      <c r="O33" s="54">
        <v>4378</v>
      </c>
      <c r="P33" s="435">
        <v>23</v>
      </c>
      <c r="Q33" s="52">
        <v>19</v>
      </c>
      <c r="R33" s="23">
        <f t="shared" si="16"/>
        <v>432</v>
      </c>
      <c r="S33" s="24">
        <f t="shared" si="16"/>
        <v>386</v>
      </c>
      <c r="T33" s="62"/>
      <c r="U33" s="62"/>
      <c r="V33" s="62"/>
      <c r="W33" s="114">
        <f t="shared" ca="1" si="13"/>
        <v>107933</v>
      </c>
      <c r="X33" s="115">
        <f ca="1">IFERROR(('Main Tab'!$D$10-W33)/'Main Tab'!$D$10,1)</f>
        <v>0.39229309655587902</v>
      </c>
      <c r="Y33" s="110"/>
      <c r="Z33" s="65">
        <v>4</v>
      </c>
      <c r="AA33" s="49"/>
      <c r="AB33" s="49"/>
      <c r="AC33" s="430"/>
      <c r="AD33" s="104"/>
      <c r="AE33" s="106"/>
      <c r="AF33" s="108"/>
      <c r="AI33" s="83">
        <f t="shared" ca="1" si="14"/>
        <v>43612.083333333285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23</v>
      </c>
      <c r="AQ33" s="81">
        <f t="shared" si="1"/>
        <v>19</v>
      </c>
      <c r="AR33" s="81">
        <f t="shared" si="2"/>
        <v>4378</v>
      </c>
      <c r="AS33" s="81" t="str">
        <f t="shared" si="3"/>
        <v/>
      </c>
      <c r="AT33" s="81" t="str">
        <f t="shared" si="4"/>
        <v/>
      </c>
      <c r="AU33" s="81">
        <f t="shared" si="5"/>
        <v>0.84375</v>
      </c>
      <c r="AV33" s="81">
        <f t="shared" si="6"/>
        <v>1.75</v>
      </c>
      <c r="AW33" s="81">
        <f t="shared" si="6"/>
        <v>317</v>
      </c>
      <c r="AX33" s="81">
        <f t="shared" si="6"/>
        <v>190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581</v>
      </c>
      <c r="BC33" s="81">
        <f t="shared" si="8"/>
        <v>190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43612.124999999949</v>
      </c>
      <c r="C34" s="49"/>
      <c r="D34" s="435">
        <v>580</v>
      </c>
      <c r="E34" s="51">
        <v>54</v>
      </c>
      <c r="F34" s="435">
        <v>1.75</v>
      </c>
      <c r="G34" s="51">
        <v>311</v>
      </c>
      <c r="H34" s="52">
        <v>188</v>
      </c>
      <c r="I34" s="53"/>
      <c r="J34" s="160"/>
      <c r="K34" s="65"/>
      <c r="L34" s="49"/>
      <c r="M34" s="435"/>
      <c r="N34" s="52"/>
      <c r="O34" s="54">
        <v>4413</v>
      </c>
      <c r="P34" s="435">
        <v>21</v>
      </c>
      <c r="Q34" s="52">
        <v>18</v>
      </c>
      <c r="R34" s="23">
        <f t="shared" si="16"/>
        <v>453</v>
      </c>
      <c r="S34" s="24">
        <f t="shared" si="16"/>
        <v>404</v>
      </c>
      <c r="T34" s="62"/>
      <c r="U34" s="62"/>
      <c r="V34" s="62"/>
      <c r="W34" s="114">
        <f t="shared" ca="1" si="13"/>
        <v>107915</v>
      </c>
      <c r="X34" s="115">
        <f ca="1">IFERROR(('Main Tab'!$D$10-W34)/'Main Tab'!$D$10,1)</f>
        <v>0.39239444391268363</v>
      </c>
      <c r="Y34" s="110"/>
      <c r="Z34" s="65">
        <v>4</v>
      </c>
      <c r="AA34" s="49"/>
      <c r="AB34" s="49"/>
      <c r="AC34" s="430"/>
      <c r="AD34" s="104"/>
      <c r="AE34" s="106"/>
      <c r="AF34" s="108"/>
      <c r="AI34" s="83">
        <f t="shared" ca="1" si="14"/>
        <v>43612.124999999949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21</v>
      </c>
      <c r="AQ34" s="81">
        <f t="shared" si="1"/>
        <v>18</v>
      </c>
      <c r="AR34" s="81">
        <f t="shared" si="2"/>
        <v>4413</v>
      </c>
      <c r="AS34" s="81" t="str">
        <f t="shared" si="3"/>
        <v/>
      </c>
      <c r="AT34" s="81" t="str">
        <f t="shared" si="4"/>
        <v/>
      </c>
      <c r="AU34" s="81">
        <f t="shared" si="5"/>
        <v>0.84375</v>
      </c>
      <c r="AV34" s="81">
        <f t="shared" si="6"/>
        <v>1.75</v>
      </c>
      <c r="AW34" s="81">
        <f t="shared" si="6"/>
        <v>311</v>
      </c>
      <c r="AX34" s="81">
        <f t="shared" si="6"/>
        <v>188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580</v>
      </c>
      <c r="BC34" s="81">
        <f t="shared" si="8"/>
        <v>188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43612.166666666613</v>
      </c>
      <c r="C35" s="49"/>
      <c r="D35" s="435">
        <v>582</v>
      </c>
      <c r="E35" s="51">
        <v>54</v>
      </c>
      <c r="F35" s="435">
        <v>1.75</v>
      </c>
      <c r="G35" s="51">
        <v>307</v>
      </c>
      <c r="H35" s="52">
        <v>189</v>
      </c>
      <c r="I35" s="53"/>
      <c r="J35" s="160"/>
      <c r="K35" s="65"/>
      <c r="L35" s="49"/>
      <c r="M35" s="435"/>
      <c r="N35" s="52"/>
      <c r="O35" s="54">
        <v>4452</v>
      </c>
      <c r="P35" s="435">
        <v>20</v>
      </c>
      <c r="Q35" s="52">
        <v>18</v>
      </c>
      <c r="R35" s="23">
        <f t="shared" si="16"/>
        <v>473</v>
      </c>
      <c r="S35" s="24">
        <f t="shared" si="16"/>
        <v>422</v>
      </c>
      <c r="T35" s="62"/>
      <c r="U35" s="62"/>
      <c r="V35" s="62"/>
      <c r="W35" s="114">
        <f t="shared" ca="1" si="13"/>
        <v>107897</v>
      </c>
      <c r="X35" s="115">
        <f ca="1">IFERROR(('Main Tab'!$D$10-W35)/'Main Tab'!$D$10,1)</f>
        <v>0.39249579126948825</v>
      </c>
      <c r="Y35" s="110"/>
      <c r="Z35" s="65">
        <v>4</v>
      </c>
      <c r="AA35" s="49"/>
      <c r="AB35" s="49"/>
      <c r="AC35" s="430"/>
      <c r="AD35" s="104"/>
      <c r="AE35" s="106"/>
      <c r="AF35" s="108"/>
      <c r="AI35" s="83">
        <f t="shared" ca="1" si="14"/>
        <v>43612.166666666613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20</v>
      </c>
      <c r="AQ35" s="81">
        <f t="shared" si="1"/>
        <v>18</v>
      </c>
      <c r="AR35" s="81">
        <f t="shared" si="2"/>
        <v>4452</v>
      </c>
      <c r="AS35" s="81" t="str">
        <f t="shared" si="3"/>
        <v/>
      </c>
      <c r="AT35" s="81" t="str">
        <f t="shared" si="4"/>
        <v/>
      </c>
      <c r="AU35" s="81">
        <f t="shared" si="5"/>
        <v>0.84375</v>
      </c>
      <c r="AV35" s="81">
        <f t="shared" si="6"/>
        <v>1.75</v>
      </c>
      <c r="AW35" s="81">
        <f t="shared" si="6"/>
        <v>307</v>
      </c>
      <c r="AX35" s="81">
        <f t="shared" si="6"/>
        <v>189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582</v>
      </c>
      <c r="BC35" s="81">
        <f t="shared" si="8"/>
        <v>189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43612.208333333278</v>
      </c>
      <c r="C36" s="49"/>
      <c r="D36" s="435">
        <v>580</v>
      </c>
      <c r="E36" s="51">
        <v>54</v>
      </c>
      <c r="F36" s="435">
        <v>1.75</v>
      </c>
      <c r="G36" s="51">
        <v>321</v>
      </c>
      <c r="H36" s="52">
        <v>186</v>
      </c>
      <c r="I36" s="53"/>
      <c r="J36" s="160"/>
      <c r="K36" s="65"/>
      <c r="L36" s="49"/>
      <c r="M36" s="435"/>
      <c r="N36" s="52"/>
      <c r="O36" s="54">
        <v>4441</v>
      </c>
      <c r="P36" s="435">
        <v>21</v>
      </c>
      <c r="Q36" s="52">
        <v>20</v>
      </c>
      <c r="R36" s="23">
        <f t="shared" si="16"/>
        <v>494</v>
      </c>
      <c r="S36" s="24">
        <f t="shared" si="16"/>
        <v>442</v>
      </c>
      <c r="T36" s="62"/>
      <c r="U36" s="62"/>
      <c r="V36" s="62"/>
      <c r="W36" s="114">
        <f t="shared" ca="1" si="13"/>
        <v>107877</v>
      </c>
      <c r="X36" s="115">
        <f ca="1">IFERROR(('Main Tab'!$D$10-W36)/'Main Tab'!$D$10,1)</f>
        <v>0.39260839944371562</v>
      </c>
      <c r="Y36" s="110"/>
      <c r="Z36" s="65">
        <v>4</v>
      </c>
      <c r="AA36" s="49"/>
      <c r="AB36" s="49"/>
      <c r="AC36" s="430"/>
      <c r="AD36" s="104"/>
      <c r="AE36" s="106"/>
      <c r="AF36" s="108"/>
      <c r="AI36" s="83">
        <f t="shared" ca="1" si="14"/>
        <v>43612.208333333278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21</v>
      </c>
      <c r="AQ36" s="81">
        <f t="shared" si="1"/>
        <v>20</v>
      </c>
      <c r="AR36" s="81">
        <f t="shared" si="2"/>
        <v>4441</v>
      </c>
      <c r="AS36" s="81" t="str">
        <f t="shared" si="3"/>
        <v/>
      </c>
      <c r="AT36" s="81" t="str">
        <f t="shared" si="4"/>
        <v/>
      </c>
      <c r="AU36" s="81">
        <f t="shared" si="5"/>
        <v>0.84375</v>
      </c>
      <c r="AV36" s="81">
        <f t="shared" si="6"/>
        <v>1.75</v>
      </c>
      <c r="AW36" s="81">
        <f t="shared" si="6"/>
        <v>321</v>
      </c>
      <c r="AX36" s="81">
        <f t="shared" si="6"/>
        <v>186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580</v>
      </c>
      <c r="BC36" s="81">
        <f t="shared" si="8"/>
        <v>186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43612.249999999942</v>
      </c>
      <c r="C37" s="49"/>
      <c r="D37" s="435">
        <v>579</v>
      </c>
      <c r="E37" s="51">
        <v>54</v>
      </c>
      <c r="F37" s="435">
        <v>1.75</v>
      </c>
      <c r="G37" s="51">
        <v>317</v>
      </c>
      <c r="H37" s="52">
        <v>188</v>
      </c>
      <c r="I37" s="53"/>
      <c r="J37" s="160"/>
      <c r="K37" s="65"/>
      <c r="L37" s="49"/>
      <c r="M37" s="435"/>
      <c r="N37" s="52"/>
      <c r="O37" s="54">
        <v>4450</v>
      </c>
      <c r="P37" s="435">
        <v>22</v>
      </c>
      <c r="Q37" s="52">
        <v>19</v>
      </c>
      <c r="R37" s="23">
        <f t="shared" si="16"/>
        <v>516</v>
      </c>
      <c r="S37" s="24">
        <f t="shared" si="16"/>
        <v>461</v>
      </c>
      <c r="T37" s="63"/>
      <c r="U37" s="63"/>
      <c r="V37" s="63"/>
      <c r="W37" s="116">
        <f t="shared" ca="1" si="13"/>
        <v>107858</v>
      </c>
      <c r="X37" s="117">
        <f ca="1">IFERROR(('Main Tab'!$D$10-W37)/'Main Tab'!$D$10,1)</f>
        <v>0.39271537720923161</v>
      </c>
      <c r="Y37" s="111"/>
      <c r="Z37" s="65">
        <v>4</v>
      </c>
      <c r="AA37" s="55"/>
      <c r="AB37" s="55"/>
      <c r="AC37" s="434"/>
      <c r="AD37" s="105"/>
      <c r="AE37" s="107"/>
      <c r="AF37" s="109"/>
      <c r="AI37" s="85">
        <f t="shared" ca="1" si="14"/>
        <v>43612.249999999942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22</v>
      </c>
      <c r="AQ37" s="86">
        <f t="shared" si="1"/>
        <v>19</v>
      </c>
      <c r="AR37" s="86">
        <f t="shared" si="2"/>
        <v>4450</v>
      </c>
      <c r="AS37" s="86" t="str">
        <f t="shared" si="3"/>
        <v/>
      </c>
      <c r="AT37" s="86" t="str">
        <f t="shared" si="4"/>
        <v/>
      </c>
      <c r="AU37" s="86">
        <f t="shared" si="5"/>
        <v>0.84375</v>
      </c>
      <c r="AV37" s="86">
        <f t="shared" si="6"/>
        <v>1.75</v>
      </c>
      <c r="AW37" s="86">
        <f t="shared" si="6"/>
        <v>317</v>
      </c>
      <c r="AX37" s="86">
        <f t="shared" si="6"/>
        <v>188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579</v>
      </c>
      <c r="BC37" s="86">
        <f t="shared" si="8"/>
        <v>188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>
      <c r="AQ38" t="str">
        <f t="shared" si="1"/>
        <v/>
      </c>
    </row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431" t="s">
        <v>103</v>
      </c>
      <c r="D40" s="431" t="s">
        <v>149</v>
      </c>
      <c r="E40" s="431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433"/>
      <c r="E41" s="433"/>
      <c r="F41" s="529"/>
      <c r="G41" s="529"/>
      <c r="H41" s="530"/>
    </row>
    <row r="42" spans="2:58" x14ac:dyDescent="0.25">
      <c r="B42" s="54"/>
      <c r="C42" s="147"/>
      <c r="D42" s="430"/>
      <c r="E42" s="430"/>
      <c r="F42" s="517"/>
      <c r="G42" s="517"/>
      <c r="H42" s="518"/>
    </row>
    <row r="43" spans="2:58" x14ac:dyDescent="0.25">
      <c r="B43" s="54"/>
      <c r="C43" s="147"/>
      <c r="D43" s="430"/>
      <c r="E43" s="430"/>
      <c r="F43" s="517"/>
      <c r="G43" s="517"/>
      <c r="H43" s="518"/>
    </row>
    <row r="44" spans="2:58" x14ac:dyDescent="0.25">
      <c r="B44" s="54"/>
      <c r="C44" s="147"/>
      <c r="D44" s="430"/>
      <c r="E44" s="430"/>
      <c r="F44" s="517"/>
      <c r="G44" s="517"/>
      <c r="H44" s="518"/>
    </row>
    <row r="45" spans="2:58" x14ac:dyDescent="0.25">
      <c r="B45" s="54"/>
      <c r="C45" s="147"/>
      <c r="D45" s="430"/>
      <c r="E45" s="430"/>
      <c r="F45" s="517"/>
      <c r="G45" s="517"/>
      <c r="H45" s="518"/>
    </row>
    <row r="46" spans="2:58" x14ac:dyDescent="0.25">
      <c r="B46" s="54"/>
      <c r="C46" s="147"/>
      <c r="D46" s="430"/>
      <c r="E46" s="430"/>
      <c r="F46" s="517"/>
      <c r="G46" s="517"/>
      <c r="H46" s="518"/>
    </row>
    <row r="47" spans="2:58" x14ac:dyDescent="0.25">
      <c r="B47" s="54"/>
      <c r="C47" s="147"/>
      <c r="D47" s="430"/>
      <c r="E47" s="430"/>
      <c r="F47" s="517"/>
      <c r="G47" s="517"/>
      <c r="H47" s="518"/>
    </row>
    <row r="48" spans="2:58" x14ac:dyDescent="0.25">
      <c r="B48" s="54"/>
      <c r="C48" s="147"/>
      <c r="D48" s="430"/>
      <c r="E48" s="430"/>
      <c r="F48" s="517"/>
      <c r="G48" s="517"/>
      <c r="H48" s="518"/>
    </row>
    <row r="49" spans="2:8" x14ac:dyDescent="0.25">
      <c r="B49" s="54"/>
      <c r="C49" s="147"/>
      <c r="D49" s="430"/>
      <c r="E49" s="430"/>
      <c r="F49" s="517"/>
      <c r="G49" s="517"/>
      <c r="H49" s="518"/>
    </row>
    <row r="50" spans="2:8" x14ac:dyDescent="0.25">
      <c r="B50" s="54"/>
      <c r="C50" s="147"/>
      <c r="D50" s="430"/>
      <c r="E50" s="430"/>
      <c r="F50" s="517"/>
      <c r="G50" s="517"/>
      <c r="H50" s="518"/>
    </row>
    <row r="51" spans="2:8" x14ac:dyDescent="0.25">
      <c r="B51" s="54"/>
      <c r="C51" s="147"/>
      <c r="D51" s="430"/>
      <c r="E51" s="430"/>
      <c r="F51" s="517"/>
      <c r="G51" s="517"/>
      <c r="H51" s="518"/>
    </row>
    <row r="52" spans="2:8" x14ac:dyDescent="0.25">
      <c r="B52" s="54"/>
      <c r="C52" s="147"/>
      <c r="D52" s="430"/>
      <c r="E52" s="430"/>
      <c r="F52" s="517"/>
      <c r="G52" s="517"/>
      <c r="H52" s="518"/>
    </row>
    <row r="53" spans="2:8" x14ac:dyDescent="0.25">
      <c r="B53" s="54"/>
      <c r="C53" s="147"/>
      <c r="D53" s="430"/>
      <c r="E53" s="430"/>
      <c r="F53" s="517"/>
      <c r="G53" s="517"/>
      <c r="H53" s="518"/>
    </row>
    <row r="54" spans="2:8" x14ac:dyDescent="0.25">
      <c r="B54" s="54"/>
      <c r="C54" s="147"/>
      <c r="D54" s="430"/>
      <c r="E54" s="430"/>
      <c r="F54" s="517"/>
      <c r="G54" s="517"/>
      <c r="H54" s="518"/>
    </row>
    <row r="55" spans="2:8" x14ac:dyDescent="0.25">
      <c r="B55" s="54"/>
      <c r="C55" s="147"/>
      <c r="D55" s="430"/>
      <c r="E55" s="430"/>
      <c r="F55" s="517"/>
      <c r="G55" s="517"/>
      <c r="H55" s="518"/>
    </row>
    <row r="56" spans="2:8" x14ac:dyDescent="0.25">
      <c r="B56" s="54"/>
      <c r="C56" s="147"/>
      <c r="D56" s="430"/>
      <c r="E56" s="430"/>
      <c r="F56" s="517"/>
      <c r="G56" s="517"/>
      <c r="H56" s="518"/>
    </row>
    <row r="57" spans="2:8" x14ac:dyDescent="0.25">
      <c r="B57" s="54"/>
      <c r="C57" s="147"/>
      <c r="D57" s="430"/>
      <c r="E57" s="430"/>
      <c r="F57" s="517"/>
      <c r="G57" s="517"/>
      <c r="H57" s="518"/>
    </row>
    <row r="58" spans="2:8" x14ac:dyDescent="0.25">
      <c r="B58" s="54"/>
      <c r="C58" s="147"/>
      <c r="D58" s="430"/>
      <c r="E58" s="430"/>
      <c r="F58" s="517"/>
      <c r="G58" s="517"/>
      <c r="H58" s="518"/>
    </row>
    <row r="59" spans="2:8" x14ac:dyDescent="0.25">
      <c r="B59" s="54"/>
      <c r="C59" s="147"/>
      <c r="D59" s="430"/>
      <c r="E59" s="430"/>
      <c r="F59" s="517"/>
      <c r="G59" s="517"/>
      <c r="H59" s="518"/>
    </row>
    <row r="60" spans="2:8" x14ac:dyDescent="0.25">
      <c r="B60" s="54"/>
      <c r="C60" s="147"/>
      <c r="D60" s="430"/>
      <c r="E60" s="430"/>
      <c r="F60" s="517"/>
      <c r="G60" s="517"/>
      <c r="H60" s="518"/>
    </row>
    <row r="61" spans="2:8" x14ac:dyDescent="0.25">
      <c r="B61" s="54"/>
      <c r="C61" s="147"/>
      <c r="D61" s="430"/>
      <c r="E61" s="430"/>
      <c r="F61" s="517"/>
      <c r="G61" s="517"/>
      <c r="H61" s="518"/>
    </row>
    <row r="62" spans="2:8" x14ac:dyDescent="0.25">
      <c r="B62" s="54"/>
      <c r="C62" s="147"/>
      <c r="D62" s="430"/>
      <c r="E62" s="430"/>
      <c r="F62" s="517"/>
      <c r="G62" s="517"/>
      <c r="H62" s="518"/>
    </row>
    <row r="63" spans="2:8" x14ac:dyDescent="0.25">
      <c r="B63" s="54"/>
      <c r="C63" s="147"/>
      <c r="D63" s="430"/>
      <c r="E63" s="430"/>
      <c r="F63" s="517"/>
      <c r="G63" s="517"/>
      <c r="H63" s="518"/>
    </row>
    <row r="64" spans="2:8" x14ac:dyDescent="0.25">
      <c r="B64" s="54"/>
      <c r="C64" s="147"/>
      <c r="D64" s="430"/>
      <c r="E64" s="430"/>
      <c r="F64" s="517"/>
      <c r="G64" s="517"/>
      <c r="H64" s="518"/>
    </row>
    <row r="65" spans="2:8" x14ac:dyDescent="0.25">
      <c r="B65" s="54"/>
      <c r="C65" s="147"/>
      <c r="D65" s="430"/>
      <c r="E65" s="430"/>
      <c r="F65" s="517"/>
      <c r="G65" s="517"/>
      <c r="H65" s="518"/>
    </row>
    <row r="66" spans="2:8" x14ac:dyDescent="0.25">
      <c r="B66" s="54"/>
      <c r="C66" s="147"/>
      <c r="D66" s="430"/>
      <c r="E66" s="430"/>
      <c r="F66" s="517"/>
      <c r="G66" s="517"/>
      <c r="H66" s="518"/>
    </row>
    <row r="67" spans="2:8" x14ac:dyDescent="0.25">
      <c r="B67" s="54"/>
      <c r="C67" s="147"/>
      <c r="D67" s="430"/>
      <c r="E67" s="430"/>
      <c r="F67" s="517"/>
      <c r="G67" s="517"/>
      <c r="H67" s="518"/>
    </row>
    <row r="68" spans="2:8" x14ac:dyDescent="0.25">
      <c r="B68" s="54"/>
      <c r="C68" s="147"/>
      <c r="D68" s="430"/>
      <c r="E68" s="430"/>
      <c r="F68" s="517"/>
      <c r="G68" s="517"/>
      <c r="H68" s="518"/>
    </row>
    <row r="69" spans="2:8" x14ac:dyDescent="0.25">
      <c r="B69" s="54"/>
      <c r="C69" s="147"/>
      <c r="D69" s="430"/>
      <c r="E69" s="430"/>
      <c r="F69" s="517"/>
      <c r="G69" s="517"/>
      <c r="H69" s="518"/>
    </row>
    <row r="70" spans="2:8" x14ac:dyDescent="0.25">
      <c r="B70" s="54"/>
      <c r="C70" s="147"/>
      <c r="D70" s="430"/>
      <c r="E70" s="430"/>
      <c r="F70" s="517"/>
      <c r="G70" s="517"/>
      <c r="H70" s="518"/>
    </row>
    <row r="71" spans="2:8" x14ac:dyDescent="0.25">
      <c r="B71" s="54"/>
      <c r="C71" s="147"/>
      <c r="D71" s="430"/>
      <c r="E71" s="430"/>
      <c r="F71" s="517"/>
      <c r="G71" s="517"/>
      <c r="H71" s="518"/>
    </row>
    <row r="72" spans="2:8" x14ac:dyDescent="0.25">
      <c r="B72" s="54"/>
      <c r="C72" s="147"/>
      <c r="D72" s="430"/>
      <c r="E72" s="430"/>
      <c r="F72" s="517"/>
      <c r="G72" s="517"/>
      <c r="H72" s="518"/>
    </row>
    <row r="73" spans="2:8" x14ac:dyDescent="0.25">
      <c r="B73" s="54"/>
      <c r="C73" s="147"/>
      <c r="D73" s="430"/>
      <c r="E73" s="430"/>
      <c r="F73" s="517"/>
      <c r="G73" s="517"/>
      <c r="H73" s="518"/>
    </row>
    <row r="74" spans="2:8" x14ac:dyDescent="0.25">
      <c r="B74" s="54"/>
      <c r="C74" s="147"/>
      <c r="D74" s="430"/>
      <c r="E74" s="430"/>
      <c r="F74" s="517"/>
      <c r="G74" s="517"/>
      <c r="H74" s="518"/>
    </row>
    <row r="75" spans="2:8" x14ac:dyDescent="0.25">
      <c r="B75" s="54"/>
      <c r="C75" s="147"/>
      <c r="D75" s="430"/>
      <c r="E75" s="430"/>
      <c r="F75" s="517"/>
      <c r="G75" s="517"/>
      <c r="H75" s="518"/>
    </row>
    <row r="76" spans="2:8" x14ac:dyDescent="0.25">
      <c r="B76" s="54"/>
      <c r="C76" s="147"/>
      <c r="D76" s="430"/>
      <c r="E76" s="430"/>
      <c r="F76" s="517"/>
      <c r="G76" s="517"/>
      <c r="H76" s="518"/>
    </row>
    <row r="77" spans="2:8" x14ac:dyDescent="0.25">
      <c r="B77" s="54"/>
      <c r="C77" s="147"/>
      <c r="D77" s="430"/>
      <c r="E77" s="430"/>
      <c r="F77" s="517"/>
      <c r="G77" s="517"/>
      <c r="H77" s="518"/>
    </row>
    <row r="78" spans="2:8" x14ac:dyDescent="0.25">
      <c r="B78" s="54"/>
      <c r="C78" s="147"/>
      <c r="D78" s="430"/>
      <c r="E78" s="430"/>
      <c r="F78" s="517"/>
      <c r="G78" s="517"/>
      <c r="H78" s="518"/>
    </row>
    <row r="79" spans="2:8" x14ac:dyDescent="0.25">
      <c r="B79" s="54"/>
      <c r="C79" s="147"/>
      <c r="D79" s="430"/>
      <c r="E79" s="430"/>
      <c r="F79" s="517"/>
      <c r="G79" s="517"/>
      <c r="H79" s="518"/>
    </row>
    <row r="80" spans="2:8" x14ac:dyDescent="0.25">
      <c r="B80" s="54"/>
      <c r="C80" s="147"/>
      <c r="D80" s="430"/>
      <c r="E80" s="430"/>
      <c r="F80" s="517"/>
      <c r="G80" s="517"/>
      <c r="H80" s="518"/>
    </row>
    <row r="81" spans="2:8" x14ac:dyDescent="0.25">
      <c r="B81" s="54"/>
      <c r="C81" s="147"/>
      <c r="D81" s="430"/>
      <c r="E81" s="430"/>
      <c r="F81" s="517"/>
      <c r="G81" s="517"/>
      <c r="H81" s="518"/>
    </row>
    <row r="82" spans="2:8" x14ac:dyDescent="0.25">
      <c r="B82" s="54"/>
      <c r="C82" s="147"/>
      <c r="D82" s="430"/>
      <c r="E82" s="430"/>
      <c r="F82" s="517"/>
      <c r="G82" s="517"/>
      <c r="H82" s="518"/>
    </row>
    <row r="83" spans="2:8" x14ac:dyDescent="0.25">
      <c r="B83" s="54"/>
      <c r="C83" s="147"/>
      <c r="D83" s="430"/>
      <c r="E83" s="430"/>
      <c r="F83" s="517"/>
      <c r="G83" s="517"/>
      <c r="H83" s="518"/>
    </row>
    <row r="84" spans="2:8" x14ac:dyDescent="0.25">
      <c r="B84" s="54"/>
      <c r="C84" s="147"/>
      <c r="D84" s="430"/>
      <c r="E84" s="430"/>
      <c r="F84" s="517"/>
      <c r="G84" s="517"/>
      <c r="H84" s="518"/>
    </row>
    <row r="85" spans="2:8" x14ac:dyDescent="0.25">
      <c r="B85" s="54"/>
      <c r="C85" s="147"/>
      <c r="D85" s="430"/>
      <c r="E85" s="430"/>
      <c r="F85" s="517"/>
      <c r="G85" s="517"/>
      <c r="H85" s="518"/>
    </row>
    <row r="86" spans="2:8" x14ac:dyDescent="0.25">
      <c r="B86" s="54"/>
      <c r="C86" s="147"/>
      <c r="D86" s="430"/>
      <c r="E86" s="430"/>
      <c r="F86" s="517"/>
      <c r="G86" s="517"/>
      <c r="H86" s="518"/>
    </row>
    <row r="87" spans="2:8" x14ac:dyDescent="0.25">
      <c r="B87" s="54"/>
      <c r="C87" s="147"/>
      <c r="D87" s="430"/>
      <c r="E87" s="430"/>
      <c r="F87" s="517"/>
      <c r="G87" s="517"/>
      <c r="H87" s="518"/>
    </row>
    <row r="88" spans="2:8" x14ac:dyDescent="0.25">
      <c r="B88" s="54"/>
      <c r="C88" s="147"/>
      <c r="D88" s="430"/>
      <c r="E88" s="430"/>
      <c r="F88" s="517"/>
      <c r="G88" s="517"/>
      <c r="H88" s="518"/>
    </row>
    <row r="89" spans="2:8" x14ac:dyDescent="0.25">
      <c r="B89" s="54"/>
      <c r="C89" s="147"/>
      <c r="D89" s="430"/>
      <c r="E89" s="430"/>
      <c r="F89" s="517"/>
      <c r="G89" s="517"/>
      <c r="H89" s="518"/>
    </row>
    <row r="90" spans="2:8" x14ac:dyDescent="0.25">
      <c r="B90" s="54"/>
      <c r="C90" s="147"/>
      <c r="D90" s="430"/>
      <c r="E90" s="430"/>
      <c r="F90" s="517"/>
      <c r="G90" s="517"/>
      <c r="H90" s="518"/>
    </row>
    <row r="91" spans="2:8" x14ac:dyDescent="0.25">
      <c r="B91" s="54"/>
      <c r="C91" s="147"/>
      <c r="D91" s="430"/>
      <c r="E91" s="430"/>
      <c r="F91" s="517"/>
      <c r="G91" s="517"/>
      <c r="H91" s="518"/>
    </row>
    <row r="92" spans="2:8" x14ac:dyDescent="0.25">
      <c r="B92" s="54"/>
      <c r="C92" s="147"/>
      <c r="D92" s="430"/>
      <c r="E92" s="430"/>
      <c r="F92" s="517"/>
      <c r="G92" s="517"/>
      <c r="H92" s="518"/>
    </row>
    <row r="93" spans="2:8" x14ac:dyDescent="0.25">
      <c r="B93" s="54"/>
      <c r="C93" s="147"/>
      <c r="D93" s="430"/>
      <c r="E93" s="430"/>
      <c r="F93" s="517"/>
      <c r="G93" s="517"/>
      <c r="H93" s="518"/>
    </row>
    <row r="94" spans="2:8" x14ac:dyDescent="0.25">
      <c r="B94" s="54"/>
      <c r="C94" s="147"/>
      <c r="D94" s="430"/>
      <c r="E94" s="430"/>
      <c r="F94" s="517"/>
      <c r="G94" s="517"/>
      <c r="H94" s="518"/>
    </row>
    <row r="95" spans="2:8" x14ac:dyDescent="0.25">
      <c r="B95" s="54"/>
      <c r="C95" s="147"/>
      <c r="D95" s="430"/>
      <c r="E95" s="430"/>
      <c r="F95" s="517"/>
      <c r="G95" s="517"/>
      <c r="H95" s="518"/>
    </row>
    <row r="96" spans="2:8" x14ac:dyDescent="0.25">
      <c r="B96" s="54"/>
      <c r="C96" s="147"/>
      <c r="D96" s="430"/>
      <c r="E96" s="430"/>
      <c r="F96" s="517"/>
      <c r="G96" s="517"/>
      <c r="H96" s="518"/>
    </row>
    <row r="97" spans="2:8" x14ac:dyDescent="0.25">
      <c r="B97" s="54"/>
      <c r="C97" s="147"/>
      <c r="D97" s="430"/>
      <c r="E97" s="430"/>
      <c r="F97" s="517"/>
      <c r="G97" s="517"/>
      <c r="H97" s="518"/>
    </row>
    <row r="98" spans="2:8" x14ac:dyDescent="0.25">
      <c r="B98" s="54"/>
      <c r="C98" s="147"/>
      <c r="D98" s="430"/>
      <c r="E98" s="430"/>
      <c r="F98" s="517"/>
      <c r="G98" s="517"/>
      <c r="H98" s="518"/>
    </row>
    <row r="99" spans="2:8" x14ac:dyDescent="0.25">
      <c r="B99" s="54"/>
      <c r="C99" s="147"/>
      <c r="D99" s="430"/>
      <c r="E99" s="430"/>
      <c r="F99" s="517"/>
      <c r="G99" s="517"/>
      <c r="H99" s="518"/>
    </row>
    <row r="100" spans="2:8" ht="15.75" thickBot="1" x14ac:dyDescent="0.3">
      <c r="B100" s="60"/>
      <c r="C100" s="148"/>
      <c r="D100" s="434"/>
      <c r="E100" s="434"/>
      <c r="F100" s="519"/>
      <c r="G100" s="519"/>
      <c r="H100" s="520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3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2897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523875</xdr:colOff>
                    <xdr:row>1</xdr:row>
                    <xdr:rowOff>9525</xdr:rowOff>
                  </from>
                  <to>
                    <xdr:col>31</xdr:col>
                    <xdr:colOff>476250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898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38100</xdr:colOff>
                    <xdr:row>1</xdr:row>
                    <xdr:rowOff>28575</xdr:rowOff>
                  </from>
                  <to>
                    <xdr:col>28</xdr:col>
                    <xdr:colOff>371475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5">
    <tabColor rgb="FF000000"/>
    <pageSetUpPr fitToPage="1"/>
  </sheetPr>
  <dimension ref="B1:BF100"/>
  <sheetViews>
    <sheetView showGridLines="0" topLeftCell="M15" zoomScaleNormal="100" workbookViewId="0">
      <selection activeCell="Y31" sqref="Y31:Y33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428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43610</v>
      </c>
      <c r="N5" s="468" t="str">
        <f ca="1">"Oil Sales for "&amp;TEXT(L5,"MM-DD-YY")</f>
        <v>Oil Sales for 05-25-19</v>
      </c>
      <c r="O5" s="469"/>
      <c r="P5" s="96">
        <f>SUM(AC14:AC37)</f>
        <v>370.6</v>
      </c>
      <c r="Q5" s="10"/>
      <c r="R5" s="531" t="str">
        <f ca="1">"Flare Total For "&amp;TEXT(L5,"MM-DD-YY")</f>
        <v>Flare Total For 05-25-19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499</v>
      </c>
      <c r="M6" s="10"/>
      <c r="N6" s="472" t="str">
        <f ca="1">"Gas Sales for "&amp;TEXT(L5,"MM-DD-YY")</f>
        <v>Gas Sales for 05-25-19</v>
      </c>
      <c r="O6" s="473"/>
      <c r="P6" s="132">
        <v>4160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471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22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425" t="s">
        <v>92</v>
      </c>
      <c r="F11" s="425" t="s">
        <v>93</v>
      </c>
      <c r="G11" s="425" t="s">
        <v>94</v>
      </c>
      <c r="H11" s="426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25" t="s">
        <v>54</v>
      </c>
      <c r="N11" s="426" t="s">
        <v>55</v>
      </c>
      <c r="O11" s="38" t="s">
        <v>80</v>
      </c>
      <c r="P11" s="425" t="s">
        <v>61</v>
      </c>
      <c r="Q11" s="426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25" t="s">
        <v>61</v>
      </c>
      <c r="AD11" s="425" t="s">
        <v>100</v>
      </c>
      <c r="AE11" s="425" t="s">
        <v>101</v>
      </c>
      <c r="AF11" s="426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423">
        <v>618</v>
      </c>
      <c r="E14" s="51">
        <v>50</v>
      </c>
      <c r="F14" s="423">
        <v>1.75</v>
      </c>
      <c r="G14" s="51">
        <v>290</v>
      </c>
      <c r="H14" s="52">
        <v>190</v>
      </c>
      <c r="I14" s="53"/>
      <c r="J14" s="160"/>
      <c r="K14" s="65"/>
      <c r="L14" s="49"/>
      <c r="M14" s="423"/>
      <c r="N14" s="52"/>
      <c r="O14" s="54">
        <v>4655</v>
      </c>
      <c r="P14" s="423">
        <v>20</v>
      </c>
      <c r="Q14" s="52">
        <v>23</v>
      </c>
      <c r="R14" s="21">
        <f>P14</f>
        <v>20</v>
      </c>
      <c r="S14" s="22">
        <f>Q14</f>
        <v>23</v>
      </c>
      <c r="T14" s="61"/>
      <c r="U14" s="61"/>
      <c r="V14" s="61"/>
      <c r="W14" s="112">
        <f ca="1">INDEX('Daily Totals'!$1:$1048576,MATCH(L5,'Daily Totals'!B:B)-1,17)</f>
        <v>108771</v>
      </c>
      <c r="X14" s="113">
        <f ca="1">IFERROR(('Main Tab'!$D$10-W14)/'Main Tab'!$D$10,1)</f>
        <v>0.38757481405575228</v>
      </c>
      <c r="Y14" s="185"/>
      <c r="Z14" s="64">
        <v>3</v>
      </c>
      <c r="AA14" s="49"/>
      <c r="AB14" s="49"/>
      <c r="AC14" s="423"/>
      <c r="AD14" s="104"/>
      <c r="AE14" s="106"/>
      <c r="AF14" s="108"/>
      <c r="AI14" s="83">
        <f ca="1">$L$5+B14</f>
        <v>43610.291666666664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8" si="1">IF(P14="","",P14)</f>
        <v>20</v>
      </c>
      <c r="AQ14" s="81">
        <f t="shared" si="1"/>
        <v>23</v>
      </c>
      <c r="AR14" s="81">
        <f t="shared" ref="AR14:AR37" si="2">IF(O14="","",O14)</f>
        <v>4655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0.78125</v>
      </c>
      <c r="AV14" s="81">
        <f t="shared" ref="AV14:AZ37" si="6">IF(F14="","",F14)</f>
        <v>1.75</v>
      </c>
      <c r="AW14" s="226">
        <f t="shared" si="6"/>
        <v>290</v>
      </c>
      <c r="AX14" s="81">
        <f t="shared" si="6"/>
        <v>190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618</v>
      </c>
      <c r="BC14" s="81">
        <f t="shared" ref="BC14:BC37" si="8">IF(H14="","",H14)</f>
        <v>190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43610.333333333328</v>
      </c>
      <c r="C15" s="49"/>
      <c r="D15" s="423">
        <v>618</v>
      </c>
      <c r="E15" s="51">
        <v>50</v>
      </c>
      <c r="F15" s="423">
        <v>1.75</v>
      </c>
      <c r="G15" s="51">
        <v>287</v>
      </c>
      <c r="H15" s="52">
        <v>189</v>
      </c>
      <c r="I15" s="53"/>
      <c r="J15" s="160"/>
      <c r="K15" s="65"/>
      <c r="L15" s="49"/>
      <c r="M15" s="423"/>
      <c r="N15" s="52"/>
      <c r="O15" s="54">
        <v>4123</v>
      </c>
      <c r="P15" s="423">
        <v>22</v>
      </c>
      <c r="Q15" s="52">
        <v>20</v>
      </c>
      <c r="R15" s="23">
        <f t="shared" ref="R15:S30" si="12">P15+R14</f>
        <v>42</v>
      </c>
      <c r="S15" s="24">
        <f t="shared" si="12"/>
        <v>43</v>
      </c>
      <c r="T15" s="62"/>
      <c r="U15" s="62"/>
      <c r="V15" s="62"/>
      <c r="W15" s="114">
        <f t="shared" ref="W15:W37" ca="1" si="13">W14-Q15</f>
        <v>108751</v>
      </c>
      <c r="X15" s="115">
        <f ca="1">IFERROR(('Main Tab'!$D$10-W15)/'Main Tab'!$D$10,1)</f>
        <v>0.38768742222997965</v>
      </c>
      <c r="Y15" s="110"/>
      <c r="Z15" s="65">
        <v>3</v>
      </c>
      <c r="AA15" s="49"/>
      <c r="AB15" s="49"/>
      <c r="AC15" s="423"/>
      <c r="AD15" s="104"/>
      <c r="AE15" s="106"/>
      <c r="AF15" s="108"/>
      <c r="AI15" s="83">
        <f t="shared" ref="AI15:AI37" ca="1" si="14">B15</f>
        <v>43610.333333333328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22</v>
      </c>
      <c r="AQ15" s="81">
        <f t="shared" si="1"/>
        <v>20</v>
      </c>
      <c r="AR15" s="81">
        <f t="shared" si="2"/>
        <v>4123</v>
      </c>
      <c r="AS15" s="81" t="str">
        <f t="shared" si="3"/>
        <v/>
      </c>
      <c r="AT15" s="81" t="str">
        <f t="shared" si="4"/>
        <v/>
      </c>
      <c r="AU15" s="81">
        <f t="shared" si="5"/>
        <v>0.78125</v>
      </c>
      <c r="AV15" s="81">
        <f t="shared" si="6"/>
        <v>1.75</v>
      </c>
      <c r="AW15" s="226">
        <f t="shared" si="6"/>
        <v>287</v>
      </c>
      <c r="AX15" s="81">
        <f t="shared" si="6"/>
        <v>189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618</v>
      </c>
      <c r="BC15" s="81">
        <f t="shared" si="8"/>
        <v>189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43610.374999999993</v>
      </c>
      <c r="C16" s="49"/>
      <c r="D16" s="423">
        <v>615</v>
      </c>
      <c r="E16" s="51">
        <v>50</v>
      </c>
      <c r="F16" s="423">
        <v>1.75</v>
      </c>
      <c r="G16" s="51">
        <v>281</v>
      </c>
      <c r="H16" s="52">
        <v>190</v>
      </c>
      <c r="I16" s="53"/>
      <c r="J16" s="160"/>
      <c r="K16" s="65"/>
      <c r="L16" s="49"/>
      <c r="M16" s="423"/>
      <c r="N16" s="52"/>
      <c r="O16" s="54">
        <v>4144</v>
      </c>
      <c r="P16" s="423">
        <v>23</v>
      </c>
      <c r="Q16" s="52">
        <v>22</v>
      </c>
      <c r="R16" s="23">
        <f t="shared" si="12"/>
        <v>65</v>
      </c>
      <c r="S16" s="24">
        <f t="shared" si="12"/>
        <v>65</v>
      </c>
      <c r="T16" s="62"/>
      <c r="U16" s="62"/>
      <c r="V16" s="62"/>
      <c r="W16" s="114">
        <f t="shared" ca="1" si="13"/>
        <v>108729</v>
      </c>
      <c r="X16" s="115">
        <f ca="1">IFERROR(('Main Tab'!$D$10-W16)/'Main Tab'!$D$10,1)</f>
        <v>0.38781129122162977</v>
      </c>
      <c r="Y16" s="110"/>
      <c r="Z16" s="65">
        <v>3</v>
      </c>
      <c r="AA16" s="49"/>
      <c r="AB16" s="49"/>
      <c r="AC16" s="423"/>
      <c r="AD16" s="104"/>
      <c r="AE16" s="106"/>
      <c r="AF16" s="108"/>
      <c r="AI16" s="83">
        <f t="shared" ca="1" si="14"/>
        <v>43610.374999999993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23</v>
      </c>
      <c r="AQ16" s="81">
        <f t="shared" si="1"/>
        <v>22</v>
      </c>
      <c r="AR16" s="81">
        <f t="shared" si="2"/>
        <v>4144</v>
      </c>
      <c r="AS16" s="81" t="str">
        <f t="shared" si="3"/>
        <v/>
      </c>
      <c r="AT16" s="81" t="str">
        <f t="shared" si="4"/>
        <v/>
      </c>
      <c r="AU16" s="81">
        <f t="shared" si="5"/>
        <v>0.78125</v>
      </c>
      <c r="AV16" s="81">
        <f t="shared" si="6"/>
        <v>1.75</v>
      </c>
      <c r="AW16" s="226">
        <f t="shared" si="6"/>
        <v>281</v>
      </c>
      <c r="AX16" s="81">
        <f t="shared" si="6"/>
        <v>190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615</v>
      </c>
      <c r="BC16" s="81">
        <f t="shared" si="8"/>
        <v>190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43610.416666666657</v>
      </c>
      <c r="C17" s="49"/>
      <c r="D17" s="423">
        <v>612</v>
      </c>
      <c r="E17" s="51">
        <v>52</v>
      </c>
      <c r="F17" s="423">
        <v>1.75</v>
      </c>
      <c r="G17" s="51">
        <v>290</v>
      </c>
      <c r="H17" s="52">
        <v>188</v>
      </c>
      <c r="I17" s="53"/>
      <c r="J17" s="160"/>
      <c r="K17" s="65"/>
      <c r="L17" s="49"/>
      <c r="M17" s="423"/>
      <c r="N17" s="52"/>
      <c r="O17" s="54">
        <v>5202</v>
      </c>
      <c r="P17" s="423">
        <v>22</v>
      </c>
      <c r="Q17" s="52">
        <v>24</v>
      </c>
      <c r="R17" s="23">
        <f t="shared" si="12"/>
        <v>87</v>
      </c>
      <c r="S17" s="24">
        <f t="shared" si="12"/>
        <v>89</v>
      </c>
      <c r="T17" s="62"/>
      <c r="U17" s="171"/>
      <c r="V17" s="62"/>
      <c r="W17" s="114">
        <f t="shared" ca="1" si="13"/>
        <v>108705</v>
      </c>
      <c r="X17" s="115">
        <f ca="1">IFERROR(('Main Tab'!$D$10-W17)/'Main Tab'!$D$10,1)</f>
        <v>0.38794642103070259</v>
      </c>
      <c r="Y17" s="110"/>
      <c r="Z17" s="65">
        <v>4</v>
      </c>
      <c r="AA17" s="49"/>
      <c r="AB17" s="49"/>
      <c r="AC17" s="423"/>
      <c r="AD17" s="104"/>
      <c r="AE17" s="106"/>
      <c r="AF17" s="108"/>
      <c r="AI17" s="83">
        <f t="shared" ca="1" si="14"/>
        <v>43610.416666666657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22</v>
      </c>
      <c r="AQ17" s="81">
        <f t="shared" si="1"/>
        <v>24</v>
      </c>
      <c r="AR17" s="81">
        <f t="shared" si="2"/>
        <v>5202</v>
      </c>
      <c r="AS17" s="81" t="str">
        <f t="shared" si="3"/>
        <v/>
      </c>
      <c r="AT17" s="81" t="str">
        <f t="shared" si="4"/>
        <v/>
      </c>
      <c r="AU17" s="81">
        <f t="shared" si="5"/>
        <v>0.8125</v>
      </c>
      <c r="AV17" s="81">
        <f t="shared" si="6"/>
        <v>1.75</v>
      </c>
      <c r="AW17" s="226">
        <f t="shared" si="6"/>
        <v>290</v>
      </c>
      <c r="AX17" s="81">
        <f t="shared" si="6"/>
        <v>188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612</v>
      </c>
      <c r="BC17" s="81">
        <f t="shared" si="8"/>
        <v>188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43610.458333333321</v>
      </c>
      <c r="C18" s="49"/>
      <c r="D18" s="423">
        <v>606</v>
      </c>
      <c r="E18" s="51">
        <v>52</v>
      </c>
      <c r="F18" s="423">
        <v>1.75</v>
      </c>
      <c r="G18" s="51">
        <v>293</v>
      </c>
      <c r="H18" s="52">
        <v>193</v>
      </c>
      <c r="I18" s="53"/>
      <c r="J18" s="160"/>
      <c r="K18" s="65"/>
      <c r="L18" s="49"/>
      <c r="M18" s="423"/>
      <c r="N18" s="52"/>
      <c r="O18" s="54">
        <v>4955</v>
      </c>
      <c r="P18" s="423">
        <v>21</v>
      </c>
      <c r="Q18" s="52">
        <v>24</v>
      </c>
      <c r="R18" s="23">
        <f t="shared" si="12"/>
        <v>108</v>
      </c>
      <c r="S18" s="24">
        <f t="shared" si="12"/>
        <v>113</v>
      </c>
      <c r="T18" s="62"/>
      <c r="U18" s="62"/>
      <c r="V18" s="62"/>
      <c r="W18" s="114">
        <f t="shared" ca="1" si="13"/>
        <v>108681</v>
      </c>
      <c r="X18" s="115">
        <f ca="1">IFERROR(('Main Tab'!$D$10-W18)/'Main Tab'!$D$10,1)</f>
        <v>0.38808155083977547</v>
      </c>
      <c r="Y18" s="110"/>
      <c r="Z18" s="65">
        <v>4</v>
      </c>
      <c r="AA18" s="49"/>
      <c r="AB18" s="49"/>
      <c r="AC18" s="423"/>
      <c r="AD18" s="104"/>
      <c r="AE18" s="106"/>
      <c r="AF18" s="108"/>
      <c r="AI18" s="83">
        <f t="shared" ca="1" si="14"/>
        <v>43610.458333333321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21</v>
      </c>
      <c r="AQ18" s="81">
        <f t="shared" si="1"/>
        <v>24</v>
      </c>
      <c r="AR18" s="81">
        <f t="shared" si="2"/>
        <v>4955</v>
      </c>
      <c r="AS18" s="81" t="str">
        <f t="shared" si="3"/>
        <v/>
      </c>
      <c r="AT18" s="81" t="str">
        <f t="shared" si="4"/>
        <v/>
      </c>
      <c r="AU18" s="81">
        <f t="shared" si="5"/>
        <v>0.8125</v>
      </c>
      <c r="AV18" s="81">
        <f t="shared" si="6"/>
        <v>1.75</v>
      </c>
      <c r="AW18" s="226">
        <f t="shared" si="6"/>
        <v>293</v>
      </c>
      <c r="AX18" s="81">
        <f t="shared" si="6"/>
        <v>193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606</v>
      </c>
      <c r="BC18" s="81">
        <f t="shared" si="8"/>
        <v>193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43610.499999999985</v>
      </c>
      <c r="C19" s="49"/>
      <c r="D19" s="423">
        <v>602</v>
      </c>
      <c r="E19" s="51">
        <v>52</v>
      </c>
      <c r="F19" s="423">
        <v>1.75</v>
      </c>
      <c r="G19" s="51">
        <v>301</v>
      </c>
      <c r="H19" s="52">
        <v>190</v>
      </c>
      <c r="I19" s="53"/>
      <c r="J19" s="160"/>
      <c r="K19" s="65"/>
      <c r="L19" s="49"/>
      <c r="M19" s="423"/>
      <c r="N19" s="52"/>
      <c r="O19" s="54">
        <v>4266</v>
      </c>
      <c r="P19" s="423">
        <v>20</v>
      </c>
      <c r="Q19" s="52">
        <v>20</v>
      </c>
      <c r="R19" s="23">
        <f t="shared" si="12"/>
        <v>128</v>
      </c>
      <c r="S19" s="24">
        <f t="shared" si="12"/>
        <v>133</v>
      </c>
      <c r="T19" s="62"/>
      <c r="U19" s="62"/>
      <c r="V19" s="62"/>
      <c r="W19" s="114">
        <f t="shared" ca="1" si="13"/>
        <v>108661</v>
      </c>
      <c r="X19" s="115">
        <f ca="1">IFERROR(('Main Tab'!$D$10-W19)/'Main Tab'!$D$10,1)</f>
        <v>0.38819415901400284</v>
      </c>
      <c r="Y19" s="110"/>
      <c r="Z19" s="65">
        <v>4</v>
      </c>
      <c r="AA19" s="49"/>
      <c r="AB19" s="49"/>
      <c r="AC19" s="423"/>
      <c r="AD19" s="104"/>
      <c r="AE19" s="106"/>
      <c r="AF19" s="108"/>
      <c r="AI19" s="83">
        <f t="shared" ca="1" si="14"/>
        <v>43610.499999999985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20</v>
      </c>
      <c r="AQ19" s="81">
        <f t="shared" si="1"/>
        <v>20</v>
      </c>
      <c r="AR19" s="81">
        <f t="shared" si="2"/>
        <v>4266</v>
      </c>
      <c r="AS19" s="81" t="str">
        <f t="shared" si="3"/>
        <v/>
      </c>
      <c r="AT19" s="81" t="str">
        <f t="shared" si="4"/>
        <v/>
      </c>
      <c r="AU19" s="81">
        <f>IF(E19="","",E19/64)</f>
        <v>0.8125</v>
      </c>
      <c r="AV19" s="81">
        <f>IF(F19="","",F19)</f>
        <v>1.75</v>
      </c>
      <c r="AW19" s="226">
        <f t="shared" si="6"/>
        <v>301</v>
      </c>
      <c r="AX19" s="81">
        <f t="shared" si="6"/>
        <v>190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602</v>
      </c>
      <c r="BC19" s="81">
        <f t="shared" si="8"/>
        <v>190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43610.54166666665</v>
      </c>
      <c r="C20" s="49"/>
      <c r="D20" s="423">
        <v>603</v>
      </c>
      <c r="E20" s="51">
        <v>52</v>
      </c>
      <c r="F20" s="423">
        <v>1.75</v>
      </c>
      <c r="G20" s="51">
        <v>298</v>
      </c>
      <c r="H20" s="52">
        <v>194</v>
      </c>
      <c r="I20" s="53"/>
      <c r="J20" s="160"/>
      <c r="K20" s="65"/>
      <c r="L20" s="49"/>
      <c r="M20" s="423"/>
      <c r="N20" s="52"/>
      <c r="O20" s="54">
        <v>4288</v>
      </c>
      <c r="P20" s="423">
        <v>18</v>
      </c>
      <c r="Q20" s="52">
        <v>19</v>
      </c>
      <c r="R20" s="23">
        <f t="shared" si="12"/>
        <v>146</v>
      </c>
      <c r="S20" s="24">
        <f t="shared" si="12"/>
        <v>152</v>
      </c>
      <c r="T20" s="62"/>
      <c r="U20" s="62"/>
      <c r="V20" s="62"/>
      <c r="W20" s="114">
        <f t="shared" ca="1" si="13"/>
        <v>108642</v>
      </c>
      <c r="X20" s="115">
        <f ca="1">IFERROR(('Main Tab'!$D$10-W20)/'Main Tab'!$D$10,1)</f>
        <v>0.38830113677951883</v>
      </c>
      <c r="Y20" s="110"/>
      <c r="Z20" s="65">
        <v>3</v>
      </c>
      <c r="AA20" s="49"/>
      <c r="AB20" s="49"/>
      <c r="AC20" s="423"/>
      <c r="AD20" s="104"/>
      <c r="AE20" s="106"/>
      <c r="AF20" s="108"/>
      <c r="AI20" s="83">
        <f t="shared" ca="1" si="14"/>
        <v>43610.54166666665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18</v>
      </c>
      <c r="AQ20" s="81">
        <f t="shared" si="1"/>
        <v>19</v>
      </c>
      <c r="AR20" s="81">
        <f t="shared" si="2"/>
        <v>4288</v>
      </c>
      <c r="AS20" s="81" t="str">
        <f t="shared" si="3"/>
        <v/>
      </c>
      <c r="AT20" s="81" t="str">
        <f t="shared" si="4"/>
        <v/>
      </c>
      <c r="AU20" s="81">
        <f>IF(E20="","",E20/64)</f>
        <v>0.8125</v>
      </c>
      <c r="AV20" s="81">
        <f t="shared" si="6"/>
        <v>1.75</v>
      </c>
      <c r="AW20" s="226">
        <f t="shared" si="6"/>
        <v>298</v>
      </c>
      <c r="AX20" s="81">
        <f t="shared" si="6"/>
        <v>194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603</v>
      </c>
      <c r="BC20" s="81">
        <f t="shared" si="8"/>
        <v>194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43610.583333333314</v>
      </c>
      <c r="C21" s="49"/>
      <c r="D21" s="423">
        <v>602</v>
      </c>
      <c r="E21" s="51">
        <v>52</v>
      </c>
      <c r="F21" s="423">
        <v>1.75</v>
      </c>
      <c r="G21" s="51">
        <v>296</v>
      </c>
      <c r="H21" s="52">
        <v>194</v>
      </c>
      <c r="I21" s="53"/>
      <c r="J21" s="160"/>
      <c r="K21" s="65"/>
      <c r="L21" s="49"/>
      <c r="M21" s="423"/>
      <c r="N21" s="52"/>
      <c r="O21" s="54">
        <v>4124</v>
      </c>
      <c r="P21" s="423">
        <v>20</v>
      </c>
      <c r="Q21" s="52">
        <v>17</v>
      </c>
      <c r="R21" s="23">
        <f t="shared" si="12"/>
        <v>166</v>
      </c>
      <c r="S21" s="24">
        <f t="shared" si="12"/>
        <v>169</v>
      </c>
      <c r="T21" s="62"/>
      <c r="U21" s="62"/>
      <c r="V21" s="62"/>
      <c r="W21" s="114">
        <f t="shared" ca="1" si="13"/>
        <v>108625</v>
      </c>
      <c r="X21" s="115">
        <f ca="1">IFERROR(('Main Tab'!$D$10-W21)/'Main Tab'!$D$10,1)</f>
        <v>0.38839685372761207</v>
      </c>
      <c r="Y21" s="110"/>
      <c r="Z21" s="65">
        <v>3</v>
      </c>
      <c r="AA21" s="49"/>
      <c r="AB21" s="49"/>
      <c r="AC21" s="423"/>
      <c r="AD21" s="104"/>
      <c r="AE21" s="106"/>
      <c r="AF21" s="108"/>
      <c r="AI21" s="83">
        <f t="shared" ca="1" si="14"/>
        <v>43610.583333333314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20</v>
      </c>
      <c r="AQ21" s="81">
        <f t="shared" si="1"/>
        <v>17</v>
      </c>
      <c r="AR21" s="81">
        <f t="shared" si="2"/>
        <v>4124</v>
      </c>
      <c r="AS21" s="81" t="str">
        <f t="shared" si="3"/>
        <v/>
      </c>
      <c r="AT21" s="81" t="str">
        <f t="shared" si="4"/>
        <v/>
      </c>
      <c r="AU21" s="81">
        <f t="shared" si="5"/>
        <v>0.8125</v>
      </c>
      <c r="AV21" s="81">
        <f t="shared" si="6"/>
        <v>1.75</v>
      </c>
      <c r="AW21" s="226">
        <f t="shared" si="6"/>
        <v>296</v>
      </c>
      <c r="AX21" s="81">
        <f t="shared" si="6"/>
        <v>194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602</v>
      </c>
      <c r="BC21" s="81">
        <f t="shared" si="8"/>
        <v>194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43610.624999999978</v>
      </c>
      <c r="C22" s="49"/>
      <c r="D22" s="423">
        <v>603</v>
      </c>
      <c r="E22" s="51">
        <v>52</v>
      </c>
      <c r="F22" s="423">
        <v>1.75</v>
      </c>
      <c r="G22" s="51">
        <v>301</v>
      </c>
      <c r="H22" s="52">
        <v>194</v>
      </c>
      <c r="I22" s="53"/>
      <c r="J22" s="160"/>
      <c r="K22" s="65"/>
      <c r="L22" s="49"/>
      <c r="M22" s="423"/>
      <c r="N22" s="52"/>
      <c r="O22" s="54">
        <v>4293</v>
      </c>
      <c r="P22" s="423">
        <v>18</v>
      </c>
      <c r="Q22" s="52">
        <v>18</v>
      </c>
      <c r="R22" s="23">
        <f t="shared" si="12"/>
        <v>184</v>
      </c>
      <c r="S22" s="24">
        <f t="shared" si="12"/>
        <v>187</v>
      </c>
      <c r="T22" s="62"/>
      <c r="U22" s="62"/>
      <c r="V22" s="62"/>
      <c r="W22" s="114">
        <f t="shared" ca="1" si="13"/>
        <v>108607</v>
      </c>
      <c r="X22" s="115">
        <f ca="1">IFERROR(('Main Tab'!$D$10-W22)/'Main Tab'!$D$10,1)</f>
        <v>0.38849820108441674</v>
      </c>
      <c r="Y22" s="110"/>
      <c r="Z22" s="65">
        <v>4</v>
      </c>
      <c r="AA22" s="49"/>
      <c r="AB22" s="49"/>
      <c r="AC22" s="423"/>
      <c r="AD22" s="104"/>
      <c r="AE22" s="106"/>
      <c r="AF22" s="108"/>
      <c r="AI22" s="83">
        <f t="shared" ca="1" si="14"/>
        <v>43610.624999999978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18</v>
      </c>
      <c r="AQ22" s="81">
        <f t="shared" si="1"/>
        <v>18</v>
      </c>
      <c r="AR22" s="81">
        <f t="shared" si="2"/>
        <v>4293</v>
      </c>
      <c r="AS22" s="81" t="str">
        <f t="shared" si="3"/>
        <v/>
      </c>
      <c r="AT22" s="81" t="str">
        <f t="shared" si="4"/>
        <v/>
      </c>
      <c r="AU22" s="81">
        <f t="shared" si="5"/>
        <v>0.8125</v>
      </c>
      <c r="AV22" s="81">
        <f t="shared" si="6"/>
        <v>1.75</v>
      </c>
      <c r="AW22" s="226">
        <f t="shared" si="6"/>
        <v>301</v>
      </c>
      <c r="AX22" s="81">
        <f t="shared" si="6"/>
        <v>194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603</v>
      </c>
      <c r="BC22" s="81">
        <f t="shared" si="8"/>
        <v>194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43610.666666666642</v>
      </c>
      <c r="C23" s="49"/>
      <c r="D23" s="423">
        <v>604</v>
      </c>
      <c r="E23" s="51">
        <v>52</v>
      </c>
      <c r="F23" s="423">
        <v>1.75</v>
      </c>
      <c r="G23" s="51">
        <v>296</v>
      </c>
      <c r="H23" s="52">
        <v>194</v>
      </c>
      <c r="I23" s="53"/>
      <c r="J23" s="160"/>
      <c r="K23" s="65"/>
      <c r="L23" s="49"/>
      <c r="M23" s="423"/>
      <c r="N23" s="52"/>
      <c r="O23" s="54">
        <v>4456</v>
      </c>
      <c r="P23" s="423">
        <v>18</v>
      </c>
      <c r="Q23" s="52">
        <v>19</v>
      </c>
      <c r="R23" s="23">
        <f t="shared" si="12"/>
        <v>202</v>
      </c>
      <c r="S23" s="24">
        <f t="shared" si="12"/>
        <v>206</v>
      </c>
      <c r="T23" s="62"/>
      <c r="U23" s="62"/>
      <c r="V23" s="62"/>
      <c r="W23" s="114">
        <f t="shared" ca="1" si="13"/>
        <v>108588</v>
      </c>
      <c r="X23" s="115">
        <f ca="1">IFERROR(('Main Tab'!$D$10-W23)/'Main Tab'!$D$10,1)</f>
        <v>0.38860517884993273</v>
      </c>
      <c r="Y23" s="110"/>
      <c r="Z23" s="65">
        <v>4</v>
      </c>
      <c r="AA23" s="49">
        <v>8742101</v>
      </c>
      <c r="AB23" s="49" t="s">
        <v>154</v>
      </c>
      <c r="AC23" s="423">
        <v>185.65</v>
      </c>
      <c r="AD23" s="104" t="s">
        <v>153</v>
      </c>
      <c r="AE23" s="106">
        <v>50</v>
      </c>
      <c r="AF23" s="108">
        <v>5.0000000000000001E-4</v>
      </c>
      <c r="AI23" s="83">
        <f t="shared" ca="1" si="14"/>
        <v>43610.666666666642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18</v>
      </c>
      <c r="AQ23" s="81">
        <f t="shared" si="1"/>
        <v>19</v>
      </c>
      <c r="AR23" s="81">
        <f t="shared" si="2"/>
        <v>4456</v>
      </c>
      <c r="AS23" s="81" t="str">
        <f t="shared" si="3"/>
        <v/>
      </c>
      <c r="AT23" s="81" t="str">
        <f t="shared" si="4"/>
        <v/>
      </c>
      <c r="AU23" s="81">
        <f t="shared" si="5"/>
        <v>0.8125</v>
      </c>
      <c r="AV23" s="81">
        <f t="shared" si="6"/>
        <v>1.75</v>
      </c>
      <c r="AW23" s="226">
        <f t="shared" si="6"/>
        <v>296</v>
      </c>
      <c r="AX23" s="81">
        <f t="shared" si="6"/>
        <v>194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604</v>
      </c>
      <c r="BC23" s="81">
        <f t="shared" si="8"/>
        <v>194</v>
      </c>
      <c r="BD23" s="81">
        <f t="shared" si="9"/>
        <v>5.0000000000000001E-4</v>
      </c>
      <c r="BE23" s="81">
        <f t="shared" si="10"/>
        <v>50</v>
      </c>
      <c r="BF23" s="84" t="str">
        <f t="shared" si="11"/>
        <v>Ticket No: 8742101 185.65 bbls sold</v>
      </c>
    </row>
    <row r="24" spans="2:58" x14ac:dyDescent="0.25">
      <c r="B24" s="47">
        <f t="shared" ca="1" si="15"/>
        <v>43610.708333333307</v>
      </c>
      <c r="C24" s="49"/>
      <c r="D24" s="423">
        <v>605</v>
      </c>
      <c r="E24" s="51">
        <v>52</v>
      </c>
      <c r="F24" s="423">
        <v>1.75</v>
      </c>
      <c r="G24" s="51">
        <v>310</v>
      </c>
      <c r="H24" s="52">
        <v>192</v>
      </c>
      <c r="I24" s="53"/>
      <c r="J24" s="160"/>
      <c r="K24" s="65"/>
      <c r="L24" s="49"/>
      <c r="M24" s="423"/>
      <c r="N24" s="52"/>
      <c r="O24" s="54">
        <v>4769</v>
      </c>
      <c r="P24" s="423">
        <v>20</v>
      </c>
      <c r="Q24" s="52">
        <v>17</v>
      </c>
      <c r="R24" s="23">
        <f t="shared" si="12"/>
        <v>222</v>
      </c>
      <c r="S24" s="24">
        <f t="shared" si="12"/>
        <v>223</v>
      </c>
      <c r="T24" s="62"/>
      <c r="U24" s="62"/>
      <c r="V24" s="62"/>
      <c r="W24" s="114">
        <f t="shared" ca="1" si="13"/>
        <v>108571</v>
      </c>
      <c r="X24" s="115">
        <f ca="1">IFERROR(('Main Tab'!$D$10-W24)/'Main Tab'!$D$10,1)</f>
        <v>0.38870089579802597</v>
      </c>
      <c r="Y24" s="110"/>
      <c r="Z24" s="65">
        <v>3</v>
      </c>
      <c r="AA24" s="49"/>
      <c r="AB24" s="49"/>
      <c r="AC24" s="423"/>
      <c r="AD24" s="104"/>
      <c r="AE24" s="106"/>
      <c r="AF24" s="108"/>
      <c r="AI24" s="83">
        <f t="shared" ca="1" si="14"/>
        <v>43610.708333333307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20</v>
      </c>
      <c r="AQ24" s="81">
        <f t="shared" si="1"/>
        <v>17</v>
      </c>
      <c r="AR24" s="81">
        <f>IF(O24="","",O24)</f>
        <v>4769</v>
      </c>
      <c r="AS24" s="81" t="str">
        <f t="shared" si="3"/>
        <v/>
      </c>
      <c r="AT24" s="81" t="str">
        <f t="shared" si="4"/>
        <v/>
      </c>
      <c r="AU24" s="81">
        <f t="shared" si="5"/>
        <v>0.8125</v>
      </c>
      <c r="AV24" s="81">
        <f t="shared" si="6"/>
        <v>1.75</v>
      </c>
      <c r="AW24" s="226">
        <f t="shared" si="6"/>
        <v>310</v>
      </c>
      <c r="AX24" s="81">
        <f t="shared" si="6"/>
        <v>192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605</v>
      </c>
      <c r="BC24" s="81">
        <f t="shared" si="8"/>
        <v>192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5"/>
        <v>43610.749999999971</v>
      </c>
      <c r="C25" s="49"/>
      <c r="D25" s="423">
        <v>604</v>
      </c>
      <c r="E25" s="51">
        <v>52</v>
      </c>
      <c r="F25" s="423">
        <v>1.75</v>
      </c>
      <c r="G25" s="51">
        <v>300</v>
      </c>
      <c r="H25" s="52">
        <v>194</v>
      </c>
      <c r="I25" s="53"/>
      <c r="J25" s="160"/>
      <c r="K25" s="65"/>
      <c r="L25" s="49"/>
      <c r="M25" s="423"/>
      <c r="N25" s="52"/>
      <c r="O25" s="54">
        <v>4297</v>
      </c>
      <c r="P25" s="423">
        <v>19</v>
      </c>
      <c r="Q25" s="52">
        <v>18</v>
      </c>
      <c r="R25" s="23">
        <f t="shared" si="12"/>
        <v>241</v>
      </c>
      <c r="S25" s="24">
        <f t="shared" si="12"/>
        <v>241</v>
      </c>
      <c r="T25" s="62"/>
      <c r="U25" s="62"/>
      <c r="V25" s="62"/>
      <c r="W25" s="114">
        <f t="shared" ca="1" si="13"/>
        <v>108553</v>
      </c>
      <c r="X25" s="115">
        <f ca="1">IFERROR(('Main Tab'!$D$10-W25)/'Main Tab'!$D$10,1)</f>
        <v>0.38880224315483058</v>
      </c>
      <c r="Y25" s="110"/>
      <c r="Z25" s="65">
        <v>3</v>
      </c>
      <c r="AA25" s="49"/>
      <c r="AB25" s="49"/>
      <c r="AC25" s="423"/>
      <c r="AD25" s="104"/>
      <c r="AE25" s="106"/>
      <c r="AF25" s="108"/>
      <c r="AI25" s="83">
        <f t="shared" ca="1" si="14"/>
        <v>43610.749999999971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19</v>
      </c>
      <c r="AQ25" s="81">
        <f t="shared" si="1"/>
        <v>18</v>
      </c>
      <c r="AR25" s="81">
        <f>IF(O25="","",O25)</f>
        <v>4297</v>
      </c>
      <c r="AS25" s="81" t="str">
        <f t="shared" si="3"/>
        <v/>
      </c>
      <c r="AT25" s="81" t="str">
        <f t="shared" si="4"/>
        <v/>
      </c>
      <c r="AU25" s="81">
        <f t="shared" si="5"/>
        <v>0.8125</v>
      </c>
      <c r="AV25" s="81">
        <f t="shared" si="6"/>
        <v>1.75</v>
      </c>
      <c r="AW25" s="81">
        <f t="shared" si="6"/>
        <v>300</v>
      </c>
      <c r="AX25" s="81">
        <f t="shared" si="6"/>
        <v>194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604</v>
      </c>
      <c r="BC25" s="81">
        <f t="shared" si="8"/>
        <v>194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5"/>
        <v>43610.791666666635</v>
      </c>
      <c r="C26" s="49"/>
      <c r="D26" s="423">
        <v>602</v>
      </c>
      <c r="E26" s="51">
        <v>52</v>
      </c>
      <c r="F26" s="423">
        <v>1.75</v>
      </c>
      <c r="G26" s="51">
        <v>299</v>
      </c>
      <c r="H26" s="52">
        <v>193</v>
      </c>
      <c r="I26" s="53"/>
      <c r="J26" s="160"/>
      <c r="K26" s="65"/>
      <c r="L26" s="49"/>
      <c r="M26" s="423"/>
      <c r="N26" s="52"/>
      <c r="O26" s="54">
        <v>4312</v>
      </c>
      <c r="P26" s="423">
        <v>21</v>
      </c>
      <c r="Q26" s="52">
        <v>18</v>
      </c>
      <c r="R26" s="23">
        <f t="shared" si="12"/>
        <v>262</v>
      </c>
      <c r="S26" s="24">
        <f t="shared" si="12"/>
        <v>259</v>
      </c>
      <c r="T26" s="62"/>
      <c r="U26" s="62"/>
      <c r="V26" s="62"/>
      <c r="W26" s="114">
        <f t="shared" ca="1" si="13"/>
        <v>108535</v>
      </c>
      <c r="X26" s="115">
        <f ca="1">IFERROR(('Main Tab'!$D$10-W26)/'Main Tab'!$D$10,1)</f>
        <v>0.38890359051163526</v>
      </c>
      <c r="Y26" s="110"/>
      <c r="Z26" s="65">
        <v>3</v>
      </c>
      <c r="AA26" s="49"/>
      <c r="AB26" s="49"/>
      <c r="AC26" s="423"/>
      <c r="AD26" s="104"/>
      <c r="AE26" s="106"/>
      <c r="AF26" s="108"/>
      <c r="AI26" s="83">
        <f t="shared" ca="1" si="14"/>
        <v>43610.791666666635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21</v>
      </c>
      <c r="AQ26" s="81">
        <f t="shared" si="1"/>
        <v>18</v>
      </c>
      <c r="AR26" s="81">
        <f t="shared" si="2"/>
        <v>4312</v>
      </c>
      <c r="AS26" s="81" t="str">
        <f t="shared" si="3"/>
        <v/>
      </c>
      <c r="AT26" s="81" t="str">
        <f t="shared" si="4"/>
        <v/>
      </c>
      <c r="AU26" s="81">
        <f t="shared" si="5"/>
        <v>0.8125</v>
      </c>
      <c r="AV26" s="81">
        <f>IF(F26="","",F26)</f>
        <v>1.75</v>
      </c>
      <c r="AW26" s="81">
        <f t="shared" si="6"/>
        <v>299</v>
      </c>
      <c r="AX26" s="81">
        <f t="shared" si="6"/>
        <v>193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602</v>
      </c>
      <c r="BC26" s="81">
        <f t="shared" si="8"/>
        <v>193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43610.833333333299</v>
      </c>
      <c r="C27" s="49"/>
      <c r="D27" s="423">
        <v>601</v>
      </c>
      <c r="E27" s="51">
        <v>52</v>
      </c>
      <c r="F27" s="423">
        <v>1.75</v>
      </c>
      <c r="G27" s="51">
        <v>314</v>
      </c>
      <c r="H27" s="52">
        <v>192</v>
      </c>
      <c r="I27" s="53"/>
      <c r="J27" s="160"/>
      <c r="K27" s="65"/>
      <c r="L27" s="49"/>
      <c r="M27" s="423"/>
      <c r="N27" s="52"/>
      <c r="O27" s="54">
        <v>4379</v>
      </c>
      <c r="P27" s="423">
        <v>21</v>
      </c>
      <c r="Q27" s="52">
        <v>19</v>
      </c>
      <c r="R27" s="23">
        <f t="shared" si="12"/>
        <v>283</v>
      </c>
      <c r="S27" s="24">
        <f t="shared" si="12"/>
        <v>278</v>
      </c>
      <c r="T27" s="62"/>
      <c r="U27" s="62"/>
      <c r="V27" s="62"/>
      <c r="W27" s="114">
        <f t="shared" ca="1" si="13"/>
        <v>108516</v>
      </c>
      <c r="X27" s="115">
        <f ca="1">IFERROR(('Main Tab'!$D$10-W27)/'Main Tab'!$D$10,1)</f>
        <v>0.38901056827715125</v>
      </c>
      <c r="Y27" s="110"/>
      <c r="Z27" s="65">
        <v>3</v>
      </c>
      <c r="AA27" s="49"/>
      <c r="AB27" s="49"/>
      <c r="AC27" s="423"/>
      <c r="AD27" s="104"/>
      <c r="AE27" s="106"/>
      <c r="AF27" s="108"/>
      <c r="AI27" s="83">
        <f t="shared" ca="1" si="14"/>
        <v>43610.833333333299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21</v>
      </c>
      <c r="AQ27" s="81">
        <f t="shared" si="1"/>
        <v>19</v>
      </c>
      <c r="AR27" s="81">
        <f t="shared" si="2"/>
        <v>4379</v>
      </c>
      <c r="AS27" s="81" t="str">
        <f t="shared" si="3"/>
        <v/>
      </c>
      <c r="AT27" s="81" t="str">
        <f t="shared" si="4"/>
        <v/>
      </c>
      <c r="AU27" s="81">
        <f t="shared" si="5"/>
        <v>0.8125</v>
      </c>
      <c r="AV27" s="81">
        <f t="shared" si="6"/>
        <v>1.75</v>
      </c>
      <c r="AW27" s="81">
        <f t="shared" si="6"/>
        <v>314</v>
      </c>
      <c r="AX27" s="81">
        <f t="shared" si="6"/>
        <v>192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601</v>
      </c>
      <c r="BC27" s="81">
        <f t="shared" si="8"/>
        <v>192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43610.874999999964</v>
      </c>
      <c r="C28" s="49"/>
      <c r="D28" s="423">
        <v>601</v>
      </c>
      <c r="E28" s="51">
        <v>52</v>
      </c>
      <c r="F28" s="423">
        <v>1.75</v>
      </c>
      <c r="G28" s="51">
        <v>298</v>
      </c>
      <c r="H28" s="52">
        <v>192</v>
      </c>
      <c r="I28" s="53"/>
      <c r="J28" s="160"/>
      <c r="K28" s="65"/>
      <c r="L28" s="49"/>
      <c r="M28" s="423"/>
      <c r="N28" s="52"/>
      <c r="O28" s="54">
        <v>4322</v>
      </c>
      <c r="P28" s="423">
        <v>22</v>
      </c>
      <c r="Q28" s="52">
        <v>20</v>
      </c>
      <c r="R28" s="23">
        <f t="shared" si="12"/>
        <v>305</v>
      </c>
      <c r="S28" s="24">
        <f t="shared" si="12"/>
        <v>298</v>
      </c>
      <c r="T28" s="62"/>
      <c r="U28" s="62"/>
      <c r="V28" s="62"/>
      <c r="W28" s="114">
        <f t="shared" ca="1" si="13"/>
        <v>108496</v>
      </c>
      <c r="X28" s="115">
        <f ca="1">IFERROR(('Main Tab'!$D$10-W28)/'Main Tab'!$D$10,1)</f>
        <v>0.38912317645137862</v>
      </c>
      <c r="Y28" s="110"/>
      <c r="Z28" s="65">
        <v>3</v>
      </c>
      <c r="AA28" s="49">
        <v>8742201</v>
      </c>
      <c r="AB28" s="49" t="s">
        <v>154</v>
      </c>
      <c r="AC28" s="423">
        <v>184.95</v>
      </c>
      <c r="AD28" s="104" t="s">
        <v>153</v>
      </c>
      <c r="AE28" s="106">
        <v>49.5</v>
      </c>
      <c r="AF28" s="108">
        <v>1E-3</v>
      </c>
      <c r="AI28" s="83">
        <f t="shared" ca="1" si="14"/>
        <v>43610.874999999964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22</v>
      </c>
      <c r="AQ28" s="81">
        <f t="shared" si="1"/>
        <v>20</v>
      </c>
      <c r="AR28" s="81">
        <f t="shared" si="2"/>
        <v>4322</v>
      </c>
      <c r="AS28" s="81" t="str">
        <f t="shared" si="3"/>
        <v/>
      </c>
      <c r="AT28" s="81" t="str">
        <f t="shared" si="4"/>
        <v/>
      </c>
      <c r="AU28" s="81">
        <f t="shared" si="5"/>
        <v>0.8125</v>
      </c>
      <c r="AV28" s="81">
        <f t="shared" si="6"/>
        <v>1.75</v>
      </c>
      <c r="AW28" s="81">
        <f t="shared" si="6"/>
        <v>298</v>
      </c>
      <c r="AX28" s="81">
        <f t="shared" si="6"/>
        <v>192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601</v>
      </c>
      <c r="BC28" s="81">
        <f t="shared" si="8"/>
        <v>192</v>
      </c>
      <c r="BD28" s="81">
        <f t="shared" si="9"/>
        <v>1E-3</v>
      </c>
      <c r="BE28" s="81">
        <f t="shared" si="10"/>
        <v>49.5</v>
      </c>
      <c r="BF28" s="84" t="str">
        <f t="shared" si="11"/>
        <v>Ticket No: 8742201 184.95 bbls sold</v>
      </c>
    </row>
    <row r="29" spans="2:58" x14ac:dyDescent="0.25">
      <c r="B29" s="47">
        <f t="shared" ca="1" si="15"/>
        <v>43610.916666666628</v>
      </c>
      <c r="C29" s="49"/>
      <c r="D29" s="423">
        <v>600</v>
      </c>
      <c r="E29" s="51">
        <v>52</v>
      </c>
      <c r="F29" s="423">
        <v>1.75</v>
      </c>
      <c r="G29" s="51">
        <v>300</v>
      </c>
      <c r="H29" s="52">
        <v>191</v>
      </c>
      <c r="I29" s="53"/>
      <c r="J29" s="160"/>
      <c r="K29" s="65"/>
      <c r="L29" s="49"/>
      <c r="M29" s="423"/>
      <c r="N29" s="52"/>
      <c r="O29" s="54">
        <v>4287</v>
      </c>
      <c r="P29" s="423">
        <v>21</v>
      </c>
      <c r="Q29" s="52">
        <v>18</v>
      </c>
      <c r="R29" s="23">
        <f t="shared" si="12"/>
        <v>326</v>
      </c>
      <c r="S29" s="24">
        <f t="shared" si="12"/>
        <v>316</v>
      </c>
      <c r="T29" s="62"/>
      <c r="U29" s="62"/>
      <c r="V29" s="62"/>
      <c r="W29" s="114">
        <f t="shared" ca="1" si="13"/>
        <v>108478</v>
      </c>
      <c r="X29" s="115">
        <f ca="1">IFERROR(('Main Tab'!$D$10-W29)/'Main Tab'!$D$10,1)</f>
        <v>0.38922452380818323</v>
      </c>
      <c r="Y29" s="110"/>
      <c r="Z29" s="65">
        <v>3</v>
      </c>
      <c r="AA29" s="49"/>
      <c r="AB29" s="49"/>
      <c r="AC29" s="423"/>
      <c r="AD29" s="104"/>
      <c r="AE29" s="106"/>
      <c r="AF29" s="108"/>
      <c r="AI29" s="83">
        <f t="shared" ca="1" si="14"/>
        <v>43610.916666666628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21</v>
      </c>
      <c r="AQ29" s="81">
        <f t="shared" si="1"/>
        <v>18</v>
      </c>
      <c r="AR29" s="81">
        <f t="shared" si="2"/>
        <v>4287</v>
      </c>
      <c r="AS29" s="81" t="str">
        <f t="shared" si="3"/>
        <v/>
      </c>
      <c r="AT29" s="81" t="str">
        <f t="shared" si="4"/>
        <v/>
      </c>
      <c r="AU29" s="81">
        <f t="shared" si="5"/>
        <v>0.8125</v>
      </c>
      <c r="AV29" s="81">
        <f t="shared" si="6"/>
        <v>1.75</v>
      </c>
      <c r="AW29" s="81">
        <f t="shared" si="6"/>
        <v>300</v>
      </c>
      <c r="AX29" s="81">
        <f t="shared" si="6"/>
        <v>191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600</v>
      </c>
      <c r="BC29" s="81">
        <f t="shared" si="8"/>
        <v>191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43610.958333333292</v>
      </c>
      <c r="C30" s="49"/>
      <c r="D30" s="423">
        <v>599</v>
      </c>
      <c r="E30" s="51">
        <v>52</v>
      </c>
      <c r="F30" s="423">
        <v>1.75</v>
      </c>
      <c r="G30" s="51">
        <v>285</v>
      </c>
      <c r="H30" s="52">
        <v>192</v>
      </c>
      <c r="I30" s="53"/>
      <c r="J30" s="160"/>
      <c r="K30" s="65"/>
      <c r="L30" s="49"/>
      <c r="M30" s="423"/>
      <c r="N30" s="52"/>
      <c r="O30" s="54">
        <v>4195</v>
      </c>
      <c r="P30" s="423">
        <v>22</v>
      </c>
      <c r="Q30" s="52">
        <v>20</v>
      </c>
      <c r="R30" s="23">
        <f t="shared" si="12"/>
        <v>348</v>
      </c>
      <c r="S30" s="24">
        <f t="shared" si="12"/>
        <v>336</v>
      </c>
      <c r="T30" s="62"/>
      <c r="U30" s="62"/>
      <c r="V30" s="62"/>
      <c r="W30" s="114">
        <f t="shared" ca="1" si="13"/>
        <v>108458</v>
      </c>
      <c r="X30" s="115">
        <f ca="1">IFERROR(('Main Tab'!$D$10-W30)/'Main Tab'!$D$10,1)</f>
        <v>0.3893371319824106</v>
      </c>
      <c r="Y30" s="110"/>
      <c r="Z30" s="65">
        <v>3</v>
      </c>
      <c r="AA30" s="49"/>
      <c r="AB30" s="49"/>
      <c r="AC30" s="423"/>
      <c r="AD30" s="104"/>
      <c r="AE30" s="106"/>
      <c r="AF30" s="108"/>
      <c r="AI30" s="83">
        <f t="shared" ca="1" si="14"/>
        <v>43610.958333333292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22</v>
      </c>
      <c r="AQ30" s="81">
        <f t="shared" si="1"/>
        <v>20</v>
      </c>
      <c r="AR30" s="81">
        <f t="shared" si="2"/>
        <v>4195</v>
      </c>
      <c r="AS30" s="81" t="str">
        <f t="shared" si="3"/>
        <v/>
      </c>
      <c r="AT30" s="81" t="str">
        <f t="shared" si="4"/>
        <v/>
      </c>
      <c r="AU30" s="81">
        <f t="shared" si="5"/>
        <v>0.8125</v>
      </c>
      <c r="AV30" s="81">
        <f t="shared" si="6"/>
        <v>1.75</v>
      </c>
      <c r="AW30" s="81">
        <f t="shared" si="6"/>
        <v>285</v>
      </c>
      <c r="AX30" s="81">
        <f t="shared" si="6"/>
        <v>192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599</v>
      </c>
      <c r="BC30" s="81">
        <f t="shared" si="8"/>
        <v>192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5"/>
        <v>43610.999999999956</v>
      </c>
      <c r="C31" s="49"/>
      <c r="D31" s="423">
        <v>597</v>
      </c>
      <c r="E31" s="51">
        <v>52</v>
      </c>
      <c r="F31" s="423">
        <v>1.75</v>
      </c>
      <c r="G31" s="51">
        <v>290</v>
      </c>
      <c r="H31" s="52">
        <v>190</v>
      </c>
      <c r="I31" s="53"/>
      <c r="J31" s="160"/>
      <c r="K31" s="65"/>
      <c r="L31" s="49"/>
      <c r="M31" s="423"/>
      <c r="N31" s="52"/>
      <c r="O31" s="54">
        <v>4223</v>
      </c>
      <c r="P31" s="423">
        <v>21</v>
      </c>
      <c r="Q31" s="52">
        <v>18</v>
      </c>
      <c r="R31" s="23">
        <f t="shared" ref="R31:S37" si="16">P31+R30</f>
        <v>369</v>
      </c>
      <c r="S31" s="24">
        <f t="shared" si="16"/>
        <v>354</v>
      </c>
      <c r="T31" s="62"/>
      <c r="U31" s="62"/>
      <c r="V31" s="62"/>
      <c r="W31" s="114">
        <f t="shared" ca="1" si="13"/>
        <v>108440</v>
      </c>
      <c r="X31" s="115">
        <f ca="1">IFERROR(('Main Tab'!$D$10-W31)/'Main Tab'!$D$10,1)</f>
        <v>0.38943847933921522</v>
      </c>
      <c r="Y31" s="110" t="s">
        <v>333</v>
      </c>
      <c r="Z31" s="65">
        <v>3</v>
      </c>
      <c r="AA31" s="49"/>
      <c r="AB31" s="49"/>
      <c r="AC31" s="423"/>
      <c r="AD31" s="104"/>
      <c r="AE31" s="106"/>
      <c r="AF31" s="108"/>
      <c r="AI31" s="83">
        <f t="shared" ca="1" si="14"/>
        <v>43610.999999999956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Accum-173091</v>
      </c>
      <c r="AP31" s="81">
        <f t="shared" si="1"/>
        <v>21</v>
      </c>
      <c r="AQ31" s="81">
        <f t="shared" si="1"/>
        <v>18</v>
      </c>
      <c r="AR31" s="81">
        <f t="shared" si="2"/>
        <v>4223</v>
      </c>
      <c r="AS31" s="81" t="str">
        <f t="shared" si="3"/>
        <v/>
      </c>
      <c r="AT31" s="81" t="str">
        <f t="shared" si="4"/>
        <v/>
      </c>
      <c r="AU31" s="81">
        <f t="shared" si="5"/>
        <v>0.8125</v>
      </c>
      <c r="AV31" s="81">
        <f t="shared" si="6"/>
        <v>1.75</v>
      </c>
      <c r="AW31" s="81">
        <f t="shared" si="6"/>
        <v>290</v>
      </c>
      <c r="AX31" s="81">
        <f t="shared" si="6"/>
        <v>190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597</v>
      </c>
      <c r="BC31" s="81">
        <f t="shared" si="8"/>
        <v>190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43611.041666666621</v>
      </c>
      <c r="C32" s="49"/>
      <c r="D32" s="423">
        <v>595</v>
      </c>
      <c r="E32" s="51">
        <v>52</v>
      </c>
      <c r="F32" s="423">
        <v>1.75</v>
      </c>
      <c r="G32" s="51">
        <v>296</v>
      </c>
      <c r="H32" s="52">
        <v>189</v>
      </c>
      <c r="I32" s="53"/>
      <c r="J32" s="160"/>
      <c r="K32" s="65"/>
      <c r="L32" s="49"/>
      <c r="M32" s="423"/>
      <c r="N32" s="52"/>
      <c r="O32" s="54">
        <v>4238</v>
      </c>
      <c r="P32" s="423">
        <v>22</v>
      </c>
      <c r="Q32" s="52">
        <v>19</v>
      </c>
      <c r="R32" s="23">
        <f t="shared" si="16"/>
        <v>391</v>
      </c>
      <c r="S32" s="24">
        <f t="shared" si="16"/>
        <v>373</v>
      </c>
      <c r="T32" s="62"/>
      <c r="U32" s="62"/>
      <c r="V32" s="62"/>
      <c r="W32" s="114">
        <f t="shared" ca="1" si="13"/>
        <v>108421</v>
      </c>
      <c r="X32" s="115">
        <f ca="1">IFERROR(('Main Tab'!$D$10-W32)/'Main Tab'!$D$10,1)</f>
        <v>0.38954545710473121</v>
      </c>
      <c r="Y32" s="110" t="s">
        <v>334</v>
      </c>
      <c r="Z32" s="65">
        <v>3</v>
      </c>
      <c r="AA32" s="49"/>
      <c r="AB32" s="49"/>
      <c r="AC32" s="423"/>
      <c r="AD32" s="104"/>
      <c r="AE32" s="106"/>
      <c r="AF32" s="108"/>
      <c r="AI32" s="83">
        <f t="shared" ca="1" si="14"/>
        <v>43611.041666666621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meter-70598</v>
      </c>
      <c r="AP32" s="81">
        <f t="shared" si="1"/>
        <v>22</v>
      </c>
      <c r="AQ32" s="81">
        <f t="shared" si="1"/>
        <v>19</v>
      </c>
      <c r="AR32" s="81">
        <f t="shared" si="2"/>
        <v>4238</v>
      </c>
      <c r="AS32" s="81" t="str">
        <f t="shared" si="3"/>
        <v/>
      </c>
      <c r="AT32" s="81" t="str">
        <f t="shared" si="4"/>
        <v/>
      </c>
      <c r="AU32" s="81">
        <f t="shared" si="5"/>
        <v>0.8125</v>
      </c>
      <c r="AV32" s="81">
        <f t="shared" si="6"/>
        <v>1.75</v>
      </c>
      <c r="AW32" s="81">
        <f t="shared" si="6"/>
        <v>296</v>
      </c>
      <c r="AX32" s="81">
        <f t="shared" si="6"/>
        <v>189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595</v>
      </c>
      <c r="BC32" s="81">
        <f t="shared" si="8"/>
        <v>189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43611.083333333285</v>
      </c>
      <c r="C33" s="49"/>
      <c r="D33" s="423">
        <v>596</v>
      </c>
      <c r="E33" s="51">
        <v>52</v>
      </c>
      <c r="F33" s="423">
        <v>1.75</v>
      </c>
      <c r="G33" s="51">
        <v>293</v>
      </c>
      <c r="H33" s="52">
        <v>189</v>
      </c>
      <c r="I33" s="53"/>
      <c r="J33" s="160"/>
      <c r="K33" s="65"/>
      <c r="L33" s="49"/>
      <c r="M33" s="423"/>
      <c r="N33" s="52"/>
      <c r="O33" s="54">
        <v>4254</v>
      </c>
      <c r="P33" s="423">
        <v>21</v>
      </c>
      <c r="Q33" s="52">
        <v>18</v>
      </c>
      <c r="R33" s="23">
        <f t="shared" si="16"/>
        <v>412</v>
      </c>
      <c r="S33" s="24">
        <f t="shared" si="16"/>
        <v>391</v>
      </c>
      <c r="T33" s="62"/>
      <c r="U33" s="62"/>
      <c r="V33" s="62"/>
      <c r="W33" s="114">
        <f t="shared" ca="1" si="13"/>
        <v>108403</v>
      </c>
      <c r="X33" s="115">
        <f ca="1">IFERROR(('Main Tab'!$D$10-W33)/'Main Tab'!$D$10,1)</f>
        <v>0.38964680446153588</v>
      </c>
      <c r="Y33" s="110" t="s">
        <v>335</v>
      </c>
      <c r="Z33" s="65">
        <v>3</v>
      </c>
      <c r="AA33" s="49"/>
      <c r="AB33" s="49"/>
      <c r="AC33" s="423"/>
      <c r="AD33" s="104"/>
      <c r="AE33" s="106"/>
      <c r="AF33" s="108"/>
      <c r="AI33" s="83">
        <f t="shared" ca="1" si="14"/>
        <v>43611.083333333285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#1- 10 OT #2- 2'11</v>
      </c>
      <c r="AP33" s="81">
        <f t="shared" si="1"/>
        <v>21</v>
      </c>
      <c r="AQ33" s="81">
        <f t="shared" si="1"/>
        <v>18</v>
      </c>
      <c r="AR33" s="81">
        <f t="shared" si="2"/>
        <v>4254</v>
      </c>
      <c r="AS33" s="81" t="str">
        <f t="shared" si="3"/>
        <v/>
      </c>
      <c r="AT33" s="81" t="str">
        <f t="shared" si="4"/>
        <v/>
      </c>
      <c r="AU33" s="81">
        <f t="shared" si="5"/>
        <v>0.8125</v>
      </c>
      <c r="AV33" s="81">
        <f t="shared" si="6"/>
        <v>1.75</v>
      </c>
      <c r="AW33" s="81">
        <f t="shared" si="6"/>
        <v>293</v>
      </c>
      <c r="AX33" s="81">
        <f t="shared" si="6"/>
        <v>189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596</v>
      </c>
      <c r="BC33" s="81">
        <f t="shared" si="8"/>
        <v>189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43611.124999999949</v>
      </c>
      <c r="C34" s="49"/>
      <c r="D34" s="423">
        <v>596</v>
      </c>
      <c r="E34" s="51">
        <v>52</v>
      </c>
      <c r="F34" s="423">
        <v>1.75</v>
      </c>
      <c r="G34" s="51">
        <v>291</v>
      </c>
      <c r="H34" s="52">
        <v>190</v>
      </c>
      <c r="I34" s="53"/>
      <c r="J34" s="160"/>
      <c r="K34" s="65"/>
      <c r="L34" s="49"/>
      <c r="M34" s="423"/>
      <c r="N34" s="52"/>
      <c r="O34" s="54">
        <v>4224</v>
      </c>
      <c r="P34" s="423">
        <v>22</v>
      </c>
      <c r="Q34" s="52">
        <v>20</v>
      </c>
      <c r="R34" s="23">
        <f t="shared" si="16"/>
        <v>434</v>
      </c>
      <c r="S34" s="24">
        <f t="shared" si="16"/>
        <v>411</v>
      </c>
      <c r="T34" s="62"/>
      <c r="U34" s="62"/>
      <c r="V34" s="62"/>
      <c r="W34" s="114">
        <f t="shared" ca="1" si="13"/>
        <v>108383</v>
      </c>
      <c r="X34" s="115">
        <f ca="1">IFERROR(('Main Tab'!$D$10-W34)/'Main Tab'!$D$10,1)</f>
        <v>0.38975941263576325</v>
      </c>
      <c r="Y34" s="110"/>
      <c r="Z34" s="65">
        <v>3</v>
      </c>
      <c r="AA34" s="49"/>
      <c r="AB34" s="49"/>
      <c r="AC34" s="423"/>
      <c r="AD34" s="104"/>
      <c r="AE34" s="106"/>
      <c r="AF34" s="108"/>
      <c r="AI34" s="83">
        <f t="shared" ca="1" si="14"/>
        <v>43611.124999999949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22</v>
      </c>
      <c r="AQ34" s="81">
        <f t="shared" si="1"/>
        <v>20</v>
      </c>
      <c r="AR34" s="81">
        <f t="shared" si="2"/>
        <v>4224</v>
      </c>
      <c r="AS34" s="81" t="str">
        <f t="shared" si="3"/>
        <v/>
      </c>
      <c r="AT34" s="81" t="str">
        <f t="shared" si="4"/>
        <v/>
      </c>
      <c r="AU34" s="81">
        <f t="shared" si="5"/>
        <v>0.8125</v>
      </c>
      <c r="AV34" s="81">
        <f t="shared" si="6"/>
        <v>1.75</v>
      </c>
      <c r="AW34" s="81">
        <f t="shared" si="6"/>
        <v>291</v>
      </c>
      <c r="AX34" s="81">
        <f t="shared" si="6"/>
        <v>190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596</v>
      </c>
      <c r="BC34" s="81">
        <f t="shared" si="8"/>
        <v>190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43611.166666666613</v>
      </c>
      <c r="C35" s="49"/>
      <c r="D35" s="423">
        <v>598</v>
      </c>
      <c r="E35" s="51">
        <v>52</v>
      </c>
      <c r="F35" s="423">
        <v>1.75</v>
      </c>
      <c r="G35" s="51">
        <v>300</v>
      </c>
      <c r="H35" s="52">
        <v>188</v>
      </c>
      <c r="I35" s="53"/>
      <c r="J35" s="160"/>
      <c r="K35" s="65"/>
      <c r="L35" s="49"/>
      <c r="M35" s="423"/>
      <c r="N35" s="52"/>
      <c r="O35" s="54">
        <v>4254</v>
      </c>
      <c r="P35" s="423">
        <v>23</v>
      </c>
      <c r="Q35" s="52">
        <v>22</v>
      </c>
      <c r="R35" s="23">
        <f t="shared" si="16"/>
        <v>457</v>
      </c>
      <c r="S35" s="24">
        <f t="shared" si="16"/>
        <v>433</v>
      </c>
      <c r="T35" s="62"/>
      <c r="U35" s="62"/>
      <c r="V35" s="62"/>
      <c r="W35" s="114">
        <f t="shared" ca="1" si="13"/>
        <v>108361</v>
      </c>
      <c r="X35" s="115">
        <f ca="1">IFERROR(('Main Tab'!$D$10-W35)/'Main Tab'!$D$10,1)</f>
        <v>0.38988328162741331</v>
      </c>
      <c r="Y35" s="110"/>
      <c r="Z35" s="65">
        <v>3</v>
      </c>
      <c r="AA35" s="49"/>
      <c r="AB35" s="49"/>
      <c r="AC35" s="423"/>
      <c r="AD35" s="104"/>
      <c r="AE35" s="106"/>
      <c r="AF35" s="108"/>
      <c r="AI35" s="83">
        <f t="shared" ca="1" si="14"/>
        <v>43611.166666666613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23</v>
      </c>
      <c r="AQ35" s="81">
        <f t="shared" si="1"/>
        <v>22</v>
      </c>
      <c r="AR35" s="81">
        <f t="shared" si="2"/>
        <v>4254</v>
      </c>
      <c r="AS35" s="81" t="str">
        <f t="shared" si="3"/>
        <v/>
      </c>
      <c r="AT35" s="81" t="str">
        <f t="shared" si="4"/>
        <v/>
      </c>
      <c r="AU35" s="81">
        <f t="shared" si="5"/>
        <v>0.8125</v>
      </c>
      <c r="AV35" s="81">
        <f t="shared" si="6"/>
        <v>1.75</v>
      </c>
      <c r="AW35" s="81">
        <f t="shared" si="6"/>
        <v>300</v>
      </c>
      <c r="AX35" s="81">
        <f t="shared" si="6"/>
        <v>188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598</v>
      </c>
      <c r="BC35" s="81">
        <f t="shared" si="8"/>
        <v>188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43611.208333333278</v>
      </c>
      <c r="C36" s="49"/>
      <c r="D36" s="423">
        <v>601</v>
      </c>
      <c r="E36" s="51">
        <v>52</v>
      </c>
      <c r="F36" s="423">
        <v>1.75</v>
      </c>
      <c r="G36" s="51">
        <v>305</v>
      </c>
      <c r="H36" s="52">
        <v>186</v>
      </c>
      <c r="I36" s="53"/>
      <c r="J36" s="160"/>
      <c r="K36" s="65"/>
      <c r="L36" s="49"/>
      <c r="M36" s="423"/>
      <c r="N36" s="52"/>
      <c r="O36" s="54">
        <v>4280</v>
      </c>
      <c r="P36" s="423">
        <v>22</v>
      </c>
      <c r="Q36" s="52">
        <v>19</v>
      </c>
      <c r="R36" s="23">
        <f t="shared" si="16"/>
        <v>479</v>
      </c>
      <c r="S36" s="24">
        <f t="shared" si="16"/>
        <v>452</v>
      </c>
      <c r="T36" s="62"/>
      <c r="U36" s="62"/>
      <c r="V36" s="62"/>
      <c r="W36" s="114">
        <f t="shared" ca="1" si="13"/>
        <v>108342</v>
      </c>
      <c r="X36" s="115">
        <f ca="1">IFERROR(('Main Tab'!$D$10-W36)/'Main Tab'!$D$10,1)</f>
        <v>0.38999025939292931</v>
      </c>
      <c r="Y36" s="110"/>
      <c r="Z36" s="65">
        <v>3</v>
      </c>
      <c r="AA36" s="49"/>
      <c r="AB36" s="49"/>
      <c r="AC36" s="423"/>
      <c r="AD36" s="104"/>
      <c r="AE36" s="106"/>
      <c r="AF36" s="108"/>
      <c r="AI36" s="83">
        <f t="shared" ca="1" si="14"/>
        <v>43611.208333333278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22</v>
      </c>
      <c r="AQ36" s="81">
        <f t="shared" si="1"/>
        <v>19</v>
      </c>
      <c r="AR36" s="81">
        <f t="shared" si="2"/>
        <v>4280</v>
      </c>
      <c r="AS36" s="81" t="str">
        <f t="shared" si="3"/>
        <v/>
      </c>
      <c r="AT36" s="81" t="str">
        <f t="shared" si="4"/>
        <v/>
      </c>
      <c r="AU36" s="81">
        <f t="shared" si="5"/>
        <v>0.8125</v>
      </c>
      <c r="AV36" s="81">
        <f t="shared" si="6"/>
        <v>1.75</v>
      </c>
      <c r="AW36" s="81">
        <f t="shared" si="6"/>
        <v>305</v>
      </c>
      <c r="AX36" s="81">
        <f t="shared" si="6"/>
        <v>186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601</v>
      </c>
      <c r="BC36" s="81">
        <f t="shared" si="8"/>
        <v>186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43611.249999999942</v>
      </c>
      <c r="C37" s="55"/>
      <c r="D37" s="424">
        <v>596</v>
      </c>
      <c r="E37" s="51">
        <v>52</v>
      </c>
      <c r="F37" s="423">
        <v>1.75</v>
      </c>
      <c r="G37" s="57">
        <v>307</v>
      </c>
      <c r="H37" s="58">
        <v>181</v>
      </c>
      <c r="I37" s="59"/>
      <c r="J37" s="161"/>
      <c r="K37" s="66"/>
      <c r="L37" s="55"/>
      <c r="M37" s="424"/>
      <c r="N37" s="58"/>
      <c r="O37" s="60">
        <v>5961</v>
      </c>
      <c r="P37" s="423">
        <v>20</v>
      </c>
      <c r="Q37" s="52">
        <v>19</v>
      </c>
      <c r="R37" s="23">
        <f t="shared" si="16"/>
        <v>499</v>
      </c>
      <c r="S37" s="24">
        <f t="shared" si="16"/>
        <v>471</v>
      </c>
      <c r="T37" s="63"/>
      <c r="U37" s="63"/>
      <c r="V37" s="63"/>
      <c r="W37" s="116">
        <f t="shared" ca="1" si="13"/>
        <v>108323</v>
      </c>
      <c r="X37" s="117">
        <f ca="1">IFERROR(('Main Tab'!$D$10-W37)/'Main Tab'!$D$10,1)</f>
        <v>0.39009723715844535</v>
      </c>
      <c r="Y37" s="111"/>
      <c r="Z37" s="65">
        <v>3</v>
      </c>
      <c r="AA37" s="55"/>
      <c r="AB37" s="55"/>
      <c r="AC37" s="424"/>
      <c r="AD37" s="105"/>
      <c r="AE37" s="107"/>
      <c r="AF37" s="109"/>
      <c r="AI37" s="85">
        <f t="shared" ca="1" si="14"/>
        <v>43611.249999999942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20</v>
      </c>
      <c r="AQ37" s="86">
        <f t="shared" si="1"/>
        <v>19</v>
      </c>
      <c r="AR37" s="86">
        <f t="shared" si="2"/>
        <v>5961</v>
      </c>
      <c r="AS37" s="86" t="str">
        <f t="shared" si="3"/>
        <v/>
      </c>
      <c r="AT37" s="86" t="str">
        <f t="shared" si="4"/>
        <v/>
      </c>
      <c r="AU37" s="86">
        <f t="shared" si="5"/>
        <v>0.8125</v>
      </c>
      <c r="AV37" s="86">
        <f t="shared" si="6"/>
        <v>1.75</v>
      </c>
      <c r="AW37" s="86">
        <f t="shared" si="6"/>
        <v>307</v>
      </c>
      <c r="AX37" s="86">
        <f t="shared" si="6"/>
        <v>181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596</v>
      </c>
      <c r="BC37" s="86">
        <f t="shared" si="8"/>
        <v>181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>
      <c r="AQ38" t="str">
        <f t="shared" si="1"/>
        <v/>
      </c>
    </row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425" t="s">
        <v>103</v>
      </c>
      <c r="D40" s="425" t="s">
        <v>149</v>
      </c>
      <c r="E40" s="425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427"/>
      <c r="E41" s="427"/>
      <c r="F41" s="529"/>
      <c r="G41" s="529"/>
      <c r="H41" s="530"/>
    </row>
    <row r="42" spans="2:58" x14ac:dyDescent="0.25">
      <c r="B42" s="54"/>
      <c r="C42" s="147"/>
      <c r="D42" s="423"/>
      <c r="E42" s="423"/>
      <c r="F42" s="517"/>
      <c r="G42" s="517"/>
      <c r="H42" s="518"/>
    </row>
    <row r="43" spans="2:58" x14ac:dyDescent="0.25">
      <c r="B43" s="54"/>
      <c r="C43" s="147"/>
      <c r="D43" s="423"/>
      <c r="E43" s="423"/>
      <c r="F43" s="517"/>
      <c r="G43" s="517"/>
      <c r="H43" s="518"/>
    </row>
    <row r="44" spans="2:58" x14ac:dyDescent="0.25">
      <c r="B44" s="54"/>
      <c r="C44" s="147"/>
      <c r="D44" s="423"/>
      <c r="E44" s="423"/>
      <c r="F44" s="517"/>
      <c r="G44" s="517"/>
      <c r="H44" s="518"/>
    </row>
    <row r="45" spans="2:58" x14ac:dyDescent="0.25">
      <c r="B45" s="54"/>
      <c r="C45" s="147"/>
      <c r="D45" s="423"/>
      <c r="E45" s="423"/>
      <c r="F45" s="517"/>
      <c r="G45" s="517"/>
      <c r="H45" s="518"/>
    </row>
    <row r="46" spans="2:58" x14ac:dyDescent="0.25">
      <c r="B46" s="54"/>
      <c r="C46" s="147"/>
      <c r="D46" s="423"/>
      <c r="E46" s="423"/>
      <c r="F46" s="517"/>
      <c r="G46" s="517"/>
      <c r="H46" s="518"/>
    </row>
    <row r="47" spans="2:58" x14ac:dyDescent="0.25">
      <c r="B47" s="54"/>
      <c r="C47" s="147"/>
      <c r="D47" s="423"/>
      <c r="E47" s="423"/>
      <c r="F47" s="517"/>
      <c r="G47" s="517"/>
      <c r="H47" s="518"/>
    </row>
    <row r="48" spans="2:58" x14ac:dyDescent="0.25">
      <c r="B48" s="54"/>
      <c r="C48" s="147"/>
      <c r="D48" s="423"/>
      <c r="E48" s="423"/>
      <c r="F48" s="517"/>
      <c r="G48" s="517"/>
      <c r="H48" s="518"/>
    </row>
    <row r="49" spans="2:8" x14ac:dyDescent="0.25">
      <c r="B49" s="54"/>
      <c r="C49" s="147"/>
      <c r="D49" s="423"/>
      <c r="E49" s="423"/>
      <c r="F49" s="517"/>
      <c r="G49" s="517"/>
      <c r="H49" s="518"/>
    </row>
    <row r="50" spans="2:8" x14ac:dyDescent="0.25">
      <c r="B50" s="54"/>
      <c r="C50" s="147"/>
      <c r="D50" s="423"/>
      <c r="E50" s="423"/>
      <c r="F50" s="517"/>
      <c r="G50" s="517"/>
      <c r="H50" s="518"/>
    </row>
    <row r="51" spans="2:8" x14ac:dyDescent="0.25">
      <c r="B51" s="54"/>
      <c r="C51" s="147"/>
      <c r="D51" s="423"/>
      <c r="E51" s="423"/>
      <c r="F51" s="517"/>
      <c r="G51" s="517"/>
      <c r="H51" s="518"/>
    </row>
    <row r="52" spans="2:8" x14ac:dyDescent="0.25">
      <c r="B52" s="54"/>
      <c r="C52" s="147"/>
      <c r="D52" s="423"/>
      <c r="E52" s="423"/>
      <c r="F52" s="517"/>
      <c r="G52" s="517"/>
      <c r="H52" s="518"/>
    </row>
    <row r="53" spans="2:8" x14ac:dyDescent="0.25">
      <c r="B53" s="54"/>
      <c r="C53" s="147"/>
      <c r="D53" s="423"/>
      <c r="E53" s="423"/>
      <c r="F53" s="517"/>
      <c r="G53" s="517"/>
      <c r="H53" s="518"/>
    </row>
    <row r="54" spans="2:8" x14ac:dyDescent="0.25">
      <c r="B54" s="54"/>
      <c r="C54" s="147"/>
      <c r="D54" s="423"/>
      <c r="E54" s="423"/>
      <c r="F54" s="517"/>
      <c r="G54" s="517"/>
      <c r="H54" s="518"/>
    </row>
    <row r="55" spans="2:8" x14ac:dyDescent="0.25">
      <c r="B55" s="54"/>
      <c r="C55" s="147"/>
      <c r="D55" s="423"/>
      <c r="E55" s="423"/>
      <c r="F55" s="517"/>
      <c r="G55" s="517"/>
      <c r="H55" s="518"/>
    </row>
    <row r="56" spans="2:8" x14ac:dyDescent="0.25">
      <c r="B56" s="54"/>
      <c r="C56" s="147"/>
      <c r="D56" s="423"/>
      <c r="E56" s="423"/>
      <c r="F56" s="517"/>
      <c r="G56" s="517"/>
      <c r="H56" s="518"/>
    </row>
    <row r="57" spans="2:8" x14ac:dyDescent="0.25">
      <c r="B57" s="54"/>
      <c r="C57" s="147"/>
      <c r="D57" s="423"/>
      <c r="E57" s="423"/>
      <c r="F57" s="517"/>
      <c r="G57" s="517"/>
      <c r="H57" s="518"/>
    </row>
    <row r="58" spans="2:8" x14ac:dyDescent="0.25">
      <c r="B58" s="54"/>
      <c r="C58" s="147"/>
      <c r="D58" s="423"/>
      <c r="E58" s="423"/>
      <c r="F58" s="517"/>
      <c r="G58" s="517"/>
      <c r="H58" s="518"/>
    </row>
    <row r="59" spans="2:8" x14ac:dyDescent="0.25">
      <c r="B59" s="54"/>
      <c r="C59" s="147"/>
      <c r="D59" s="423"/>
      <c r="E59" s="423"/>
      <c r="F59" s="517"/>
      <c r="G59" s="517"/>
      <c r="H59" s="518"/>
    </row>
    <row r="60" spans="2:8" x14ac:dyDescent="0.25">
      <c r="B60" s="54"/>
      <c r="C60" s="147"/>
      <c r="D60" s="423"/>
      <c r="E60" s="423"/>
      <c r="F60" s="517"/>
      <c r="G60" s="517"/>
      <c r="H60" s="518"/>
    </row>
    <row r="61" spans="2:8" x14ac:dyDescent="0.25">
      <c r="B61" s="54"/>
      <c r="C61" s="147"/>
      <c r="D61" s="423"/>
      <c r="E61" s="423"/>
      <c r="F61" s="517"/>
      <c r="G61" s="517"/>
      <c r="H61" s="518"/>
    </row>
    <row r="62" spans="2:8" x14ac:dyDescent="0.25">
      <c r="B62" s="54"/>
      <c r="C62" s="147"/>
      <c r="D62" s="423"/>
      <c r="E62" s="423"/>
      <c r="F62" s="517"/>
      <c r="G62" s="517"/>
      <c r="H62" s="518"/>
    </row>
    <row r="63" spans="2:8" x14ac:dyDescent="0.25">
      <c r="B63" s="54"/>
      <c r="C63" s="147"/>
      <c r="D63" s="423"/>
      <c r="E63" s="423"/>
      <c r="F63" s="517"/>
      <c r="G63" s="517"/>
      <c r="H63" s="518"/>
    </row>
    <row r="64" spans="2:8" x14ac:dyDescent="0.25">
      <c r="B64" s="54"/>
      <c r="C64" s="147"/>
      <c r="D64" s="423"/>
      <c r="E64" s="423"/>
      <c r="F64" s="517"/>
      <c r="G64" s="517"/>
      <c r="H64" s="518"/>
    </row>
    <row r="65" spans="2:8" x14ac:dyDescent="0.25">
      <c r="B65" s="54"/>
      <c r="C65" s="147"/>
      <c r="D65" s="423"/>
      <c r="E65" s="423"/>
      <c r="F65" s="517"/>
      <c r="G65" s="517"/>
      <c r="H65" s="518"/>
    </row>
    <row r="66" spans="2:8" x14ac:dyDescent="0.25">
      <c r="B66" s="54"/>
      <c r="C66" s="147"/>
      <c r="D66" s="423"/>
      <c r="E66" s="423"/>
      <c r="F66" s="517"/>
      <c r="G66" s="517"/>
      <c r="H66" s="518"/>
    </row>
    <row r="67" spans="2:8" x14ac:dyDescent="0.25">
      <c r="B67" s="54"/>
      <c r="C67" s="147"/>
      <c r="D67" s="423"/>
      <c r="E67" s="423"/>
      <c r="F67" s="517"/>
      <c r="G67" s="517"/>
      <c r="H67" s="518"/>
    </row>
    <row r="68" spans="2:8" x14ac:dyDescent="0.25">
      <c r="B68" s="54"/>
      <c r="C68" s="147"/>
      <c r="D68" s="423"/>
      <c r="E68" s="423"/>
      <c r="F68" s="517"/>
      <c r="G68" s="517"/>
      <c r="H68" s="518"/>
    </row>
    <row r="69" spans="2:8" x14ac:dyDescent="0.25">
      <c r="B69" s="54"/>
      <c r="C69" s="147"/>
      <c r="D69" s="423"/>
      <c r="E69" s="423"/>
      <c r="F69" s="517"/>
      <c r="G69" s="517"/>
      <c r="H69" s="518"/>
    </row>
    <row r="70" spans="2:8" x14ac:dyDescent="0.25">
      <c r="B70" s="54"/>
      <c r="C70" s="147"/>
      <c r="D70" s="423"/>
      <c r="E70" s="423"/>
      <c r="F70" s="517"/>
      <c r="G70" s="517"/>
      <c r="H70" s="518"/>
    </row>
    <row r="71" spans="2:8" x14ac:dyDescent="0.25">
      <c r="B71" s="54"/>
      <c r="C71" s="147"/>
      <c r="D71" s="423"/>
      <c r="E71" s="423"/>
      <c r="F71" s="517"/>
      <c r="G71" s="517"/>
      <c r="H71" s="518"/>
    </row>
    <row r="72" spans="2:8" x14ac:dyDescent="0.25">
      <c r="B72" s="54"/>
      <c r="C72" s="147"/>
      <c r="D72" s="423"/>
      <c r="E72" s="423"/>
      <c r="F72" s="517"/>
      <c r="G72" s="517"/>
      <c r="H72" s="518"/>
    </row>
    <row r="73" spans="2:8" x14ac:dyDescent="0.25">
      <c r="B73" s="54"/>
      <c r="C73" s="147"/>
      <c r="D73" s="423"/>
      <c r="E73" s="423"/>
      <c r="F73" s="517"/>
      <c r="G73" s="517"/>
      <c r="H73" s="518"/>
    </row>
    <row r="74" spans="2:8" x14ac:dyDescent="0.25">
      <c r="B74" s="54"/>
      <c r="C74" s="147"/>
      <c r="D74" s="423"/>
      <c r="E74" s="423"/>
      <c r="F74" s="517"/>
      <c r="G74" s="517"/>
      <c r="H74" s="518"/>
    </row>
    <row r="75" spans="2:8" x14ac:dyDescent="0.25">
      <c r="B75" s="54"/>
      <c r="C75" s="147"/>
      <c r="D75" s="423"/>
      <c r="E75" s="423"/>
      <c r="F75" s="517"/>
      <c r="G75" s="517"/>
      <c r="H75" s="518"/>
    </row>
    <row r="76" spans="2:8" x14ac:dyDescent="0.25">
      <c r="B76" s="54"/>
      <c r="C76" s="147"/>
      <c r="D76" s="423"/>
      <c r="E76" s="423"/>
      <c r="F76" s="517"/>
      <c r="G76" s="517"/>
      <c r="H76" s="518"/>
    </row>
    <row r="77" spans="2:8" x14ac:dyDescent="0.25">
      <c r="B77" s="54"/>
      <c r="C77" s="147"/>
      <c r="D77" s="423"/>
      <c r="E77" s="423"/>
      <c r="F77" s="517"/>
      <c r="G77" s="517"/>
      <c r="H77" s="518"/>
    </row>
    <row r="78" spans="2:8" x14ac:dyDescent="0.25">
      <c r="B78" s="54"/>
      <c r="C78" s="147"/>
      <c r="D78" s="423"/>
      <c r="E78" s="423"/>
      <c r="F78" s="517"/>
      <c r="G78" s="517"/>
      <c r="H78" s="518"/>
    </row>
    <row r="79" spans="2:8" x14ac:dyDescent="0.25">
      <c r="B79" s="54"/>
      <c r="C79" s="147"/>
      <c r="D79" s="423"/>
      <c r="E79" s="423"/>
      <c r="F79" s="517"/>
      <c r="G79" s="517"/>
      <c r="H79" s="518"/>
    </row>
    <row r="80" spans="2:8" x14ac:dyDescent="0.25">
      <c r="B80" s="54"/>
      <c r="C80" s="147"/>
      <c r="D80" s="423"/>
      <c r="E80" s="423"/>
      <c r="F80" s="517"/>
      <c r="G80" s="517"/>
      <c r="H80" s="518"/>
    </row>
    <row r="81" spans="2:8" x14ac:dyDescent="0.25">
      <c r="B81" s="54"/>
      <c r="C81" s="147"/>
      <c r="D81" s="423"/>
      <c r="E81" s="423"/>
      <c r="F81" s="517"/>
      <c r="G81" s="517"/>
      <c r="H81" s="518"/>
    </row>
    <row r="82" spans="2:8" x14ac:dyDescent="0.25">
      <c r="B82" s="54"/>
      <c r="C82" s="147"/>
      <c r="D82" s="423"/>
      <c r="E82" s="423"/>
      <c r="F82" s="517"/>
      <c r="G82" s="517"/>
      <c r="H82" s="518"/>
    </row>
    <row r="83" spans="2:8" x14ac:dyDescent="0.25">
      <c r="B83" s="54"/>
      <c r="C83" s="147"/>
      <c r="D83" s="423"/>
      <c r="E83" s="423"/>
      <c r="F83" s="517"/>
      <c r="G83" s="517"/>
      <c r="H83" s="518"/>
    </row>
    <row r="84" spans="2:8" x14ac:dyDescent="0.25">
      <c r="B84" s="54"/>
      <c r="C84" s="147"/>
      <c r="D84" s="423"/>
      <c r="E84" s="423"/>
      <c r="F84" s="517"/>
      <c r="G84" s="517"/>
      <c r="H84" s="518"/>
    </row>
    <row r="85" spans="2:8" x14ac:dyDescent="0.25">
      <c r="B85" s="54"/>
      <c r="C85" s="147"/>
      <c r="D85" s="423"/>
      <c r="E85" s="423"/>
      <c r="F85" s="517"/>
      <c r="G85" s="517"/>
      <c r="H85" s="518"/>
    </row>
    <row r="86" spans="2:8" x14ac:dyDescent="0.25">
      <c r="B86" s="54"/>
      <c r="C86" s="147"/>
      <c r="D86" s="423"/>
      <c r="E86" s="423"/>
      <c r="F86" s="517"/>
      <c r="G86" s="517"/>
      <c r="H86" s="518"/>
    </row>
    <row r="87" spans="2:8" x14ac:dyDescent="0.25">
      <c r="B87" s="54"/>
      <c r="C87" s="147"/>
      <c r="D87" s="423"/>
      <c r="E87" s="423"/>
      <c r="F87" s="517"/>
      <c r="G87" s="517"/>
      <c r="H87" s="518"/>
    </row>
    <row r="88" spans="2:8" x14ac:dyDescent="0.25">
      <c r="B88" s="54"/>
      <c r="C88" s="147"/>
      <c r="D88" s="423"/>
      <c r="E88" s="423"/>
      <c r="F88" s="517"/>
      <c r="G88" s="517"/>
      <c r="H88" s="518"/>
    </row>
    <row r="89" spans="2:8" x14ac:dyDescent="0.25">
      <c r="B89" s="54"/>
      <c r="C89" s="147"/>
      <c r="D89" s="423"/>
      <c r="E89" s="423"/>
      <c r="F89" s="517"/>
      <c r="G89" s="517"/>
      <c r="H89" s="518"/>
    </row>
    <row r="90" spans="2:8" x14ac:dyDescent="0.25">
      <c r="B90" s="54"/>
      <c r="C90" s="147"/>
      <c r="D90" s="423"/>
      <c r="E90" s="423"/>
      <c r="F90" s="517"/>
      <c r="G90" s="517"/>
      <c r="H90" s="518"/>
    </row>
    <row r="91" spans="2:8" x14ac:dyDescent="0.25">
      <c r="B91" s="54"/>
      <c r="C91" s="147"/>
      <c r="D91" s="423"/>
      <c r="E91" s="423"/>
      <c r="F91" s="517"/>
      <c r="G91" s="517"/>
      <c r="H91" s="518"/>
    </row>
    <row r="92" spans="2:8" x14ac:dyDescent="0.25">
      <c r="B92" s="54"/>
      <c r="C92" s="147"/>
      <c r="D92" s="423"/>
      <c r="E92" s="423"/>
      <c r="F92" s="517"/>
      <c r="G92" s="517"/>
      <c r="H92" s="518"/>
    </row>
    <row r="93" spans="2:8" x14ac:dyDescent="0.25">
      <c r="B93" s="54"/>
      <c r="C93" s="147"/>
      <c r="D93" s="423"/>
      <c r="E93" s="423"/>
      <c r="F93" s="517"/>
      <c r="G93" s="517"/>
      <c r="H93" s="518"/>
    </row>
    <row r="94" spans="2:8" x14ac:dyDescent="0.25">
      <c r="B94" s="54"/>
      <c r="C94" s="147"/>
      <c r="D94" s="423"/>
      <c r="E94" s="423"/>
      <c r="F94" s="517"/>
      <c r="G94" s="517"/>
      <c r="H94" s="518"/>
    </row>
    <row r="95" spans="2:8" x14ac:dyDescent="0.25">
      <c r="B95" s="54"/>
      <c r="C95" s="147"/>
      <c r="D95" s="423"/>
      <c r="E95" s="423"/>
      <c r="F95" s="517"/>
      <c r="G95" s="517"/>
      <c r="H95" s="518"/>
    </row>
    <row r="96" spans="2:8" x14ac:dyDescent="0.25">
      <c r="B96" s="54"/>
      <c r="C96" s="147"/>
      <c r="D96" s="423"/>
      <c r="E96" s="423"/>
      <c r="F96" s="517"/>
      <c r="G96" s="517"/>
      <c r="H96" s="518"/>
    </row>
    <row r="97" spans="2:8" x14ac:dyDescent="0.25">
      <c r="B97" s="54"/>
      <c r="C97" s="147"/>
      <c r="D97" s="423"/>
      <c r="E97" s="423"/>
      <c r="F97" s="517"/>
      <c r="G97" s="517"/>
      <c r="H97" s="518"/>
    </row>
    <row r="98" spans="2:8" x14ac:dyDescent="0.25">
      <c r="B98" s="54"/>
      <c r="C98" s="147"/>
      <c r="D98" s="423"/>
      <c r="E98" s="423"/>
      <c r="F98" s="517"/>
      <c r="G98" s="517"/>
      <c r="H98" s="518"/>
    </row>
    <row r="99" spans="2:8" x14ac:dyDescent="0.25">
      <c r="B99" s="54"/>
      <c r="C99" s="147"/>
      <c r="D99" s="423"/>
      <c r="E99" s="423"/>
      <c r="F99" s="517"/>
      <c r="G99" s="517"/>
      <c r="H99" s="518"/>
    </row>
    <row r="100" spans="2:8" ht="15.75" thickBot="1" x14ac:dyDescent="0.3">
      <c r="B100" s="60"/>
      <c r="C100" s="148"/>
      <c r="D100" s="424"/>
      <c r="E100" s="424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5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6577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523875</xdr:colOff>
                    <xdr:row>1</xdr:row>
                    <xdr:rowOff>9525</xdr:rowOff>
                  </from>
                  <to>
                    <xdr:col>31</xdr:col>
                    <xdr:colOff>476250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578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38100</xdr:colOff>
                    <xdr:row>1</xdr:row>
                    <xdr:rowOff>28575</xdr:rowOff>
                  </from>
                  <to>
                    <xdr:col>28</xdr:col>
                    <xdr:colOff>371475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4">
    <tabColor rgb="FF000000"/>
    <pageSetUpPr fitToPage="1"/>
  </sheetPr>
  <dimension ref="B1:BF100"/>
  <sheetViews>
    <sheetView showGridLines="0" zoomScaleNormal="100" workbookViewId="0">
      <selection activeCell="R37" sqref="R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43609</v>
      </c>
      <c r="N5" s="468" t="str">
        <f ca="1">"Oil Sales for "&amp;TEXT(L5,"MM-DD-YY")</f>
        <v>Oil Sales for 05-24-19</v>
      </c>
      <c r="O5" s="469"/>
      <c r="P5" s="96">
        <f>SUM(AC14:AC37)</f>
        <v>662.23</v>
      </c>
      <c r="Q5" s="10"/>
      <c r="R5" s="531" t="str">
        <f ca="1">"Flare Total For "&amp;TEXT(L5,"MM-DD-YY")</f>
        <v>Flare Total For 05-24-19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506</v>
      </c>
      <c r="M6" s="10"/>
      <c r="N6" s="472" t="str">
        <f ca="1">"Gas Sales for "&amp;TEXT(L5,"MM-DD-YY")</f>
        <v>Gas Sales for 05-24-19</v>
      </c>
      <c r="O6" s="473"/>
      <c r="P6" s="132">
        <v>4160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469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15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417" t="s">
        <v>92</v>
      </c>
      <c r="F11" s="417" t="s">
        <v>93</v>
      </c>
      <c r="G11" s="417" t="s">
        <v>94</v>
      </c>
      <c r="H11" s="418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17" t="s">
        <v>54</v>
      </c>
      <c r="N11" s="418" t="s">
        <v>55</v>
      </c>
      <c r="O11" s="38" t="s">
        <v>80</v>
      </c>
      <c r="P11" s="417" t="s">
        <v>61</v>
      </c>
      <c r="Q11" s="418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17" t="s">
        <v>61</v>
      </c>
      <c r="AD11" s="417" t="s">
        <v>100</v>
      </c>
      <c r="AE11" s="417" t="s">
        <v>101</v>
      </c>
      <c r="AF11" s="418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416">
        <v>632</v>
      </c>
      <c r="E14" s="51">
        <v>50</v>
      </c>
      <c r="F14" s="416">
        <v>1.75</v>
      </c>
      <c r="G14" s="51">
        <v>284</v>
      </c>
      <c r="H14" s="52">
        <v>189</v>
      </c>
      <c r="I14" s="53"/>
      <c r="J14" s="160"/>
      <c r="K14" s="65"/>
      <c r="L14" s="49"/>
      <c r="M14" s="416"/>
      <c r="N14" s="52"/>
      <c r="O14" s="54">
        <v>3910</v>
      </c>
      <c r="P14" s="416">
        <v>21</v>
      </c>
      <c r="Q14" s="52">
        <v>18</v>
      </c>
      <c r="R14" s="21">
        <f>P14</f>
        <v>21</v>
      </c>
      <c r="S14" s="22">
        <f>Q14</f>
        <v>18</v>
      </c>
      <c r="T14" s="61"/>
      <c r="U14" s="61"/>
      <c r="V14" s="61"/>
      <c r="W14" s="112">
        <f ca="1">INDEX('Daily Totals'!$1:$1048576,MATCH(L5,'Daily Totals'!B:B)-1,17)</f>
        <v>109240</v>
      </c>
      <c r="X14" s="113">
        <f ca="1">IFERROR(('Main Tab'!$D$10-W14)/'Main Tab'!$D$10,1)</f>
        <v>0.38493415237012057</v>
      </c>
      <c r="Y14" s="185"/>
      <c r="Z14" s="64">
        <v>3</v>
      </c>
      <c r="AA14" s="49"/>
      <c r="AB14" s="49"/>
      <c r="AC14" s="416"/>
      <c r="AD14" s="104"/>
      <c r="AE14" s="106"/>
      <c r="AF14" s="108"/>
      <c r="AI14" s="83">
        <f ca="1">$L$5+B14</f>
        <v>43609.291666666664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8" si="1">IF(P14="","",P14)</f>
        <v>21</v>
      </c>
      <c r="AQ14" s="81">
        <f t="shared" si="1"/>
        <v>18</v>
      </c>
      <c r="AR14" s="81">
        <f t="shared" ref="AR14:AR37" si="2">IF(O14="","",O14)</f>
        <v>3910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0.78125</v>
      </c>
      <c r="AV14" s="81">
        <f t="shared" ref="AV14:AZ37" si="6">IF(F14="","",F14)</f>
        <v>1.75</v>
      </c>
      <c r="AW14" s="226">
        <f t="shared" si="6"/>
        <v>284</v>
      </c>
      <c r="AX14" s="81">
        <f t="shared" si="6"/>
        <v>189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632</v>
      </c>
      <c r="BC14" s="81">
        <f t="shared" ref="BC14:BC37" si="8">IF(H14="","",H14)</f>
        <v>189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43609.333333333328</v>
      </c>
      <c r="C15" s="49"/>
      <c r="D15" s="416">
        <v>634</v>
      </c>
      <c r="E15" s="51">
        <v>50</v>
      </c>
      <c r="F15" s="416">
        <v>1.75</v>
      </c>
      <c r="G15" s="51">
        <v>279</v>
      </c>
      <c r="H15" s="52">
        <v>192</v>
      </c>
      <c r="I15" s="53"/>
      <c r="J15" s="160"/>
      <c r="K15" s="65"/>
      <c r="L15" s="49"/>
      <c r="M15" s="416"/>
      <c r="N15" s="52"/>
      <c r="O15" s="54">
        <v>3738</v>
      </c>
      <c r="P15" s="416">
        <v>22</v>
      </c>
      <c r="Q15" s="52">
        <v>20</v>
      </c>
      <c r="R15" s="23">
        <f t="shared" ref="R15:S30" si="12">P15+R14</f>
        <v>43</v>
      </c>
      <c r="S15" s="24">
        <f t="shared" si="12"/>
        <v>38</v>
      </c>
      <c r="T15" s="62"/>
      <c r="U15" s="62"/>
      <c r="V15" s="62"/>
      <c r="W15" s="114">
        <f t="shared" ref="W15:W37" ca="1" si="13">W14-Q15</f>
        <v>109220</v>
      </c>
      <c r="X15" s="115">
        <f ca="1">IFERROR(('Main Tab'!$D$10-W15)/'Main Tab'!$D$10,1)</f>
        <v>0.38504676054434789</v>
      </c>
      <c r="Y15" s="110"/>
      <c r="Z15" s="65">
        <v>3</v>
      </c>
      <c r="AA15" s="49"/>
      <c r="AB15" s="49"/>
      <c r="AC15" s="416"/>
      <c r="AD15" s="104"/>
      <c r="AE15" s="106"/>
      <c r="AF15" s="108"/>
      <c r="AI15" s="83">
        <f t="shared" ref="AI15:AI37" ca="1" si="14">B15</f>
        <v>43609.333333333328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22</v>
      </c>
      <c r="AQ15" s="81">
        <f t="shared" si="1"/>
        <v>20</v>
      </c>
      <c r="AR15" s="81">
        <f t="shared" si="2"/>
        <v>3738</v>
      </c>
      <c r="AS15" s="81" t="str">
        <f t="shared" si="3"/>
        <v/>
      </c>
      <c r="AT15" s="81" t="str">
        <f t="shared" si="4"/>
        <v/>
      </c>
      <c r="AU15" s="81">
        <f t="shared" si="5"/>
        <v>0.78125</v>
      </c>
      <c r="AV15" s="81">
        <f t="shared" si="6"/>
        <v>1.75</v>
      </c>
      <c r="AW15" s="226">
        <f t="shared" si="6"/>
        <v>279</v>
      </c>
      <c r="AX15" s="81">
        <f t="shared" si="6"/>
        <v>192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634</v>
      </c>
      <c r="BC15" s="81">
        <f t="shared" si="8"/>
        <v>192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43609.374999999993</v>
      </c>
      <c r="C16" s="49"/>
      <c r="D16" s="416">
        <v>639</v>
      </c>
      <c r="E16" s="51">
        <v>50</v>
      </c>
      <c r="F16" s="416">
        <v>1.75</v>
      </c>
      <c r="G16" s="51">
        <v>293</v>
      </c>
      <c r="H16" s="52">
        <v>189</v>
      </c>
      <c r="I16" s="53"/>
      <c r="J16" s="160"/>
      <c r="K16" s="65"/>
      <c r="L16" s="49"/>
      <c r="M16" s="416"/>
      <c r="N16" s="52"/>
      <c r="O16" s="54">
        <v>3602</v>
      </c>
      <c r="P16" s="416">
        <v>23</v>
      </c>
      <c r="Q16" s="52">
        <v>17</v>
      </c>
      <c r="R16" s="23">
        <f t="shared" si="12"/>
        <v>66</v>
      </c>
      <c r="S16" s="24">
        <f t="shared" si="12"/>
        <v>55</v>
      </c>
      <c r="T16" s="62"/>
      <c r="U16" s="62"/>
      <c r="V16" s="62"/>
      <c r="W16" s="114">
        <f t="shared" ca="1" si="13"/>
        <v>109203</v>
      </c>
      <c r="X16" s="115">
        <f ca="1">IFERROR(('Main Tab'!$D$10-W16)/'Main Tab'!$D$10,1)</f>
        <v>0.38514247749244118</v>
      </c>
      <c r="Y16" s="110"/>
      <c r="Z16" s="65">
        <v>3</v>
      </c>
      <c r="AA16" s="49"/>
      <c r="AB16" s="49"/>
      <c r="AC16" s="416"/>
      <c r="AD16" s="104"/>
      <c r="AE16" s="106"/>
      <c r="AF16" s="108"/>
      <c r="AI16" s="83">
        <f t="shared" ca="1" si="14"/>
        <v>43609.374999999993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23</v>
      </c>
      <c r="AQ16" s="81">
        <f t="shared" si="1"/>
        <v>17</v>
      </c>
      <c r="AR16" s="81">
        <f t="shared" si="2"/>
        <v>3602</v>
      </c>
      <c r="AS16" s="81" t="str">
        <f t="shared" si="3"/>
        <v/>
      </c>
      <c r="AT16" s="81" t="str">
        <f t="shared" si="4"/>
        <v/>
      </c>
      <c r="AU16" s="81">
        <f t="shared" si="5"/>
        <v>0.78125</v>
      </c>
      <c r="AV16" s="81">
        <f t="shared" si="6"/>
        <v>1.75</v>
      </c>
      <c r="AW16" s="226">
        <f t="shared" si="6"/>
        <v>293</v>
      </c>
      <c r="AX16" s="81">
        <f t="shared" si="6"/>
        <v>189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639</v>
      </c>
      <c r="BC16" s="81">
        <f t="shared" si="8"/>
        <v>189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43609.416666666657</v>
      </c>
      <c r="C17" s="49"/>
      <c r="D17" s="416">
        <v>636</v>
      </c>
      <c r="E17" s="51">
        <v>50</v>
      </c>
      <c r="F17" s="416">
        <v>1.75</v>
      </c>
      <c r="G17" s="51">
        <v>282</v>
      </c>
      <c r="H17" s="52">
        <v>193</v>
      </c>
      <c r="I17" s="53"/>
      <c r="J17" s="160"/>
      <c r="K17" s="65"/>
      <c r="L17" s="49"/>
      <c r="M17" s="416"/>
      <c r="N17" s="52"/>
      <c r="O17" s="54">
        <v>4880</v>
      </c>
      <c r="P17" s="416">
        <v>20</v>
      </c>
      <c r="Q17" s="52">
        <v>18</v>
      </c>
      <c r="R17" s="23">
        <f t="shared" si="12"/>
        <v>86</v>
      </c>
      <c r="S17" s="24">
        <f t="shared" si="12"/>
        <v>73</v>
      </c>
      <c r="T17" s="62"/>
      <c r="U17" s="171"/>
      <c r="V17" s="62"/>
      <c r="W17" s="114">
        <f t="shared" ca="1" si="13"/>
        <v>109185</v>
      </c>
      <c r="X17" s="115">
        <f ca="1">IFERROR(('Main Tab'!$D$10-W17)/'Main Tab'!$D$10,1)</f>
        <v>0.3852438248492458</v>
      </c>
      <c r="Y17" s="110"/>
      <c r="Z17" s="65">
        <v>4</v>
      </c>
      <c r="AA17" s="49"/>
      <c r="AB17" s="49"/>
      <c r="AC17" s="416"/>
      <c r="AD17" s="104"/>
      <c r="AE17" s="106"/>
      <c r="AF17" s="108"/>
      <c r="AI17" s="83">
        <f t="shared" ca="1" si="14"/>
        <v>43609.416666666657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20</v>
      </c>
      <c r="AQ17" s="81">
        <f t="shared" si="1"/>
        <v>18</v>
      </c>
      <c r="AR17" s="81">
        <f t="shared" si="2"/>
        <v>4880</v>
      </c>
      <c r="AS17" s="81" t="str">
        <f t="shared" si="3"/>
        <v/>
      </c>
      <c r="AT17" s="81" t="str">
        <f t="shared" si="4"/>
        <v/>
      </c>
      <c r="AU17" s="81">
        <f t="shared" si="5"/>
        <v>0.78125</v>
      </c>
      <c r="AV17" s="81">
        <f t="shared" si="6"/>
        <v>1.75</v>
      </c>
      <c r="AW17" s="226">
        <f t="shared" si="6"/>
        <v>282</v>
      </c>
      <c r="AX17" s="81">
        <f t="shared" si="6"/>
        <v>193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636</v>
      </c>
      <c r="BC17" s="81">
        <f t="shared" si="8"/>
        <v>193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43609.458333333321</v>
      </c>
      <c r="C18" s="49"/>
      <c r="D18" s="416">
        <v>635</v>
      </c>
      <c r="E18" s="51">
        <v>50</v>
      </c>
      <c r="F18" s="416">
        <v>1.75</v>
      </c>
      <c r="G18" s="51">
        <v>279</v>
      </c>
      <c r="H18" s="52">
        <v>191</v>
      </c>
      <c r="I18" s="53"/>
      <c r="J18" s="160"/>
      <c r="K18" s="65"/>
      <c r="L18" s="49"/>
      <c r="M18" s="416"/>
      <c r="N18" s="52"/>
      <c r="O18" s="54">
        <v>4343</v>
      </c>
      <c r="P18" s="416">
        <v>20</v>
      </c>
      <c r="Q18" s="52">
        <v>19</v>
      </c>
      <c r="R18" s="23">
        <f t="shared" si="12"/>
        <v>106</v>
      </c>
      <c r="S18" s="24">
        <f t="shared" si="12"/>
        <v>92</v>
      </c>
      <c r="T18" s="62"/>
      <c r="U18" s="62"/>
      <c r="V18" s="62"/>
      <c r="W18" s="114">
        <f t="shared" ca="1" si="13"/>
        <v>109166</v>
      </c>
      <c r="X18" s="115">
        <f ca="1">IFERROR(('Main Tab'!$D$10-W18)/'Main Tab'!$D$10,1)</f>
        <v>0.38535080261476179</v>
      </c>
      <c r="Y18" s="110"/>
      <c r="Z18" s="65">
        <v>4</v>
      </c>
      <c r="AA18" s="49">
        <v>8741701</v>
      </c>
      <c r="AB18" s="49" t="s">
        <v>154</v>
      </c>
      <c r="AC18" s="416">
        <v>185.65</v>
      </c>
      <c r="AD18" s="104" t="s">
        <v>153</v>
      </c>
      <c r="AE18" s="106">
        <v>50</v>
      </c>
      <c r="AF18" s="108">
        <v>5.0000000000000001E-4</v>
      </c>
      <c r="AI18" s="83">
        <f t="shared" ca="1" si="14"/>
        <v>43609.458333333321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20</v>
      </c>
      <c r="AQ18" s="81">
        <f t="shared" si="1"/>
        <v>19</v>
      </c>
      <c r="AR18" s="81">
        <f t="shared" si="2"/>
        <v>4343</v>
      </c>
      <c r="AS18" s="81" t="str">
        <f t="shared" si="3"/>
        <v/>
      </c>
      <c r="AT18" s="81" t="str">
        <f t="shared" si="4"/>
        <v/>
      </c>
      <c r="AU18" s="81">
        <f t="shared" si="5"/>
        <v>0.78125</v>
      </c>
      <c r="AV18" s="81">
        <f t="shared" si="6"/>
        <v>1.75</v>
      </c>
      <c r="AW18" s="226">
        <f t="shared" si="6"/>
        <v>279</v>
      </c>
      <c r="AX18" s="81">
        <f t="shared" si="6"/>
        <v>191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635</v>
      </c>
      <c r="BC18" s="81">
        <f t="shared" si="8"/>
        <v>191</v>
      </c>
      <c r="BD18" s="81">
        <f t="shared" si="9"/>
        <v>5.0000000000000001E-4</v>
      </c>
      <c r="BE18" s="81">
        <f t="shared" si="10"/>
        <v>50</v>
      </c>
      <c r="BF18" s="84" t="str">
        <f t="shared" si="11"/>
        <v>Ticket No: 8741701 185.65 bbls sold</v>
      </c>
    </row>
    <row r="19" spans="2:58" ht="15.75" thickBot="1" x14ac:dyDescent="0.3">
      <c r="B19" s="47">
        <f t="shared" ca="1" si="15"/>
        <v>43609.499999999985</v>
      </c>
      <c r="C19" s="49"/>
      <c r="D19" s="416">
        <v>628</v>
      </c>
      <c r="E19" s="51">
        <v>50</v>
      </c>
      <c r="F19" s="416">
        <v>1.75</v>
      </c>
      <c r="G19" s="51">
        <v>279</v>
      </c>
      <c r="H19" s="52">
        <v>190</v>
      </c>
      <c r="I19" s="53"/>
      <c r="J19" s="160"/>
      <c r="K19" s="65"/>
      <c r="L19" s="49"/>
      <c r="M19" s="416"/>
      <c r="N19" s="52"/>
      <c r="O19" s="54">
        <v>3856</v>
      </c>
      <c r="P19" s="416">
        <v>19</v>
      </c>
      <c r="Q19" s="52">
        <v>19</v>
      </c>
      <c r="R19" s="23">
        <f t="shared" si="12"/>
        <v>125</v>
      </c>
      <c r="S19" s="24">
        <f t="shared" si="12"/>
        <v>111</v>
      </c>
      <c r="T19" s="62"/>
      <c r="U19" s="62"/>
      <c r="V19" s="62"/>
      <c r="W19" s="114">
        <f t="shared" ca="1" si="13"/>
        <v>109147</v>
      </c>
      <c r="X19" s="115">
        <f ca="1">IFERROR(('Main Tab'!$D$10-W19)/'Main Tab'!$D$10,1)</f>
        <v>0.38545778038027778</v>
      </c>
      <c r="Y19" s="110"/>
      <c r="Z19" s="65">
        <v>3</v>
      </c>
      <c r="AA19" s="49"/>
      <c r="AB19" s="49"/>
      <c r="AC19" s="416"/>
      <c r="AD19" s="104"/>
      <c r="AE19" s="106"/>
      <c r="AF19" s="108"/>
      <c r="AI19" s="83">
        <f t="shared" ca="1" si="14"/>
        <v>43609.499999999985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19</v>
      </c>
      <c r="AQ19" s="81">
        <f t="shared" si="1"/>
        <v>19</v>
      </c>
      <c r="AR19" s="81">
        <f t="shared" si="2"/>
        <v>3856</v>
      </c>
      <c r="AS19" s="81" t="str">
        <f t="shared" si="3"/>
        <v/>
      </c>
      <c r="AT19" s="81" t="str">
        <f t="shared" si="4"/>
        <v/>
      </c>
      <c r="AU19" s="81">
        <f>IF(E19="","",E19/64)</f>
        <v>0.78125</v>
      </c>
      <c r="AV19" s="81">
        <f>IF(F19="","",F19)</f>
        <v>1.75</v>
      </c>
      <c r="AW19" s="226">
        <f t="shared" si="6"/>
        <v>279</v>
      </c>
      <c r="AX19" s="81">
        <f t="shared" si="6"/>
        <v>190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628</v>
      </c>
      <c r="BC19" s="81">
        <f t="shared" si="8"/>
        <v>190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5.75" thickTop="1" x14ac:dyDescent="0.25">
      <c r="B20" s="47">
        <f t="shared" ca="1" si="15"/>
        <v>43609.54166666665</v>
      </c>
      <c r="C20" s="49"/>
      <c r="D20" s="416">
        <v>636</v>
      </c>
      <c r="E20" s="51">
        <v>50</v>
      </c>
      <c r="F20" s="416">
        <v>1.75</v>
      </c>
      <c r="G20" s="51">
        <v>284</v>
      </c>
      <c r="H20" s="52">
        <v>189</v>
      </c>
      <c r="I20" s="53"/>
      <c r="J20" s="160"/>
      <c r="K20" s="65"/>
      <c r="L20" s="49"/>
      <c r="M20" s="416"/>
      <c r="N20" s="52"/>
      <c r="O20" s="54">
        <v>3910</v>
      </c>
      <c r="P20" s="416">
        <v>20</v>
      </c>
      <c r="Q20" s="52">
        <v>19</v>
      </c>
      <c r="R20" s="23">
        <f t="shared" si="12"/>
        <v>145</v>
      </c>
      <c r="S20" s="24">
        <f t="shared" si="12"/>
        <v>130</v>
      </c>
      <c r="T20" s="62"/>
      <c r="U20" s="62"/>
      <c r="V20" s="62"/>
      <c r="W20" s="114">
        <f t="shared" ca="1" si="13"/>
        <v>109128</v>
      </c>
      <c r="X20" s="115">
        <f ca="1">IFERROR(('Main Tab'!$D$10-W20)/'Main Tab'!$D$10,1)</f>
        <v>0.38556475814579383</v>
      </c>
      <c r="Y20" s="110"/>
      <c r="Z20" s="64">
        <v>3</v>
      </c>
      <c r="AA20" s="49"/>
      <c r="AB20" s="49"/>
      <c r="AC20" s="416"/>
      <c r="AD20" s="104"/>
      <c r="AE20" s="106"/>
      <c r="AF20" s="108"/>
      <c r="AI20" s="83">
        <f t="shared" ca="1" si="14"/>
        <v>43609.54166666665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20</v>
      </c>
      <c r="AQ20" s="81">
        <f t="shared" si="1"/>
        <v>19</v>
      </c>
      <c r="AR20" s="81">
        <f t="shared" si="2"/>
        <v>3910</v>
      </c>
      <c r="AS20" s="81" t="str">
        <f t="shared" si="3"/>
        <v/>
      </c>
      <c r="AT20" s="81" t="str">
        <f t="shared" si="4"/>
        <v/>
      </c>
      <c r="AU20" s="81">
        <f>IF(E20="","",E20/64)</f>
        <v>0.78125</v>
      </c>
      <c r="AV20" s="81">
        <f t="shared" si="6"/>
        <v>1.75</v>
      </c>
      <c r="AW20" s="226">
        <f t="shared" si="6"/>
        <v>284</v>
      </c>
      <c r="AX20" s="81">
        <f t="shared" si="6"/>
        <v>189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636</v>
      </c>
      <c r="BC20" s="81">
        <f t="shared" si="8"/>
        <v>189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43609.583333333314</v>
      </c>
      <c r="C21" s="49"/>
      <c r="D21" s="416">
        <v>634</v>
      </c>
      <c r="E21" s="51">
        <v>50</v>
      </c>
      <c r="F21" s="416">
        <v>1.75</v>
      </c>
      <c r="G21" s="51">
        <v>279</v>
      </c>
      <c r="H21" s="52">
        <v>192</v>
      </c>
      <c r="I21" s="53"/>
      <c r="J21" s="160"/>
      <c r="K21" s="65"/>
      <c r="L21" s="49"/>
      <c r="M21" s="416"/>
      <c r="N21" s="52"/>
      <c r="O21" s="54">
        <v>3738</v>
      </c>
      <c r="P21" s="416">
        <v>21</v>
      </c>
      <c r="Q21" s="52">
        <v>19</v>
      </c>
      <c r="R21" s="23">
        <f t="shared" si="12"/>
        <v>166</v>
      </c>
      <c r="S21" s="24">
        <f t="shared" si="12"/>
        <v>149</v>
      </c>
      <c r="T21" s="62"/>
      <c r="U21" s="62"/>
      <c r="V21" s="62"/>
      <c r="W21" s="114">
        <f t="shared" ca="1" si="13"/>
        <v>109109</v>
      </c>
      <c r="X21" s="115">
        <f ca="1">IFERROR(('Main Tab'!$D$10-W21)/'Main Tab'!$D$10,1)</f>
        <v>0.38567173591130982</v>
      </c>
      <c r="Y21" s="110"/>
      <c r="Z21" s="65">
        <v>3</v>
      </c>
      <c r="AA21" s="49"/>
      <c r="AB21" s="49"/>
      <c r="AC21" s="416"/>
      <c r="AD21" s="104"/>
      <c r="AE21" s="106"/>
      <c r="AF21" s="108"/>
      <c r="AI21" s="83">
        <f t="shared" ca="1" si="14"/>
        <v>43609.583333333314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21</v>
      </c>
      <c r="AQ21" s="81">
        <f t="shared" si="1"/>
        <v>19</v>
      </c>
      <c r="AR21" s="81">
        <f t="shared" si="2"/>
        <v>3738</v>
      </c>
      <c r="AS21" s="81" t="str">
        <f t="shared" si="3"/>
        <v/>
      </c>
      <c r="AT21" s="81" t="str">
        <f t="shared" si="4"/>
        <v/>
      </c>
      <c r="AU21" s="81">
        <f t="shared" si="5"/>
        <v>0.78125</v>
      </c>
      <c r="AV21" s="81">
        <f t="shared" si="6"/>
        <v>1.75</v>
      </c>
      <c r="AW21" s="226">
        <f t="shared" si="6"/>
        <v>279</v>
      </c>
      <c r="AX21" s="81">
        <f t="shared" si="6"/>
        <v>192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634</v>
      </c>
      <c r="BC21" s="81">
        <f t="shared" si="8"/>
        <v>192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43609.624999999978</v>
      </c>
      <c r="C22" s="49"/>
      <c r="D22" s="416">
        <v>639</v>
      </c>
      <c r="E22" s="51">
        <v>50</v>
      </c>
      <c r="F22" s="416">
        <v>1.75</v>
      </c>
      <c r="G22" s="51">
        <v>293</v>
      </c>
      <c r="H22" s="52">
        <v>189</v>
      </c>
      <c r="I22" s="53"/>
      <c r="J22" s="160"/>
      <c r="K22" s="65"/>
      <c r="L22" s="49"/>
      <c r="M22" s="416"/>
      <c r="N22" s="52"/>
      <c r="O22" s="54">
        <v>3602</v>
      </c>
      <c r="P22" s="416">
        <v>20</v>
      </c>
      <c r="Q22" s="52">
        <v>21</v>
      </c>
      <c r="R22" s="23">
        <f t="shared" si="12"/>
        <v>186</v>
      </c>
      <c r="S22" s="24">
        <f t="shared" si="12"/>
        <v>170</v>
      </c>
      <c r="T22" s="62"/>
      <c r="U22" s="62"/>
      <c r="V22" s="62"/>
      <c r="W22" s="114">
        <f t="shared" ca="1" si="13"/>
        <v>109088</v>
      </c>
      <c r="X22" s="115">
        <f ca="1">IFERROR(('Main Tab'!$D$10-W22)/'Main Tab'!$D$10,1)</f>
        <v>0.38578997449424851</v>
      </c>
      <c r="Y22" s="110"/>
      <c r="Z22" s="65">
        <v>4</v>
      </c>
      <c r="AA22" s="49"/>
      <c r="AB22" s="49"/>
      <c r="AC22" s="416"/>
      <c r="AD22" s="104"/>
      <c r="AE22" s="106"/>
      <c r="AF22" s="108"/>
      <c r="AI22" s="83">
        <f t="shared" ca="1" si="14"/>
        <v>43609.624999999978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20</v>
      </c>
      <c r="AQ22" s="81">
        <f t="shared" si="1"/>
        <v>21</v>
      </c>
      <c r="AR22" s="81">
        <f t="shared" si="2"/>
        <v>3602</v>
      </c>
      <c r="AS22" s="81" t="str">
        <f t="shared" si="3"/>
        <v/>
      </c>
      <c r="AT22" s="81" t="str">
        <f t="shared" si="4"/>
        <v/>
      </c>
      <c r="AU22" s="81">
        <f t="shared" si="5"/>
        <v>0.78125</v>
      </c>
      <c r="AV22" s="81">
        <f t="shared" si="6"/>
        <v>1.75</v>
      </c>
      <c r="AW22" s="226">
        <f t="shared" si="6"/>
        <v>293</v>
      </c>
      <c r="AX22" s="81">
        <f t="shared" si="6"/>
        <v>189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639</v>
      </c>
      <c r="BC22" s="81">
        <f t="shared" si="8"/>
        <v>189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43609.666666666642</v>
      </c>
      <c r="C23" s="49"/>
      <c r="D23" s="416">
        <v>638</v>
      </c>
      <c r="E23" s="51">
        <v>50</v>
      </c>
      <c r="F23" s="416">
        <v>1.75</v>
      </c>
      <c r="G23" s="51">
        <v>282</v>
      </c>
      <c r="H23" s="52">
        <v>193</v>
      </c>
      <c r="I23" s="53"/>
      <c r="J23" s="160"/>
      <c r="K23" s="65"/>
      <c r="L23" s="49"/>
      <c r="M23" s="416"/>
      <c r="N23" s="52"/>
      <c r="O23" s="54">
        <v>4880</v>
      </c>
      <c r="P23" s="416">
        <v>21</v>
      </c>
      <c r="Q23" s="52">
        <v>19</v>
      </c>
      <c r="R23" s="23">
        <f t="shared" si="12"/>
        <v>207</v>
      </c>
      <c r="S23" s="24">
        <f t="shared" si="12"/>
        <v>189</v>
      </c>
      <c r="T23" s="62"/>
      <c r="U23" s="62"/>
      <c r="V23" s="62"/>
      <c r="W23" s="114">
        <f t="shared" ca="1" si="13"/>
        <v>109069</v>
      </c>
      <c r="X23" s="115">
        <f ca="1">IFERROR(('Main Tab'!$D$10-W23)/'Main Tab'!$D$10,1)</f>
        <v>0.38589695225976456</v>
      </c>
      <c r="Y23" s="110"/>
      <c r="Z23" s="65">
        <v>4</v>
      </c>
      <c r="AA23" s="49"/>
      <c r="AB23" s="49"/>
      <c r="AC23" s="416"/>
      <c r="AD23" s="104"/>
      <c r="AE23" s="106"/>
      <c r="AF23" s="108"/>
      <c r="AI23" s="83">
        <f t="shared" ca="1" si="14"/>
        <v>43609.666666666642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21</v>
      </c>
      <c r="AQ23" s="81">
        <f t="shared" si="1"/>
        <v>19</v>
      </c>
      <c r="AR23" s="81">
        <f t="shared" si="2"/>
        <v>4880</v>
      </c>
      <c r="AS23" s="81" t="str">
        <f t="shared" si="3"/>
        <v/>
      </c>
      <c r="AT23" s="81" t="str">
        <f t="shared" si="4"/>
        <v/>
      </c>
      <c r="AU23" s="81">
        <f t="shared" si="5"/>
        <v>0.78125</v>
      </c>
      <c r="AV23" s="81">
        <f t="shared" si="6"/>
        <v>1.75</v>
      </c>
      <c r="AW23" s="226">
        <f t="shared" si="6"/>
        <v>282</v>
      </c>
      <c r="AX23" s="81">
        <f t="shared" si="6"/>
        <v>193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638</v>
      </c>
      <c r="BC23" s="81">
        <f t="shared" si="8"/>
        <v>193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43609.708333333307</v>
      </c>
      <c r="C24" s="49"/>
      <c r="D24" s="416">
        <v>635</v>
      </c>
      <c r="E24" s="51">
        <v>50</v>
      </c>
      <c r="F24" s="416">
        <v>1.75</v>
      </c>
      <c r="G24" s="51">
        <v>279</v>
      </c>
      <c r="H24" s="52">
        <v>191</v>
      </c>
      <c r="I24" s="53"/>
      <c r="J24" s="160"/>
      <c r="K24" s="65"/>
      <c r="L24" s="49"/>
      <c r="M24" s="416"/>
      <c r="N24" s="52"/>
      <c r="O24" s="54">
        <v>4343</v>
      </c>
      <c r="P24" s="416">
        <v>22</v>
      </c>
      <c r="Q24" s="52">
        <v>19</v>
      </c>
      <c r="R24" s="23">
        <f t="shared" si="12"/>
        <v>229</v>
      </c>
      <c r="S24" s="24">
        <f t="shared" si="12"/>
        <v>208</v>
      </c>
      <c r="T24" s="62"/>
      <c r="U24" s="62"/>
      <c r="V24" s="62"/>
      <c r="W24" s="114">
        <f t="shared" ca="1" si="13"/>
        <v>109050</v>
      </c>
      <c r="X24" s="115">
        <f ca="1">IFERROR(('Main Tab'!$D$10-W24)/'Main Tab'!$D$10,1)</f>
        <v>0.38600393002528055</v>
      </c>
      <c r="Y24" s="110"/>
      <c r="Z24" s="65">
        <v>3</v>
      </c>
      <c r="AA24" s="49"/>
      <c r="AB24" s="49"/>
      <c r="AC24" s="416"/>
      <c r="AD24" s="104"/>
      <c r="AE24" s="106"/>
      <c r="AF24" s="108"/>
      <c r="AI24" s="83">
        <f t="shared" ca="1" si="14"/>
        <v>43609.708333333307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22</v>
      </c>
      <c r="AQ24" s="81">
        <f t="shared" si="1"/>
        <v>19</v>
      </c>
      <c r="AR24" s="81">
        <f>IF(O24="","",O24)</f>
        <v>4343</v>
      </c>
      <c r="AS24" s="81" t="str">
        <f t="shared" si="3"/>
        <v/>
      </c>
      <c r="AT24" s="81" t="str">
        <f t="shared" si="4"/>
        <v/>
      </c>
      <c r="AU24" s="81">
        <f t="shared" si="5"/>
        <v>0.78125</v>
      </c>
      <c r="AV24" s="81">
        <f t="shared" si="6"/>
        <v>1.75</v>
      </c>
      <c r="AW24" s="226">
        <f t="shared" si="6"/>
        <v>279</v>
      </c>
      <c r="AX24" s="81">
        <f t="shared" si="6"/>
        <v>191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635</v>
      </c>
      <c r="BC24" s="81">
        <f t="shared" si="8"/>
        <v>191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43609.749999999971</v>
      </c>
      <c r="C25" s="49"/>
      <c r="D25" s="416">
        <v>627</v>
      </c>
      <c r="E25" s="51">
        <v>50</v>
      </c>
      <c r="F25" s="416">
        <v>1.75</v>
      </c>
      <c r="G25" s="51">
        <v>292</v>
      </c>
      <c r="H25" s="52">
        <v>191</v>
      </c>
      <c r="I25" s="53"/>
      <c r="J25" s="160"/>
      <c r="K25" s="65"/>
      <c r="L25" s="49"/>
      <c r="M25" s="416"/>
      <c r="N25" s="52"/>
      <c r="O25" s="54">
        <v>4210</v>
      </c>
      <c r="P25" s="416">
        <v>21</v>
      </c>
      <c r="Q25" s="52">
        <v>19</v>
      </c>
      <c r="R25" s="23">
        <f t="shared" si="12"/>
        <v>250</v>
      </c>
      <c r="S25" s="24">
        <f t="shared" si="12"/>
        <v>227</v>
      </c>
      <c r="T25" s="62"/>
      <c r="U25" s="62"/>
      <c r="V25" s="62"/>
      <c r="W25" s="114">
        <f t="shared" ca="1" si="13"/>
        <v>109031</v>
      </c>
      <c r="X25" s="115">
        <f ca="1">IFERROR(('Main Tab'!$D$10-W25)/'Main Tab'!$D$10,1)</f>
        <v>0.38611090779079654</v>
      </c>
      <c r="Y25" s="110"/>
      <c r="Z25" s="65">
        <v>3</v>
      </c>
      <c r="AA25" s="49"/>
      <c r="AB25" s="49"/>
      <c r="AC25" s="416"/>
      <c r="AD25" s="104"/>
      <c r="AE25" s="106"/>
      <c r="AF25" s="108"/>
      <c r="AI25" s="83">
        <f t="shared" ca="1" si="14"/>
        <v>43609.749999999971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21</v>
      </c>
      <c r="AQ25" s="81">
        <f t="shared" si="1"/>
        <v>19</v>
      </c>
      <c r="AR25" s="81">
        <f>IF(O25="","",O25)</f>
        <v>4210</v>
      </c>
      <c r="AS25" s="81" t="str">
        <f t="shared" si="3"/>
        <v/>
      </c>
      <c r="AT25" s="81" t="str">
        <f t="shared" si="4"/>
        <v/>
      </c>
      <c r="AU25" s="81">
        <f t="shared" si="5"/>
        <v>0.78125</v>
      </c>
      <c r="AV25" s="81">
        <f t="shared" si="6"/>
        <v>1.75</v>
      </c>
      <c r="AW25" s="81">
        <f t="shared" si="6"/>
        <v>292</v>
      </c>
      <c r="AX25" s="81">
        <f t="shared" si="6"/>
        <v>191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627</v>
      </c>
      <c r="BC25" s="81">
        <f t="shared" si="8"/>
        <v>191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43609.791666666635</v>
      </c>
      <c r="C26" s="49"/>
      <c r="D26" s="416">
        <v>625</v>
      </c>
      <c r="E26" s="51">
        <v>50</v>
      </c>
      <c r="F26" s="421">
        <v>1.75</v>
      </c>
      <c r="G26" s="51">
        <v>290</v>
      </c>
      <c r="H26" s="52">
        <v>191</v>
      </c>
      <c r="I26" s="53"/>
      <c r="J26" s="160"/>
      <c r="K26" s="65"/>
      <c r="L26" s="49"/>
      <c r="M26" s="416"/>
      <c r="N26" s="52"/>
      <c r="O26" s="54">
        <v>4201</v>
      </c>
      <c r="P26" s="416">
        <v>23</v>
      </c>
      <c r="Q26" s="52">
        <v>22</v>
      </c>
      <c r="R26" s="23">
        <f t="shared" si="12"/>
        <v>273</v>
      </c>
      <c r="S26" s="24">
        <f t="shared" si="12"/>
        <v>249</v>
      </c>
      <c r="T26" s="62"/>
      <c r="U26" s="62"/>
      <c r="V26" s="62"/>
      <c r="W26" s="114">
        <f t="shared" ca="1" si="13"/>
        <v>109009</v>
      </c>
      <c r="X26" s="115">
        <f ca="1">IFERROR(('Main Tab'!$D$10-W26)/'Main Tab'!$D$10,1)</f>
        <v>0.38623477678244666</v>
      </c>
      <c r="Y26" s="110"/>
      <c r="Z26" s="64">
        <v>3</v>
      </c>
      <c r="AA26" s="49"/>
      <c r="AB26" s="49"/>
      <c r="AC26" s="416"/>
      <c r="AD26" s="104"/>
      <c r="AE26" s="106"/>
      <c r="AF26" s="108"/>
      <c r="AI26" s="83">
        <f t="shared" ca="1" si="14"/>
        <v>43609.791666666635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23</v>
      </c>
      <c r="AQ26" s="81">
        <f t="shared" si="1"/>
        <v>22</v>
      </c>
      <c r="AR26" s="81">
        <f t="shared" si="2"/>
        <v>4201</v>
      </c>
      <c r="AS26" s="81" t="str">
        <f t="shared" si="3"/>
        <v/>
      </c>
      <c r="AT26" s="81" t="str">
        <f t="shared" si="4"/>
        <v/>
      </c>
      <c r="AU26" s="81">
        <f t="shared" si="5"/>
        <v>0.78125</v>
      </c>
      <c r="AV26" s="81">
        <f>IF(F26="","",F26)</f>
        <v>1.75</v>
      </c>
      <c r="AW26" s="81">
        <f t="shared" si="6"/>
        <v>290</v>
      </c>
      <c r="AX26" s="81">
        <f t="shared" si="6"/>
        <v>191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625</v>
      </c>
      <c r="BC26" s="81">
        <f t="shared" si="8"/>
        <v>191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43609.833333333299</v>
      </c>
      <c r="C27" s="49"/>
      <c r="D27" s="416">
        <v>623</v>
      </c>
      <c r="E27" s="51">
        <v>50</v>
      </c>
      <c r="F27" s="421">
        <v>1.75</v>
      </c>
      <c r="G27" s="51">
        <v>294</v>
      </c>
      <c r="H27" s="52">
        <v>190</v>
      </c>
      <c r="I27" s="53"/>
      <c r="J27" s="160"/>
      <c r="K27" s="65"/>
      <c r="L27" s="49"/>
      <c r="M27" s="416"/>
      <c r="N27" s="52"/>
      <c r="O27" s="54">
        <v>4224</v>
      </c>
      <c r="P27" s="416">
        <v>21</v>
      </c>
      <c r="Q27" s="52">
        <v>19</v>
      </c>
      <c r="R27" s="23">
        <f t="shared" si="12"/>
        <v>294</v>
      </c>
      <c r="S27" s="24">
        <f t="shared" si="12"/>
        <v>268</v>
      </c>
      <c r="T27" s="62"/>
      <c r="U27" s="62"/>
      <c r="V27" s="62"/>
      <c r="W27" s="114">
        <f t="shared" ca="1" si="13"/>
        <v>108990</v>
      </c>
      <c r="X27" s="115">
        <f ca="1">IFERROR(('Main Tab'!$D$10-W27)/'Main Tab'!$D$10,1)</f>
        <v>0.38634175454796266</v>
      </c>
      <c r="Y27" s="110"/>
      <c r="Z27" s="65">
        <v>3</v>
      </c>
      <c r="AA27" s="49">
        <v>8741611</v>
      </c>
      <c r="AB27" s="49" t="s">
        <v>154</v>
      </c>
      <c r="AC27" s="416">
        <v>235.52</v>
      </c>
      <c r="AD27" s="104" t="s">
        <v>213</v>
      </c>
      <c r="AE27" s="106">
        <v>50</v>
      </c>
      <c r="AF27" s="108">
        <v>2E-3</v>
      </c>
      <c r="AI27" s="83">
        <f t="shared" ca="1" si="14"/>
        <v>43609.833333333299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21</v>
      </c>
      <c r="AQ27" s="81">
        <f t="shared" si="1"/>
        <v>19</v>
      </c>
      <c r="AR27" s="81">
        <f t="shared" si="2"/>
        <v>4224</v>
      </c>
      <c r="AS27" s="81" t="str">
        <f t="shared" si="3"/>
        <v/>
      </c>
      <c r="AT27" s="81" t="str">
        <f t="shared" si="4"/>
        <v/>
      </c>
      <c r="AU27" s="81">
        <f t="shared" si="5"/>
        <v>0.78125</v>
      </c>
      <c r="AV27" s="81">
        <f t="shared" si="6"/>
        <v>1.75</v>
      </c>
      <c r="AW27" s="81">
        <f t="shared" si="6"/>
        <v>294</v>
      </c>
      <c r="AX27" s="81">
        <f t="shared" si="6"/>
        <v>190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623</v>
      </c>
      <c r="BC27" s="81">
        <f t="shared" si="8"/>
        <v>190</v>
      </c>
      <c r="BD27" s="81">
        <f t="shared" si="9"/>
        <v>2E-3</v>
      </c>
      <c r="BE27" s="81">
        <f t="shared" si="10"/>
        <v>50</v>
      </c>
      <c r="BF27" s="84" t="str">
        <f t="shared" si="11"/>
        <v>Ticket No: 8741611 235.52 bbls sold</v>
      </c>
    </row>
    <row r="28" spans="2:58" x14ac:dyDescent="0.25">
      <c r="B28" s="47">
        <f t="shared" ca="1" si="15"/>
        <v>43609.874999999964</v>
      </c>
      <c r="C28" s="49"/>
      <c r="D28" s="416">
        <v>622</v>
      </c>
      <c r="E28" s="51">
        <v>50</v>
      </c>
      <c r="F28" s="421">
        <v>1.75</v>
      </c>
      <c r="G28" s="51">
        <v>291</v>
      </c>
      <c r="H28" s="52">
        <v>187</v>
      </c>
      <c r="I28" s="53"/>
      <c r="J28" s="160"/>
      <c r="K28" s="65"/>
      <c r="L28" s="49"/>
      <c r="M28" s="416"/>
      <c r="N28" s="52"/>
      <c r="O28" s="54">
        <v>4212</v>
      </c>
      <c r="P28" s="416">
        <v>21</v>
      </c>
      <c r="Q28" s="52">
        <v>19</v>
      </c>
      <c r="R28" s="23">
        <f t="shared" si="12"/>
        <v>315</v>
      </c>
      <c r="S28" s="24">
        <f t="shared" si="12"/>
        <v>287</v>
      </c>
      <c r="T28" s="62"/>
      <c r="U28" s="62"/>
      <c r="V28" s="62"/>
      <c r="W28" s="114">
        <f t="shared" ca="1" si="13"/>
        <v>108971</v>
      </c>
      <c r="X28" s="115">
        <f ca="1">IFERROR(('Main Tab'!$D$10-W28)/'Main Tab'!$D$10,1)</f>
        <v>0.38644873231347865</v>
      </c>
      <c r="Y28" s="110"/>
      <c r="Z28" s="65">
        <v>3</v>
      </c>
      <c r="AA28" s="49"/>
      <c r="AB28" s="49"/>
      <c r="AC28" s="416"/>
      <c r="AD28" s="104"/>
      <c r="AE28" s="106"/>
      <c r="AF28" s="108"/>
      <c r="AI28" s="83">
        <f t="shared" ca="1" si="14"/>
        <v>43609.874999999964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21</v>
      </c>
      <c r="AQ28" s="81">
        <f t="shared" si="1"/>
        <v>19</v>
      </c>
      <c r="AR28" s="81">
        <f t="shared" si="2"/>
        <v>4212</v>
      </c>
      <c r="AS28" s="81" t="str">
        <f t="shared" si="3"/>
        <v/>
      </c>
      <c r="AT28" s="81" t="str">
        <f t="shared" si="4"/>
        <v/>
      </c>
      <c r="AU28" s="81">
        <f t="shared" si="5"/>
        <v>0.78125</v>
      </c>
      <c r="AV28" s="81">
        <f t="shared" si="6"/>
        <v>1.75</v>
      </c>
      <c r="AW28" s="81">
        <f t="shared" si="6"/>
        <v>291</v>
      </c>
      <c r="AX28" s="81">
        <f t="shared" si="6"/>
        <v>187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622</v>
      </c>
      <c r="BC28" s="81">
        <f t="shared" si="8"/>
        <v>187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43609.916666666628</v>
      </c>
      <c r="C29" s="49"/>
      <c r="D29" s="416">
        <v>621</v>
      </c>
      <c r="E29" s="51">
        <v>50</v>
      </c>
      <c r="F29" s="421">
        <v>1.75</v>
      </c>
      <c r="G29" s="51">
        <v>293</v>
      </c>
      <c r="H29" s="52">
        <v>185</v>
      </c>
      <c r="I29" s="53"/>
      <c r="J29" s="160"/>
      <c r="K29" s="65"/>
      <c r="L29" s="49"/>
      <c r="M29" s="416"/>
      <c r="N29" s="52"/>
      <c r="O29" s="54">
        <v>4186</v>
      </c>
      <c r="P29" s="416">
        <v>22</v>
      </c>
      <c r="Q29" s="52">
        <v>21</v>
      </c>
      <c r="R29" s="23">
        <f t="shared" si="12"/>
        <v>337</v>
      </c>
      <c r="S29" s="24">
        <f t="shared" si="12"/>
        <v>308</v>
      </c>
      <c r="T29" s="62"/>
      <c r="U29" s="62"/>
      <c r="V29" s="62"/>
      <c r="W29" s="114">
        <f t="shared" ca="1" si="13"/>
        <v>108950</v>
      </c>
      <c r="X29" s="115">
        <f ca="1">IFERROR(('Main Tab'!$D$10-W29)/'Main Tab'!$D$10,1)</f>
        <v>0.38656697089641739</v>
      </c>
      <c r="Y29" s="110"/>
      <c r="Z29" s="65">
        <v>3</v>
      </c>
      <c r="AA29" s="49"/>
      <c r="AB29" s="49"/>
      <c r="AC29" s="416"/>
      <c r="AD29" s="104"/>
      <c r="AE29" s="106"/>
      <c r="AF29" s="108"/>
      <c r="AI29" s="83">
        <f t="shared" ca="1" si="14"/>
        <v>43609.916666666628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22</v>
      </c>
      <c r="AQ29" s="81">
        <f t="shared" si="1"/>
        <v>21</v>
      </c>
      <c r="AR29" s="81">
        <f t="shared" si="2"/>
        <v>4186</v>
      </c>
      <c r="AS29" s="81" t="str">
        <f t="shared" si="3"/>
        <v/>
      </c>
      <c r="AT29" s="81" t="str">
        <f t="shared" si="4"/>
        <v/>
      </c>
      <c r="AU29" s="81">
        <f t="shared" si="5"/>
        <v>0.78125</v>
      </c>
      <c r="AV29" s="81">
        <f t="shared" si="6"/>
        <v>1.75</v>
      </c>
      <c r="AW29" s="81">
        <f t="shared" si="6"/>
        <v>293</v>
      </c>
      <c r="AX29" s="81">
        <f t="shared" si="6"/>
        <v>185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621</v>
      </c>
      <c r="BC29" s="81">
        <f t="shared" si="8"/>
        <v>185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43609.958333333292</v>
      </c>
      <c r="C30" s="49"/>
      <c r="D30" s="416">
        <v>620</v>
      </c>
      <c r="E30" s="51">
        <v>50</v>
      </c>
      <c r="F30" s="421">
        <v>1.75</v>
      </c>
      <c r="G30" s="51">
        <v>290</v>
      </c>
      <c r="H30" s="52">
        <v>187</v>
      </c>
      <c r="I30" s="53"/>
      <c r="J30" s="160"/>
      <c r="K30" s="65"/>
      <c r="L30" s="49"/>
      <c r="M30" s="416"/>
      <c r="N30" s="52"/>
      <c r="O30" s="54">
        <v>4227</v>
      </c>
      <c r="P30" s="416">
        <v>23</v>
      </c>
      <c r="Q30" s="52">
        <v>19</v>
      </c>
      <c r="R30" s="23">
        <f t="shared" si="12"/>
        <v>360</v>
      </c>
      <c r="S30" s="24">
        <f t="shared" si="12"/>
        <v>327</v>
      </c>
      <c r="T30" s="62"/>
      <c r="U30" s="62"/>
      <c r="V30" s="62"/>
      <c r="W30" s="114">
        <f t="shared" ca="1" si="13"/>
        <v>108931</v>
      </c>
      <c r="X30" s="115">
        <f ca="1">IFERROR(('Main Tab'!$D$10-W30)/'Main Tab'!$D$10,1)</f>
        <v>0.38667394866193339</v>
      </c>
      <c r="Y30" s="110"/>
      <c r="Z30" s="65">
        <v>3</v>
      </c>
      <c r="AA30" s="49"/>
      <c r="AB30" s="49"/>
      <c r="AC30" s="416"/>
      <c r="AD30" s="104"/>
      <c r="AE30" s="106"/>
      <c r="AF30" s="108"/>
      <c r="AI30" s="83">
        <f t="shared" ca="1" si="14"/>
        <v>43609.958333333292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23</v>
      </c>
      <c r="AQ30" s="81">
        <f t="shared" si="1"/>
        <v>19</v>
      </c>
      <c r="AR30" s="81">
        <f t="shared" si="2"/>
        <v>4227</v>
      </c>
      <c r="AS30" s="81" t="str">
        <f t="shared" si="3"/>
        <v/>
      </c>
      <c r="AT30" s="81" t="str">
        <f t="shared" si="4"/>
        <v/>
      </c>
      <c r="AU30" s="81">
        <f t="shared" si="5"/>
        <v>0.78125</v>
      </c>
      <c r="AV30" s="81">
        <f t="shared" si="6"/>
        <v>1.75</v>
      </c>
      <c r="AW30" s="81">
        <f t="shared" si="6"/>
        <v>290</v>
      </c>
      <c r="AX30" s="81">
        <f t="shared" si="6"/>
        <v>187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620</v>
      </c>
      <c r="BC30" s="81">
        <f t="shared" si="8"/>
        <v>187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ht="15.75" thickBot="1" x14ac:dyDescent="0.3">
      <c r="B31" s="47">
        <f t="shared" ca="1" si="15"/>
        <v>43609.999999999956</v>
      </c>
      <c r="C31" s="49"/>
      <c r="D31" s="416">
        <v>619</v>
      </c>
      <c r="E31" s="51">
        <v>50</v>
      </c>
      <c r="F31" s="421">
        <v>1.75</v>
      </c>
      <c r="G31" s="51">
        <v>292</v>
      </c>
      <c r="H31" s="52">
        <v>189</v>
      </c>
      <c r="I31" s="53"/>
      <c r="J31" s="160"/>
      <c r="K31" s="65"/>
      <c r="L31" s="49"/>
      <c r="M31" s="416"/>
      <c r="N31" s="52"/>
      <c r="O31" s="54">
        <v>4152</v>
      </c>
      <c r="P31" s="416">
        <v>21</v>
      </c>
      <c r="Q31" s="52">
        <v>19</v>
      </c>
      <c r="R31" s="23">
        <f t="shared" ref="R31:S37" si="16">P31+R30</f>
        <v>381</v>
      </c>
      <c r="S31" s="24">
        <f t="shared" si="16"/>
        <v>346</v>
      </c>
      <c r="T31" s="62"/>
      <c r="U31" s="62"/>
      <c r="V31" s="62"/>
      <c r="W31" s="114">
        <f t="shared" ca="1" si="13"/>
        <v>108912</v>
      </c>
      <c r="X31" s="115">
        <f ca="1">IFERROR(('Main Tab'!$D$10-W31)/'Main Tab'!$D$10,1)</f>
        <v>0.38678092642744938</v>
      </c>
      <c r="Y31" s="110" t="s">
        <v>331</v>
      </c>
      <c r="Z31" s="65">
        <v>3</v>
      </c>
      <c r="AA31" s="49"/>
      <c r="AB31" s="49"/>
      <c r="AC31" s="416"/>
      <c r="AD31" s="104"/>
      <c r="AE31" s="106"/>
      <c r="AF31" s="108"/>
      <c r="AI31" s="83">
        <f t="shared" ca="1" si="14"/>
        <v>43609.999999999956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Accum- 168797</v>
      </c>
      <c r="AP31" s="81">
        <f t="shared" si="1"/>
        <v>21</v>
      </c>
      <c r="AQ31" s="81">
        <f t="shared" si="1"/>
        <v>19</v>
      </c>
      <c r="AR31" s="81">
        <f t="shared" si="2"/>
        <v>4152</v>
      </c>
      <c r="AS31" s="81" t="str">
        <f t="shared" si="3"/>
        <v/>
      </c>
      <c r="AT31" s="81" t="str">
        <f t="shared" si="4"/>
        <v/>
      </c>
      <c r="AU31" s="81">
        <f t="shared" si="5"/>
        <v>0.78125</v>
      </c>
      <c r="AV31" s="81">
        <f t="shared" si="6"/>
        <v>1.75</v>
      </c>
      <c r="AW31" s="81">
        <f t="shared" si="6"/>
        <v>292</v>
      </c>
      <c r="AX31" s="81">
        <f t="shared" si="6"/>
        <v>189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619</v>
      </c>
      <c r="BC31" s="81">
        <f t="shared" si="8"/>
        <v>189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ht="15.75" thickTop="1" x14ac:dyDescent="0.25">
      <c r="B32" s="47">
        <f t="shared" ca="1" si="15"/>
        <v>43610.041666666621</v>
      </c>
      <c r="C32" s="49"/>
      <c r="D32" s="416">
        <v>618</v>
      </c>
      <c r="E32" s="51">
        <v>50</v>
      </c>
      <c r="F32" s="421">
        <v>1.75</v>
      </c>
      <c r="G32" s="51">
        <v>295</v>
      </c>
      <c r="H32" s="52">
        <v>191</v>
      </c>
      <c r="I32" s="53"/>
      <c r="J32" s="160"/>
      <c r="K32" s="65"/>
      <c r="L32" s="49"/>
      <c r="M32" s="416"/>
      <c r="N32" s="52"/>
      <c r="O32" s="54">
        <v>4164</v>
      </c>
      <c r="P32" s="416">
        <v>20</v>
      </c>
      <c r="Q32" s="52">
        <v>20</v>
      </c>
      <c r="R32" s="23">
        <f t="shared" si="16"/>
        <v>401</v>
      </c>
      <c r="S32" s="24">
        <f t="shared" si="16"/>
        <v>366</v>
      </c>
      <c r="T32" s="62"/>
      <c r="U32" s="62"/>
      <c r="V32" s="62"/>
      <c r="W32" s="114">
        <f t="shared" ca="1" si="13"/>
        <v>108892</v>
      </c>
      <c r="X32" s="115">
        <f ca="1">IFERROR(('Main Tab'!$D$10-W32)/'Main Tab'!$D$10,1)</f>
        <v>0.38689353460167675</v>
      </c>
      <c r="Y32" s="110" t="s">
        <v>332</v>
      </c>
      <c r="Z32" s="64">
        <v>3</v>
      </c>
      <c r="AA32" s="49"/>
      <c r="AB32" s="49"/>
      <c r="AC32" s="416"/>
      <c r="AD32" s="104"/>
      <c r="AE32" s="106"/>
      <c r="AF32" s="108"/>
      <c r="AI32" s="83">
        <f t="shared" ca="1" si="14"/>
        <v>43610.041666666621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OT #1- 1'3 OT #2- 7'10</v>
      </c>
      <c r="AP32" s="81">
        <f t="shared" si="1"/>
        <v>20</v>
      </c>
      <c r="AQ32" s="81">
        <f t="shared" si="1"/>
        <v>20</v>
      </c>
      <c r="AR32" s="81">
        <f t="shared" si="2"/>
        <v>4164</v>
      </c>
      <c r="AS32" s="81" t="str">
        <f t="shared" si="3"/>
        <v/>
      </c>
      <c r="AT32" s="81" t="str">
        <f t="shared" si="4"/>
        <v/>
      </c>
      <c r="AU32" s="81">
        <f t="shared" si="5"/>
        <v>0.78125</v>
      </c>
      <c r="AV32" s="81">
        <f t="shared" si="6"/>
        <v>1.75</v>
      </c>
      <c r="AW32" s="81">
        <f t="shared" si="6"/>
        <v>295</v>
      </c>
      <c r="AX32" s="81">
        <f t="shared" si="6"/>
        <v>191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618</v>
      </c>
      <c r="BC32" s="81">
        <f t="shared" si="8"/>
        <v>191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43610.083333333285</v>
      </c>
      <c r="C33" s="49"/>
      <c r="D33" s="416">
        <v>618</v>
      </c>
      <c r="E33" s="51">
        <v>50</v>
      </c>
      <c r="F33" s="421">
        <v>1.75</v>
      </c>
      <c r="G33" s="51">
        <v>290</v>
      </c>
      <c r="H33" s="52">
        <v>190</v>
      </c>
      <c r="I33" s="53"/>
      <c r="J33" s="160"/>
      <c r="K33" s="65"/>
      <c r="L33" s="49"/>
      <c r="M33" s="416"/>
      <c r="N33" s="52"/>
      <c r="O33" s="54">
        <v>4132</v>
      </c>
      <c r="P33" s="416">
        <v>20</v>
      </c>
      <c r="Q33" s="52">
        <v>23</v>
      </c>
      <c r="R33" s="23">
        <f t="shared" si="16"/>
        <v>421</v>
      </c>
      <c r="S33" s="24">
        <f t="shared" si="16"/>
        <v>389</v>
      </c>
      <c r="T33" s="62"/>
      <c r="U33" s="62"/>
      <c r="V33" s="62"/>
      <c r="W33" s="114">
        <f t="shared" ca="1" si="13"/>
        <v>108869</v>
      </c>
      <c r="X33" s="115">
        <f ca="1">IFERROR(('Main Tab'!$D$10-W33)/'Main Tab'!$D$10,1)</f>
        <v>0.38702303400203819</v>
      </c>
      <c r="Y33" s="110" t="s">
        <v>329</v>
      </c>
      <c r="Z33" s="65">
        <v>3</v>
      </c>
      <c r="AA33" s="49"/>
      <c r="AB33" s="49"/>
      <c r="AC33" s="416"/>
      <c r="AD33" s="104"/>
      <c r="AE33" s="106"/>
      <c r="AF33" s="108"/>
      <c r="AI33" s="83">
        <f t="shared" ca="1" si="14"/>
        <v>43610.083333333285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BBL Meter- 69656</v>
      </c>
      <c r="AP33" s="81">
        <f t="shared" si="1"/>
        <v>20</v>
      </c>
      <c r="AQ33" s="81">
        <f t="shared" si="1"/>
        <v>23</v>
      </c>
      <c r="AR33" s="81">
        <f t="shared" si="2"/>
        <v>4132</v>
      </c>
      <c r="AS33" s="81" t="str">
        <f t="shared" si="3"/>
        <v/>
      </c>
      <c r="AT33" s="81" t="str">
        <f t="shared" si="4"/>
        <v/>
      </c>
      <c r="AU33" s="81">
        <f t="shared" si="5"/>
        <v>0.78125</v>
      </c>
      <c r="AV33" s="81">
        <f t="shared" si="6"/>
        <v>1.75</v>
      </c>
      <c r="AW33" s="81">
        <f t="shared" si="6"/>
        <v>290</v>
      </c>
      <c r="AX33" s="81">
        <f t="shared" si="6"/>
        <v>190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618</v>
      </c>
      <c r="BC33" s="81">
        <f t="shared" si="8"/>
        <v>190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43610.124999999949</v>
      </c>
      <c r="C34" s="49"/>
      <c r="D34" s="416">
        <v>618</v>
      </c>
      <c r="E34" s="51">
        <v>50</v>
      </c>
      <c r="F34" s="421">
        <v>1.75</v>
      </c>
      <c r="G34" s="51">
        <v>287</v>
      </c>
      <c r="H34" s="52">
        <v>189</v>
      </c>
      <c r="I34" s="53"/>
      <c r="J34" s="160"/>
      <c r="K34" s="65"/>
      <c r="L34" s="49"/>
      <c r="M34" s="416"/>
      <c r="N34" s="52"/>
      <c r="O34" s="54">
        <v>4123</v>
      </c>
      <c r="P34" s="416">
        <v>20</v>
      </c>
      <c r="Q34" s="52">
        <v>20</v>
      </c>
      <c r="R34" s="23">
        <f t="shared" si="16"/>
        <v>441</v>
      </c>
      <c r="S34" s="24">
        <f t="shared" si="16"/>
        <v>409</v>
      </c>
      <c r="T34" s="62"/>
      <c r="U34" s="62"/>
      <c r="V34" s="62"/>
      <c r="W34" s="114">
        <f t="shared" ca="1" si="13"/>
        <v>108849</v>
      </c>
      <c r="X34" s="115">
        <f ca="1">IFERROR(('Main Tab'!$D$10-W34)/'Main Tab'!$D$10,1)</f>
        <v>0.38713564217626556</v>
      </c>
      <c r="Y34" s="110"/>
      <c r="Z34" s="65">
        <v>3</v>
      </c>
      <c r="AA34" s="49"/>
      <c r="AB34" s="49"/>
      <c r="AC34" s="416"/>
      <c r="AD34" s="104"/>
      <c r="AE34" s="106"/>
      <c r="AF34" s="108"/>
      <c r="AI34" s="83">
        <f t="shared" ca="1" si="14"/>
        <v>43610.124999999949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20</v>
      </c>
      <c r="AQ34" s="81">
        <f t="shared" si="1"/>
        <v>20</v>
      </c>
      <c r="AR34" s="81">
        <f t="shared" si="2"/>
        <v>4123</v>
      </c>
      <c r="AS34" s="81" t="str">
        <f t="shared" si="3"/>
        <v/>
      </c>
      <c r="AT34" s="81" t="str">
        <f t="shared" si="4"/>
        <v/>
      </c>
      <c r="AU34" s="81">
        <f t="shared" si="5"/>
        <v>0.78125</v>
      </c>
      <c r="AV34" s="81">
        <f t="shared" si="6"/>
        <v>1.75</v>
      </c>
      <c r="AW34" s="81">
        <f t="shared" si="6"/>
        <v>287</v>
      </c>
      <c r="AX34" s="81">
        <f t="shared" si="6"/>
        <v>189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618</v>
      </c>
      <c r="BC34" s="81">
        <f t="shared" si="8"/>
        <v>189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43610.166666666613</v>
      </c>
      <c r="C35" s="49"/>
      <c r="D35" s="416">
        <v>618</v>
      </c>
      <c r="E35" s="51">
        <v>50</v>
      </c>
      <c r="F35" s="421">
        <v>1.75</v>
      </c>
      <c r="G35" s="51">
        <v>281</v>
      </c>
      <c r="H35" s="52">
        <v>188</v>
      </c>
      <c r="I35" s="53"/>
      <c r="J35" s="160"/>
      <c r="K35" s="65"/>
      <c r="L35" s="49"/>
      <c r="M35" s="416"/>
      <c r="N35" s="52"/>
      <c r="O35" s="54">
        <v>4144</v>
      </c>
      <c r="P35" s="416">
        <v>21</v>
      </c>
      <c r="Q35" s="52">
        <v>21</v>
      </c>
      <c r="R35" s="23">
        <f t="shared" si="16"/>
        <v>462</v>
      </c>
      <c r="S35" s="24">
        <f t="shared" si="16"/>
        <v>430</v>
      </c>
      <c r="T35" s="62"/>
      <c r="U35" s="62"/>
      <c r="V35" s="62"/>
      <c r="W35" s="114">
        <f t="shared" ca="1" si="13"/>
        <v>108828</v>
      </c>
      <c r="X35" s="115">
        <f ca="1">IFERROR(('Main Tab'!$D$10-W35)/'Main Tab'!$D$10,1)</f>
        <v>0.38725388075920431</v>
      </c>
      <c r="Y35" s="110"/>
      <c r="Z35" s="65">
        <v>3</v>
      </c>
      <c r="AA35" s="49"/>
      <c r="AB35" s="49"/>
      <c r="AC35" s="416"/>
      <c r="AD35" s="104"/>
      <c r="AE35" s="106"/>
      <c r="AF35" s="108"/>
      <c r="AI35" s="83">
        <f t="shared" ca="1" si="14"/>
        <v>43610.166666666613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21</v>
      </c>
      <c r="AQ35" s="81">
        <f t="shared" si="1"/>
        <v>21</v>
      </c>
      <c r="AR35" s="81">
        <f t="shared" si="2"/>
        <v>4144</v>
      </c>
      <c r="AS35" s="81" t="str">
        <f t="shared" si="3"/>
        <v/>
      </c>
      <c r="AT35" s="81" t="str">
        <f t="shared" si="4"/>
        <v/>
      </c>
      <c r="AU35" s="81">
        <f t="shared" si="5"/>
        <v>0.78125</v>
      </c>
      <c r="AV35" s="81">
        <f t="shared" si="6"/>
        <v>1.75</v>
      </c>
      <c r="AW35" s="81">
        <f t="shared" si="6"/>
        <v>281</v>
      </c>
      <c r="AX35" s="81">
        <f t="shared" si="6"/>
        <v>188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618</v>
      </c>
      <c r="BC35" s="81">
        <f t="shared" si="8"/>
        <v>188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43610.208333333278</v>
      </c>
      <c r="C36" s="49"/>
      <c r="D36" s="416">
        <v>618</v>
      </c>
      <c r="E36" s="51">
        <v>50</v>
      </c>
      <c r="F36" s="421">
        <v>1.75</v>
      </c>
      <c r="G36" s="51">
        <v>290</v>
      </c>
      <c r="H36" s="52">
        <v>188</v>
      </c>
      <c r="I36" s="53"/>
      <c r="J36" s="160"/>
      <c r="K36" s="65"/>
      <c r="L36" s="49"/>
      <c r="M36" s="416"/>
      <c r="N36" s="52"/>
      <c r="O36" s="54">
        <v>4183</v>
      </c>
      <c r="P36" s="416">
        <v>23</v>
      </c>
      <c r="Q36" s="52">
        <v>20</v>
      </c>
      <c r="R36" s="23">
        <f t="shared" si="16"/>
        <v>485</v>
      </c>
      <c r="S36" s="24">
        <f t="shared" si="16"/>
        <v>450</v>
      </c>
      <c r="T36" s="62"/>
      <c r="U36" s="62"/>
      <c r="V36" s="62"/>
      <c r="W36" s="114">
        <f t="shared" ca="1" si="13"/>
        <v>108808</v>
      </c>
      <c r="X36" s="115">
        <f ca="1">IFERROR(('Main Tab'!$D$10-W36)/'Main Tab'!$D$10,1)</f>
        <v>0.38736648893343167</v>
      </c>
      <c r="Y36" s="110"/>
      <c r="Z36" s="65">
        <v>3</v>
      </c>
      <c r="AA36" s="49">
        <v>8741801</v>
      </c>
      <c r="AB36" s="49" t="s">
        <v>154</v>
      </c>
      <c r="AC36" s="416">
        <v>241.06</v>
      </c>
      <c r="AD36" s="104" t="s">
        <v>212</v>
      </c>
      <c r="AE36" s="106">
        <v>50</v>
      </c>
      <c r="AF36" s="108">
        <v>2E-3</v>
      </c>
      <c r="AI36" s="83">
        <f t="shared" ca="1" si="14"/>
        <v>43610.208333333278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23</v>
      </c>
      <c r="AQ36" s="81">
        <f t="shared" si="1"/>
        <v>20</v>
      </c>
      <c r="AR36" s="81">
        <f t="shared" si="2"/>
        <v>4183</v>
      </c>
      <c r="AS36" s="81" t="str">
        <f t="shared" si="3"/>
        <v/>
      </c>
      <c r="AT36" s="81" t="str">
        <f t="shared" si="4"/>
        <v/>
      </c>
      <c r="AU36" s="81">
        <f t="shared" si="5"/>
        <v>0.78125</v>
      </c>
      <c r="AV36" s="81">
        <f t="shared" si="6"/>
        <v>1.75</v>
      </c>
      <c r="AW36" s="81">
        <f t="shared" si="6"/>
        <v>290</v>
      </c>
      <c r="AX36" s="81">
        <f t="shared" si="6"/>
        <v>188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618</v>
      </c>
      <c r="BC36" s="81">
        <f t="shared" si="8"/>
        <v>188</v>
      </c>
      <c r="BD36" s="81">
        <f t="shared" si="9"/>
        <v>2E-3</v>
      </c>
      <c r="BE36" s="81">
        <f t="shared" si="10"/>
        <v>50</v>
      </c>
      <c r="BF36" s="84" t="str">
        <f t="shared" si="11"/>
        <v>Ticket No: 8741801 241.06 bbls sold</v>
      </c>
    </row>
    <row r="37" spans="2:58" ht="15.75" thickBot="1" x14ac:dyDescent="0.3">
      <c r="B37" s="48">
        <f t="shared" ca="1" si="15"/>
        <v>43610.249999999942</v>
      </c>
      <c r="C37" s="55"/>
      <c r="D37" s="420">
        <v>618</v>
      </c>
      <c r="E37" s="51">
        <v>50</v>
      </c>
      <c r="F37" s="421">
        <v>1.75</v>
      </c>
      <c r="G37" s="57">
        <v>293</v>
      </c>
      <c r="H37" s="58">
        <v>185</v>
      </c>
      <c r="I37" s="59"/>
      <c r="J37" s="161"/>
      <c r="K37" s="66"/>
      <c r="L37" s="55"/>
      <c r="M37" s="420"/>
      <c r="N37" s="58"/>
      <c r="O37" s="60">
        <v>4165</v>
      </c>
      <c r="P37" s="416">
        <v>21</v>
      </c>
      <c r="Q37" s="52">
        <v>19</v>
      </c>
      <c r="R37" s="25">
        <f t="shared" si="16"/>
        <v>506</v>
      </c>
      <c r="S37" s="26">
        <f t="shared" si="16"/>
        <v>469</v>
      </c>
      <c r="T37" s="63"/>
      <c r="U37" s="63"/>
      <c r="V37" s="63"/>
      <c r="W37" s="116">
        <f t="shared" ca="1" si="13"/>
        <v>108789</v>
      </c>
      <c r="X37" s="117">
        <f ca="1">IFERROR(('Main Tab'!$D$10-W37)/'Main Tab'!$D$10,1)</f>
        <v>0.38747346669894767</v>
      </c>
      <c r="Y37" s="111"/>
      <c r="Z37" s="65">
        <v>3</v>
      </c>
      <c r="AA37" s="55"/>
      <c r="AB37" s="55"/>
      <c r="AC37" s="420"/>
      <c r="AD37" s="105"/>
      <c r="AE37" s="107"/>
      <c r="AF37" s="109"/>
      <c r="AI37" s="85">
        <f t="shared" ca="1" si="14"/>
        <v>43610.249999999942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21</v>
      </c>
      <c r="AQ37" s="86">
        <f t="shared" si="1"/>
        <v>19</v>
      </c>
      <c r="AR37" s="86">
        <f t="shared" si="2"/>
        <v>4165</v>
      </c>
      <c r="AS37" s="86" t="str">
        <f t="shared" si="3"/>
        <v/>
      </c>
      <c r="AT37" s="86" t="str">
        <f t="shared" si="4"/>
        <v/>
      </c>
      <c r="AU37" s="86">
        <f t="shared" si="5"/>
        <v>0.78125</v>
      </c>
      <c r="AV37" s="86">
        <f t="shared" si="6"/>
        <v>1.75</v>
      </c>
      <c r="AW37" s="86">
        <f t="shared" si="6"/>
        <v>293</v>
      </c>
      <c r="AX37" s="86">
        <f t="shared" si="6"/>
        <v>185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618</v>
      </c>
      <c r="BC37" s="86">
        <f t="shared" si="8"/>
        <v>185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>
      <c r="AQ38" t="str">
        <f t="shared" si="1"/>
        <v/>
      </c>
    </row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417" t="s">
        <v>103</v>
      </c>
      <c r="D40" s="417" t="s">
        <v>149</v>
      </c>
      <c r="E40" s="417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419"/>
      <c r="E41" s="419"/>
      <c r="F41" s="529"/>
      <c r="G41" s="529"/>
      <c r="H41" s="530"/>
    </row>
    <row r="42" spans="2:58" x14ac:dyDescent="0.25">
      <c r="B42" s="54"/>
      <c r="C42" s="147"/>
      <c r="D42" s="416"/>
      <c r="E42" s="416"/>
      <c r="F42" s="517"/>
      <c r="G42" s="517"/>
      <c r="H42" s="518"/>
    </row>
    <row r="43" spans="2:58" x14ac:dyDescent="0.25">
      <c r="B43" s="54"/>
      <c r="C43" s="147"/>
      <c r="D43" s="416"/>
      <c r="E43" s="416"/>
      <c r="F43" s="517"/>
      <c r="G43" s="517"/>
      <c r="H43" s="518"/>
    </row>
    <row r="44" spans="2:58" x14ac:dyDescent="0.25">
      <c r="B44" s="54"/>
      <c r="C44" s="147"/>
      <c r="D44" s="416"/>
      <c r="E44" s="416"/>
      <c r="F44" s="517"/>
      <c r="G44" s="517"/>
      <c r="H44" s="518"/>
    </row>
    <row r="45" spans="2:58" x14ac:dyDescent="0.25">
      <c r="B45" s="54"/>
      <c r="C45" s="147"/>
      <c r="D45" s="416"/>
      <c r="E45" s="416"/>
      <c r="F45" s="517"/>
      <c r="G45" s="517"/>
      <c r="H45" s="518"/>
    </row>
    <row r="46" spans="2:58" x14ac:dyDescent="0.25">
      <c r="B46" s="54"/>
      <c r="C46" s="147"/>
      <c r="D46" s="416"/>
      <c r="E46" s="416"/>
      <c r="F46" s="517"/>
      <c r="G46" s="517"/>
      <c r="H46" s="518"/>
    </row>
    <row r="47" spans="2:58" x14ac:dyDescent="0.25">
      <c r="B47" s="54"/>
      <c r="C47" s="147"/>
      <c r="D47" s="416"/>
      <c r="E47" s="416"/>
      <c r="F47" s="517"/>
      <c r="G47" s="517"/>
      <c r="H47" s="518"/>
    </row>
    <row r="48" spans="2:58" x14ac:dyDescent="0.25">
      <c r="B48" s="54"/>
      <c r="C48" s="147"/>
      <c r="D48" s="416"/>
      <c r="E48" s="416"/>
      <c r="F48" s="517"/>
      <c r="G48" s="517"/>
      <c r="H48" s="518"/>
    </row>
    <row r="49" spans="2:8" x14ac:dyDescent="0.25">
      <c r="B49" s="54"/>
      <c r="C49" s="147"/>
      <c r="D49" s="416"/>
      <c r="E49" s="416"/>
      <c r="F49" s="517"/>
      <c r="G49" s="517"/>
      <c r="H49" s="518"/>
    </row>
    <row r="50" spans="2:8" x14ac:dyDescent="0.25">
      <c r="B50" s="54"/>
      <c r="C50" s="147"/>
      <c r="D50" s="416"/>
      <c r="E50" s="416"/>
      <c r="F50" s="517"/>
      <c r="G50" s="517"/>
      <c r="H50" s="518"/>
    </row>
    <row r="51" spans="2:8" x14ac:dyDescent="0.25">
      <c r="B51" s="54"/>
      <c r="C51" s="147"/>
      <c r="D51" s="416"/>
      <c r="E51" s="416"/>
      <c r="F51" s="517"/>
      <c r="G51" s="517"/>
      <c r="H51" s="518"/>
    </row>
    <row r="52" spans="2:8" x14ac:dyDescent="0.25">
      <c r="B52" s="54"/>
      <c r="C52" s="147"/>
      <c r="D52" s="416"/>
      <c r="E52" s="416"/>
      <c r="F52" s="517"/>
      <c r="G52" s="517"/>
      <c r="H52" s="518"/>
    </row>
    <row r="53" spans="2:8" x14ac:dyDescent="0.25">
      <c r="B53" s="54"/>
      <c r="C53" s="147"/>
      <c r="D53" s="416"/>
      <c r="E53" s="416"/>
      <c r="F53" s="517"/>
      <c r="G53" s="517"/>
      <c r="H53" s="518"/>
    </row>
    <row r="54" spans="2:8" x14ac:dyDescent="0.25">
      <c r="B54" s="54"/>
      <c r="C54" s="147"/>
      <c r="D54" s="416"/>
      <c r="E54" s="416"/>
      <c r="F54" s="517"/>
      <c r="G54" s="517"/>
      <c r="H54" s="518"/>
    </row>
    <row r="55" spans="2:8" x14ac:dyDescent="0.25">
      <c r="B55" s="54"/>
      <c r="C55" s="147"/>
      <c r="D55" s="416"/>
      <c r="E55" s="416"/>
      <c r="F55" s="517"/>
      <c r="G55" s="517"/>
      <c r="H55" s="518"/>
    </row>
    <row r="56" spans="2:8" x14ac:dyDescent="0.25">
      <c r="B56" s="54"/>
      <c r="C56" s="147"/>
      <c r="D56" s="416"/>
      <c r="E56" s="416"/>
      <c r="F56" s="517"/>
      <c r="G56" s="517"/>
      <c r="H56" s="518"/>
    </row>
    <row r="57" spans="2:8" x14ac:dyDescent="0.25">
      <c r="B57" s="54"/>
      <c r="C57" s="147"/>
      <c r="D57" s="416"/>
      <c r="E57" s="416"/>
      <c r="F57" s="517"/>
      <c r="G57" s="517"/>
      <c r="H57" s="518"/>
    </row>
    <row r="58" spans="2:8" x14ac:dyDescent="0.25">
      <c r="B58" s="54"/>
      <c r="C58" s="147"/>
      <c r="D58" s="416"/>
      <c r="E58" s="416"/>
      <c r="F58" s="517"/>
      <c r="G58" s="517"/>
      <c r="H58" s="518"/>
    </row>
    <row r="59" spans="2:8" x14ac:dyDescent="0.25">
      <c r="B59" s="54"/>
      <c r="C59" s="147"/>
      <c r="D59" s="416"/>
      <c r="E59" s="416"/>
      <c r="F59" s="517"/>
      <c r="G59" s="517"/>
      <c r="H59" s="518"/>
    </row>
    <row r="60" spans="2:8" x14ac:dyDescent="0.25">
      <c r="B60" s="54"/>
      <c r="C60" s="147"/>
      <c r="D60" s="416"/>
      <c r="E60" s="416"/>
      <c r="F60" s="517"/>
      <c r="G60" s="517"/>
      <c r="H60" s="518"/>
    </row>
    <row r="61" spans="2:8" x14ac:dyDescent="0.25">
      <c r="B61" s="54"/>
      <c r="C61" s="147"/>
      <c r="D61" s="416"/>
      <c r="E61" s="416"/>
      <c r="F61" s="517"/>
      <c r="G61" s="517"/>
      <c r="H61" s="518"/>
    </row>
    <row r="62" spans="2:8" x14ac:dyDescent="0.25">
      <c r="B62" s="54"/>
      <c r="C62" s="147"/>
      <c r="D62" s="416"/>
      <c r="E62" s="416"/>
      <c r="F62" s="517"/>
      <c r="G62" s="517"/>
      <c r="H62" s="518"/>
    </row>
    <row r="63" spans="2:8" x14ac:dyDescent="0.25">
      <c r="B63" s="54"/>
      <c r="C63" s="147"/>
      <c r="D63" s="416"/>
      <c r="E63" s="416"/>
      <c r="F63" s="517"/>
      <c r="G63" s="517"/>
      <c r="H63" s="518"/>
    </row>
    <row r="64" spans="2:8" x14ac:dyDescent="0.25">
      <c r="B64" s="54"/>
      <c r="C64" s="147"/>
      <c r="D64" s="416"/>
      <c r="E64" s="416"/>
      <c r="F64" s="517"/>
      <c r="G64" s="517"/>
      <c r="H64" s="518"/>
    </row>
    <row r="65" spans="2:8" x14ac:dyDescent="0.25">
      <c r="B65" s="54"/>
      <c r="C65" s="147"/>
      <c r="D65" s="416"/>
      <c r="E65" s="416"/>
      <c r="F65" s="517"/>
      <c r="G65" s="517"/>
      <c r="H65" s="518"/>
    </row>
    <row r="66" spans="2:8" x14ac:dyDescent="0.25">
      <c r="B66" s="54"/>
      <c r="C66" s="147"/>
      <c r="D66" s="416"/>
      <c r="E66" s="416"/>
      <c r="F66" s="517"/>
      <c r="G66" s="517"/>
      <c r="H66" s="518"/>
    </row>
    <row r="67" spans="2:8" x14ac:dyDescent="0.25">
      <c r="B67" s="54"/>
      <c r="C67" s="147"/>
      <c r="D67" s="416"/>
      <c r="E67" s="416"/>
      <c r="F67" s="517"/>
      <c r="G67" s="517"/>
      <c r="H67" s="518"/>
    </row>
    <row r="68" spans="2:8" x14ac:dyDescent="0.25">
      <c r="B68" s="54"/>
      <c r="C68" s="147"/>
      <c r="D68" s="416"/>
      <c r="E68" s="416"/>
      <c r="F68" s="517"/>
      <c r="G68" s="517"/>
      <c r="H68" s="518"/>
    </row>
    <row r="69" spans="2:8" x14ac:dyDescent="0.25">
      <c r="B69" s="54"/>
      <c r="C69" s="147"/>
      <c r="D69" s="416"/>
      <c r="E69" s="416"/>
      <c r="F69" s="517"/>
      <c r="G69" s="517"/>
      <c r="H69" s="518"/>
    </row>
    <row r="70" spans="2:8" x14ac:dyDescent="0.25">
      <c r="B70" s="54"/>
      <c r="C70" s="147"/>
      <c r="D70" s="416"/>
      <c r="E70" s="416"/>
      <c r="F70" s="517"/>
      <c r="G70" s="517"/>
      <c r="H70" s="518"/>
    </row>
    <row r="71" spans="2:8" x14ac:dyDescent="0.25">
      <c r="B71" s="54"/>
      <c r="C71" s="147"/>
      <c r="D71" s="416"/>
      <c r="E71" s="416"/>
      <c r="F71" s="517"/>
      <c r="G71" s="517"/>
      <c r="H71" s="518"/>
    </row>
    <row r="72" spans="2:8" x14ac:dyDescent="0.25">
      <c r="B72" s="54"/>
      <c r="C72" s="147"/>
      <c r="D72" s="416"/>
      <c r="E72" s="416"/>
      <c r="F72" s="517"/>
      <c r="G72" s="517"/>
      <c r="H72" s="518"/>
    </row>
    <row r="73" spans="2:8" x14ac:dyDescent="0.25">
      <c r="B73" s="54"/>
      <c r="C73" s="147"/>
      <c r="D73" s="416"/>
      <c r="E73" s="416"/>
      <c r="F73" s="517"/>
      <c r="G73" s="517"/>
      <c r="H73" s="518"/>
    </row>
    <row r="74" spans="2:8" x14ac:dyDescent="0.25">
      <c r="B74" s="54"/>
      <c r="C74" s="147"/>
      <c r="D74" s="416"/>
      <c r="E74" s="416"/>
      <c r="F74" s="517"/>
      <c r="G74" s="517"/>
      <c r="H74" s="518"/>
    </row>
    <row r="75" spans="2:8" x14ac:dyDescent="0.25">
      <c r="B75" s="54"/>
      <c r="C75" s="147"/>
      <c r="D75" s="416"/>
      <c r="E75" s="416"/>
      <c r="F75" s="517"/>
      <c r="G75" s="517"/>
      <c r="H75" s="518"/>
    </row>
    <row r="76" spans="2:8" x14ac:dyDescent="0.25">
      <c r="B76" s="54"/>
      <c r="C76" s="147"/>
      <c r="D76" s="416"/>
      <c r="E76" s="416"/>
      <c r="F76" s="517"/>
      <c r="G76" s="517"/>
      <c r="H76" s="518"/>
    </row>
    <row r="77" spans="2:8" x14ac:dyDescent="0.25">
      <c r="B77" s="54"/>
      <c r="C77" s="147"/>
      <c r="D77" s="416"/>
      <c r="E77" s="416"/>
      <c r="F77" s="517"/>
      <c r="G77" s="517"/>
      <c r="H77" s="518"/>
    </row>
    <row r="78" spans="2:8" x14ac:dyDescent="0.25">
      <c r="B78" s="54"/>
      <c r="C78" s="147"/>
      <c r="D78" s="416"/>
      <c r="E78" s="416"/>
      <c r="F78" s="517"/>
      <c r="G78" s="517"/>
      <c r="H78" s="518"/>
    </row>
    <row r="79" spans="2:8" x14ac:dyDescent="0.25">
      <c r="B79" s="54"/>
      <c r="C79" s="147"/>
      <c r="D79" s="416"/>
      <c r="E79" s="416"/>
      <c r="F79" s="517"/>
      <c r="G79" s="517"/>
      <c r="H79" s="518"/>
    </row>
    <row r="80" spans="2:8" x14ac:dyDescent="0.25">
      <c r="B80" s="54"/>
      <c r="C80" s="147"/>
      <c r="D80" s="416"/>
      <c r="E80" s="416"/>
      <c r="F80" s="517"/>
      <c r="G80" s="517"/>
      <c r="H80" s="518"/>
    </row>
    <row r="81" spans="2:8" x14ac:dyDescent="0.25">
      <c r="B81" s="54"/>
      <c r="C81" s="147"/>
      <c r="D81" s="416"/>
      <c r="E81" s="416"/>
      <c r="F81" s="517"/>
      <c r="G81" s="517"/>
      <c r="H81" s="518"/>
    </row>
    <row r="82" spans="2:8" x14ac:dyDescent="0.25">
      <c r="B82" s="54"/>
      <c r="C82" s="147"/>
      <c r="D82" s="416"/>
      <c r="E82" s="416"/>
      <c r="F82" s="517"/>
      <c r="G82" s="517"/>
      <c r="H82" s="518"/>
    </row>
    <row r="83" spans="2:8" x14ac:dyDescent="0.25">
      <c r="B83" s="54"/>
      <c r="C83" s="147"/>
      <c r="D83" s="416"/>
      <c r="E83" s="416"/>
      <c r="F83" s="517"/>
      <c r="G83" s="517"/>
      <c r="H83" s="518"/>
    </row>
    <row r="84" spans="2:8" x14ac:dyDescent="0.25">
      <c r="B84" s="54"/>
      <c r="C84" s="147"/>
      <c r="D84" s="416"/>
      <c r="E84" s="416"/>
      <c r="F84" s="517"/>
      <c r="G84" s="517"/>
      <c r="H84" s="518"/>
    </row>
    <row r="85" spans="2:8" x14ac:dyDescent="0.25">
      <c r="B85" s="54"/>
      <c r="C85" s="147"/>
      <c r="D85" s="416"/>
      <c r="E85" s="416"/>
      <c r="F85" s="517"/>
      <c r="G85" s="517"/>
      <c r="H85" s="518"/>
    </row>
    <row r="86" spans="2:8" x14ac:dyDescent="0.25">
      <c r="B86" s="54"/>
      <c r="C86" s="147"/>
      <c r="D86" s="416"/>
      <c r="E86" s="416"/>
      <c r="F86" s="517"/>
      <c r="G86" s="517"/>
      <c r="H86" s="518"/>
    </row>
    <row r="87" spans="2:8" x14ac:dyDescent="0.25">
      <c r="B87" s="54"/>
      <c r="C87" s="147"/>
      <c r="D87" s="416"/>
      <c r="E87" s="416"/>
      <c r="F87" s="517"/>
      <c r="G87" s="517"/>
      <c r="H87" s="518"/>
    </row>
    <row r="88" spans="2:8" x14ac:dyDescent="0.25">
      <c r="B88" s="54"/>
      <c r="C88" s="147"/>
      <c r="D88" s="416"/>
      <c r="E88" s="416"/>
      <c r="F88" s="517"/>
      <c r="G88" s="517"/>
      <c r="H88" s="518"/>
    </row>
    <row r="89" spans="2:8" x14ac:dyDescent="0.25">
      <c r="B89" s="54"/>
      <c r="C89" s="147"/>
      <c r="D89" s="416"/>
      <c r="E89" s="416"/>
      <c r="F89" s="517"/>
      <c r="G89" s="517"/>
      <c r="H89" s="518"/>
    </row>
    <row r="90" spans="2:8" x14ac:dyDescent="0.25">
      <c r="B90" s="54"/>
      <c r="C90" s="147"/>
      <c r="D90" s="416"/>
      <c r="E90" s="416"/>
      <c r="F90" s="517"/>
      <c r="G90" s="517"/>
      <c r="H90" s="518"/>
    </row>
    <row r="91" spans="2:8" x14ac:dyDescent="0.25">
      <c r="B91" s="54"/>
      <c r="C91" s="147"/>
      <c r="D91" s="416"/>
      <c r="E91" s="416"/>
      <c r="F91" s="517"/>
      <c r="G91" s="517"/>
      <c r="H91" s="518"/>
    </row>
    <row r="92" spans="2:8" x14ac:dyDescent="0.25">
      <c r="B92" s="54"/>
      <c r="C92" s="147"/>
      <c r="D92" s="416"/>
      <c r="E92" s="416"/>
      <c r="F92" s="517"/>
      <c r="G92" s="517"/>
      <c r="H92" s="518"/>
    </row>
    <row r="93" spans="2:8" x14ac:dyDescent="0.25">
      <c r="B93" s="54"/>
      <c r="C93" s="147"/>
      <c r="D93" s="416"/>
      <c r="E93" s="416"/>
      <c r="F93" s="517"/>
      <c r="G93" s="517"/>
      <c r="H93" s="518"/>
    </row>
    <row r="94" spans="2:8" x14ac:dyDescent="0.25">
      <c r="B94" s="54"/>
      <c r="C94" s="147"/>
      <c r="D94" s="416"/>
      <c r="E94" s="416"/>
      <c r="F94" s="517"/>
      <c r="G94" s="517"/>
      <c r="H94" s="518"/>
    </row>
    <row r="95" spans="2:8" x14ac:dyDescent="0.25">
      <c r="B95" s="54"/>
      <c r="C95" s="147"/>
      <c r="D95" s="416"/>
      <c r="E95" s="416"/>
      <c r="F95" s="517"/>
      <c r="G95" s="517"/>
      <c r="H95" s="518"/>
    </row>
    <row r="96" spans="2:8" x14ac:dyDescent="0.25">
      <c r="B96" s="54"/>
      <c r="C96" s="147"/>
      <c r="D96" s="416"/>
      <c r="E96" s="416"/>
      <c r="F96" s="517"/>
      <c r="G96" s="517"/>
      <c r="H96" s="518"/>
    </row>
    <row r="97" spans="2:8" x14ac:dyDescent="0.25">
      <c r="B97" s="54"/>
      <c r="C97" s="147"/>
      <c r="D97" s="416"/>
      <c r="E97" s="416"/>
      <c r="F97" s="517"/>
      <c r="G97" s="517"/>
      <c r="H97" s="518"/>
    </row>
    <row r="98" spans="2:8" x14ac:dyDescent="0.25">
      <c r="B98" s="54"/>
      <c r="C98" s="147"/>
      <c r="D98" s="416"/>
      <c r="E98" s="416"/>
      <c r="F98" s="517"/>
      <c r="G98" s="517"/>
      <c r="H98" s="518"/>
    </row>
    <row r="99" spans="2:8" x14ac:dyDescent="0.25">
      <c r="B99" s="54"/>
      <c r="C99" s="147"/>
      <c r="D99" s="416"/>
      <c r="E99" s="416"/>
      <c r="F99" s="517"/>
      <c r="G99" s="517"/>
      <c r="H99" s="518"/>
    </row>
    <row r="100" spans="2:8" ht="15.75" thickBot="1" x14ac:dyDescent="0.3">
      <c r="B100" s="60"/>
      <c r="C100" s="148"/>
      <c r="D100" s="420"/>
      <c r="E100" s="420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6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128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523875</xdr:colOff>
                    <xdr:row>1</xdr:row>
                    <xdr:rowOff>9525</xdr:rowOff>
                  </from>
                  <to>
                    <xdr:col>31</xdr:col>
                    <xdr:colOff>476250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28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38100</xdr:colOff>
                    <xdr:row>1</xdr:row>
                    <xdr:rowOff>28575</xdr:rowOff>
                  </from>
                  <to>
                    <xdr:col>28</xdr:col>
                    <xdr:colOff>371475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3">
    <tabColor rgb="FF000000"/>
    <pageSetUpPr fitToPage="1"/>
  </sheetPr>
  <dimension ref="B1:BF100"/>
  <sheetViews>
    <sheetView showGridLines="0" zoomScaleNormal="100" workbookViewId="0">
      <selection activeCell="R15" sqref="R1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43608</v>
      </c>
      <c r="N5" s="468" t="str">
        <f ca="1">"Oil Sales for "&amp;TEXT(L5,"MM-DD-YY")</f>
        <v>Oil Sales for 05-23-19</v>
      </c>
      <c r="O5" s="469"/>
      <c r="P5" s="96">
        <f>SUM(AC14:AC37)</f>
        <v>437.1</v>
      </c>
      <c r="Q5" s="10"/>
      <c r="R5" s="531" t="str">
        <f ca="1">"Flare Total For "&amp;TEXT(L5,"MM-DD-YY")</f>
        <v>Flare Total For 05-23-19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517</v>
      </c>
      <c r="M6" s="10"/>
      <c r="N6" s="472" t="str">
        <f ca="1">"Gas Sales for "&amp;TEXT(L5,"MM-DD-YY")</f>
        <v>Gas Sales for 05-23-19</v>
      </c>
      <c r="O6" s="473"/>
      <c r="P6" s="132">
        <v>4220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466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08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411" t="s">
        <v>92</v>
      </c>
      <c r="F11" s="411" t="s">
        <v>93</v>
      </c>
      <c r="G11" s="411" t="s">
        <v>94</v>
      </c>
      <c r="H11" s="412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11" t="s">
        <v>54</v>
      </c>
      <c r="N11" s="412" t="s">
        <v>55</v>
      </c>
      <c r="O11" s="38" t="s">
        <v>80</v>
      </c>
      <c r="P11" s="411" t="s">
        <v>61</v>
      </c>
      <c r="Q11" s="412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11" t="s">
        <v>61</v>
      </c>
      <c r="AD11" s="411" t="s">
        <v>100</v>
      </c>
      <c r="AE11" s="411" t="s">
        <v>101</v>
      </c>
      <c r="AF11" s="412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409">
        <v>651</v>
      </c>
      <c r="E14" s="51">
        <v>50</v>
      </c>
      <c r="F14" s="409">
        <v>1.75</v>
      </c>
      <c r="G14" s="51">
        <v>293</v>
      </c>
      <c r="H14" s="52">
        <v>188</v>
      </c>
      <c r="I14" s="53"/>
      <c r="J14" s="160"/>
      <c r="K14" s="65"/>
      <c r="L14" s="49"/>
      <c r="M14" s="409"/>
      <c r="N14" s="52"/>
      <c r="O14" s="54">
        <v>4415</v>
      </c>
      <c r="P14" s="409">
        <v>22</v>
      </c>
      <c r="Q14" s="52">
        <v>19</v>
      </c>
      <c r="R14" s="21">
        <f>P14</f>
        <v>22</v>
      </c>
      <c r="S14" s="22">
        <f>Q14</f>
        <v>19</v>
      </c>
      <c r="T14" s="61"/>
      <c r="U14" s="61"/>
      <c r="V14" s="61"/>
      <c r="W14" s="112">
        <f ca="1">INDEX('Daily Totals'!$1:$1048576,MATCH(L5,'Daily Totals'!B:B)-1,17)</f>
        <v>109706</v>
      </c>
      <c r="X14" s="113">
        <f ca="1">IFERROR(('Main Tab'!$D$10-W14)/'Main Tab'!$D$10,1)</f>
        <v>0.38231038191062289</v>
      </c>
      <c r="Y14" s="185"/>
      <c r="Z14" s="64">
        <v>3</v>
      </c>
      <c r="AA14" s="49"/>
      <c r="AB14" s="49"/>
      <c r="AC14" s="409"/>
      <c r="AD14" s="104"/>
      <c r="AE14" s="106"/>
      <c r="AF14" s="108"/>
      <c r="AI14" s="83">
        <f ca="1">$L$5+B14</f>
        <v>43608.291666666664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8" si="1">IF(P14="","",P14)</f>
        <v>22</v>
      </c>
      <c r="AQ14" s="81">
        <f t="shared" si="1"/>
        <v>19</v>
      </c>
      <c r="AR14" s="81">
        <f t="shared" ref="AR14:AR37" si="2">IF(O14="","",O14)</f>
        <v>4415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0.78125</v>
      </c>
      <c r="AV14" s="81">
        <f t="shared" ref="AV14:AZ37" si="6">IF(F14="","",F14)</f>
        <v>1.75</v>
      </c>
      <c r="AW14" s="226">
        <f t="shared" si="6"/>
        <v>293</v>
      </c>
      <c r="AX14" s="81">
        <f t="shared" si="6"/>
        <v>188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651</v>
      </c>
      <c r="BC14" s="81">
        <f t="shared" ref="BC14:BC37" si="8">IF(H14="","",H14)</f>
        <v>188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43608.333333333328</v>
      </c>
      <c r="C15" s="49"/>
      <c r="D15" s="409">
        <v>652</v>
      </c>
      <c r="E15" s="51">
        <v>50</v>
      </c>
      <c r="F15" s="409">
        <v>1.75</v>
      </c>
      <c r="G15" s="51">
        <v>299</v>
      </c>
      <c r="H15" s="52">
        <v>190</v>
      </c>
      <c r="I15" s="53"/>
      <c r="J15" s="160"/>
      <c r="K15" s="65"/>
      <c r="L15" s="49"/>
      <c r="M15" s="409"/>
      <c r="N15" s="52"/>
      <c r="O15" s="54">
        <v>3199</v>
      </c>
      <c r="P15" s="409">
        <v>21</v>
      </c>
      <c r="Q15" s="52">
        <v>18</v>
      </c>
      <c r="R15" s="23">
        <f t="shared" ref="R15:S30" si="12">P15+R14</f>
        <v>43</v>
      </c>
      <c r="S15" s="24">
        <f t="shared" si="12"/>
        <v>37</v>
      </c>
      <c r="T15" s="62"/>
      <c r="U15" s="62"/>
      <c r="V15" s="62"/>
      <c r="W15" s="114">
        <f t="shared" ref="W15:W37" ca="1" si="13">W14-Q15</f>
        <v>109688</v>
      </c>
      <c r="X15" s="115">
        <f ca="1">IFERROR(('Main Tab'!$D$10-W15)/'Main Tab'!$D$10,1)</f>
        <v>0.3824117292674275</v>
      </c>
      <c r="Y15" s="110"/>
      <c r="Z15" s="65">
        <v>3</v>
      </c>
      <c r="AA15" s="49">
        <v>8666601</v>
      </c>
      <c r="AB15" s="49" t="s">
        <v>154</v>
      </c>
      <c r="AC15" s="409">
        <v>196.73</v>
      </c>
      <c r="AD15" s="104" t="s">
        <v>153</v>
      </c>
      <c r="AE15" s="106">
        <v>45.5</v>
      </c>
      <c r="AF15" s="108">
        <v>0.01</v>
      </c>
      <c r="AI15" s="83">
        <f t="shared" ref="AI15:AI37" ca="1" si="14">B15</f>
        <v>43608.333333333328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21</v>
      </c>
      <c r="AQ15" s="81">
        <f t="shared" si="1"/>
        <v>18</v>
      </c>
      <c r="AR15" s="81">
        <f t="shared" si="2"/>
        <v>3199</v>
      </c>
      <c r="AS15" s="81" t="str">
        <f t="shared" si="3"/>
        <v/>
      </c>
      <c r="AT15" s="81" t="str">
        <f t="shared" si="4"/>
        <v/>
      </c>
      <c r="AU15" s="81">
        <f t="shared" si="5"/>
        <v>0.78125</v>
      </c>
      <c r="AV15" s="81">
        <f t="shared" si="6"/>
        <v>1.75</v>
      </c>
      <c r="AW15" s="226">
        <f t="shared" si="6"/>
        <v>299</v>
      </c>
      <c r="AX15" s="81">
        <f t="shared" si="6"/>
        <v>190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652</v>
      </c>
      <c r="BC15" s="81">
        <f t="shared" si="8"/>
        <v>190</v>
      </c>
      <c r="BD15" s="81">
        <f t="shared" si="9"/>
        <v>0.01</v>
      </c>
      <c r="BE15" s="81">
        <f t="shared" si="10"/>
        <v>45.5</v>
      </c>
      <c r="BF15" s="84" t="str">
        <f t="shared" si="11"/>
        <v>Ticket No: 8666601 196.73 bbls sold</v>
      </c>
    </row>
    <row r="16" spans="2:58" x14ac:dyDescent="0.25">
      <c r="B16" s="47">
        <f t="shared" ref="B16:B37" ca="1" si="15">B15+TIME(1,0,0)</f>
        <v>43608.374999999993</v>
      </c>
      <c r="C16" s="49"/>
      <c r="D16" s="409">
        <v>649</v>
      </c>
      <c r="E16" s="51">
        <v>50</v>
      </c>
      <c r="F16" s="409">
        <v>1.75</v>
      </c>
      <c r="G16" s="51">
        <v>278</v>
      </c>
      <c r="H16" s="52">
        <v>186</v>
      </c>
      <c r="I16" s="53"/>
      <c r="J16" s="160"/>
      <c r="K16" s="65"/>
      <c r="L16" s="49"/>
      <c r="M16" s="409"/>
      <c r="N16" s="52"/>
      <c r="O16" s="54">
        <v>3543</v>
      </c>
      <c r="P16" s="409">
        <v>22</v>
      </c>
      <c r="Q16" s="52">
        <v>17</v>
      </c>
      <c r="R16" s="23">
        <f t="shared" si="12"/>
        <v>65</v>
      </c>
      <c r="S16" s="24">
        <f t="shared" si="12"/>
        <v>54</v>
      </c>
      <c r="T16" s="62"/>
      <c r="U16" s="62"/>
      <c r="V16" s="62"/>
      <c r="W16" s="114">
        <f t="shared" ca="1" si="13"/>
        <v>109671</v>
      </c>
      <c r="X16" s="115">
        <f ca="1">IFERROR(('Main Tab'!$D$10-W16)/'Main Tab'!$D$10,1)</f>
        <v>0.3825074462155208</v>
      </c>
      <c r="Y16" s="110"/>
      <c r="Z16" s="65">
        <v>4</v>
      </c>
      <c r="AA16" s="49"/>
      <c r="AB16" s="49"/>
      <c r="AC16" s="409"/>
      <c r="AD16" s="104"/>
      <c r="AE16" s="106"/>
      <c r="AF16" s="108"/>
      <c r="AI16" s="83">
        <f t="shared" ca="1" si="14"/>
        <v>43608.374999999993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22</v>
      </c>
      <c r="AQ16" s="81">
        <f t="shared" si="1"/>
        <v>17</v>
      </c>
      <c r="AR16" s="81">
        <f t="shared" si="2"/>
        <v>3543</v>
      </c>
      <c r="AS16" s="81" t="str">
        <f t="shared" si="3"/>
        <v/>
      </c>
      <c r="AT16" s="81" t="str">
        <f t="shared" si="4"/>
        <v/>
      </c>
      <c r="AU16" s="81">
        <f t="shared" si="5"/>
        <v>0.78125</v>
      </c>
      <c r="AV16" s="81">
        <f t="shared" si="6"/>
        <v>1.75</v>
      </c>
      <c r="AW16" s="226">
        <f t="shared" si="6"/>
        <v>278</v>
      </c>
      <c r="AX16" s="81">
        <f t="shared" si="6"/>
        <v>186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649</v>
      </c>
      <c r="BC16" s="81">
        <f t="shared" si="8"/>
        <v>186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43608.416666666657</v>
      </c>
      <c r="C17" s="49"/>
      <c r="D17" s="409">
        <v>650</v>
      </c>
      <c r="E17" s="51">
        <v>50</v>
      </c>
      <c r="F17" s="409">
        <v>1.75</v>
      </c>
      <c r="G17" s="51">
        <v>299</v>
      </c>
      <c r="H17" s="52">
        <v>194</v>
      </c>
      <c r="I17" s="53"/>
      <c r="J17" s="160"/>
      <c r="K17" s="65"/>
      <c r="L17" s="49"/>
      <c r="M17" s="409"/>
      <c r="N17" s="52"/>
      <c r="O17" s="54">
        <v>6898</v>
      </c>
      <c r="P17" s="409">
        <v>23</v>
      </c>
      <c r="Q17" s="52">
        <v>19</v>
      </c>
      <c r="R17" s="23">
        <f t="shared" si="12"/>
        <v>88</v>
      </c>
      <c r="S17" s="24">
        <f t="shared" si="12"/>
        <v>73</v>
      </c>
      <c r="T17" s="62"/>
      <c r="U17" s="171"/>
      <c r="V17" s="62"/>
      <c r="W17" s="114">
        <f t="shared" ca="1" si="13"/>
        <v>109652</v>
      </c>
      <c r="X17" s="115">
        <f ca="1">IFERROR(('Main Tab'!$D$10-W17)/'Main Tab'!$D$10,1)</f>
        <v>0.38261442398103679</v>
      </c>
      <c r="Y17" s="110"/>
      <c r="Z17" s="65">
        <v>3</v>
      </c>
      <c r="AA17" s="49"/>
      <c r="AB17" s="49"/>
      <c r="AC17" s="409"/>
      <c r="AD17" s="104"/>
      <c r="AE17" s="106"/>
      <c r="AF17" s="108"/>
      <c r="AI17" s="83">
        <f t="shared" ca="1" si="14"/>
        <v>43608.416666666657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23</v>
      </c>
      <c r="AQ17" s="81">
        <f t="shared" si="1"/>
        <v>19</v>
      </c>
      <c r="AR17" s="81">
        <f t="shared" si="2"/>
        <v>6898</v>
      </c>
      <c r="AS17" s="81" t="str">
        <f t="shared" si="3"/>
        <v/>
      </c>
      <c r="AT17" s="81" t="str">
        <f t="shared" si="4"/>
        <v/>
      </c>
      <c r="AU17" s="81">
        <f t="shared" si="5"/>
        <v>0.78125</v>
      </c>
      <c r="AV17" s="81">
        <f t="shared" si="6"/>
        <v>1.75</v>
      </c>
      <c r="AW17" s="226">
        <f t="shared" si="6"/>
        <v>299</v>
      </c>
      <c r="AX17" s="81">
        <f t="shared" si="6"/>
        <v>194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650</v>
      </c>
      <c r="BC17" s="81">
        <f t="shared" si="8"/>
        <v>194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43608.458333333321</v>
      </c>
      <c r="C18" s="49"/>
      <c r="D18" s="409">
        <v>652</v>
      </c>
      <c r="E18" s="51">
        <v>50</v>
      </c>
      <c r="F18" s="409">
        <v>1.75</v>
      </c>
      <c r="G18" s="51">
        <v>311</v>
      </c>
      <c r="H18" s="52">
        <v>192</v>
      </c>
      <c r="I18" s="53"/>
      <c r="J18" s="160"/>
      <c r="K18" s="65"/>
      <c r="L18" s="49"/>
      <c r="M18" s="409"/>
      <c r="N18" s="52"/>
      <c r="O18" s="54">
        <v>3784</v>
      </c>
      <c r="P18" s="409">
        <v>16</v>
      </c>
      <c r="Q18" s="52">
        <v>17</v>
      </c>
      <c r="R18" s="23">
        <f t="shared" si="12"/>
        <v>104</v>
      </c>
      <c r="S18" s="24">
        <f t="shared" si="12"/>
        <v>90</v>
      </c>
      <c r="T18" s="62"/>
      <c r="U18" s="62"/>
      <c r="V18" s="62"/>
      <c r="W18" s="114">
        <f t="shared" ca="1" si="13"/>
        <v>109635</v>
      </c>
      <c r="X18" s="115">
        <f ca="1">IFERROR(('Main Tab'!$D$10-W18)/'Main Tab'!$D$10,1)</f>
        <v>0.38271014092913003</v>
      </c>
      <c r="Y18" s="110"/>
      <c r="Z18" s="65">
        <v>3</v>
      </c>
      <c r="AA18" s="49"/>
      <c r="AB18" s="49"/>
      <c r="AC18" s="409"/>
      <c r="AD18" s="104"/>
      <c r="AE18" s="106"/>
      <c r="AF18" s="108"/>
      <c r="AI18" s="83">
        <f t="shared" ca="1" si="14"/>
        <v>43608.458333333321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16</v>
      </c>
      <c r="AQ18" s="81">
        <f t="shared" si="1"/>
        <v>17</v>
      </c>
      <c r="AR18" s="81">
        <f t="shared" si="2"/>
        <v>3784</v>
      </c>
      <c r="AS18" s="81" t="str">
        <f t="shared" si="3"/>
        <v/>
      </c>
      <c r="AT18" s="81" t="str">
        <f t="shared" si="4"/>
        <v/>
      </c>
      <c r="AU18" s="81">
        <f t="shared" si="5"/>
        <v>0.78125</v>
      </c>
      <c r="AV18" s="81">
        <f t="shared" si="6"/>
        <v>1.75</v>
      </c>
      <c r="AW18" s="226">
        <f t="shared" si="6"/>
        <v>311</v>
      </c>
      <c r="AX18" s="81">
        <f t="shared" si="6"/>
        <v>192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652</v>
      </c>
      <c r="BC18" s="81">
        <f t="shared" si="8"/>
        <v>192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Bot="1" x14ac:dyDescent="0.3">
      <c r="B19" s="47">
        <f t="shared" ca="1" si="15"/>
        <v>43608.499999999985</v>
      </c>
      <c r="C19" s="49"/>
      <c r="D19" s="409">
        <v>647</v>
      </c>
      <c r="E19" s="51">
        <v>50</v>
      </c>
      <c r="F19" s="409">
        <v>1.75</v>
      </c>
      <c r="G19" s="51">
        <v>287</v>
      </c>
      <c r="H19" s="52">
        <v>196</v>
      </c>
      <c r="I19" s="53"/>
      <c r="J19" s="160"/>
      <c r="K19" s="65"/>
      <c r="L19" s="49"/>
      <c r="M19" s="409"/>
      <c r="N19" s="52"/>
      <c r="O19" s="54">
        <v>5106</v>
      </c>
      <c r="P19" s="409">
        <v>22</v>
      </c>
      <c r="Q19" s="52">
        <v>17</v>
      </c>
      <c r="R19" s="23">
        <f t="shared" si="12"/>
        <v>126</v>
      </c>
      <c r="S19" s="24">
        <f t="shared" si="12"/>
        <v>107</v>
      </c>
      <c r="T19" s="62"/>
      <c r="U19" s="62"/>
      <c r="V19" s="62"/>
      <c r="W19" s="114">
        <f t="shared" ca="1" si="13"/>
        <v>109618</v>
      </c>
      <c r="X19" s="115">
        <f ca="1">IFERROR(('Main Tab'!$D$10-W19)/'Main Tab'!$D$10,1)</f>
        <v>0.38280585787722332</v>
      </c>
      <c r="Y19" s="110"/>
      <c r="Z19" s="65">
        <v>4</v>
      </c>
      <c r="AA19" s="49"/>
      <c r="AB19" s="49"/>
      <c r="AC19" s="409"/>
      <c r="AD19" s="104"/>
      <c r="AE19" s="106"/>
      <c r="AF19" s="108"/>
      <c r="AI19" s="83">
        <f t="shared" ca="1" si="14"/>
        <v>43608.499999999985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22</v>
      </c>
      <c r="AQ19" s="81">
        <f t="shared" si="1"/>
        <v>17</v>
      </c>
      <c r="AR19" s="81">
        <f t="shared" si="2"/>
        <v>5106</v>
      </c>
      <c r="AS19" s="81" t="str">
        <f t="shared" si="3"/>
        <v/>
      </c>
      <c r="AT19" s="81" t="str">
        <f t="shared" si="4"/>
        <v/>
      </c>
      <c r="AU19" s="81">
        <f>IF(E19="","",E19/64)</f>
        <v>0.78125</v>
      </c>
      <c r="AV19" s="81">
        <f>IF(F19="","",F19)</f>
        <v>1.75</v>
      </c>
      <c r="AW19" s="226">
        <f t="shared" si="6"/>
        <v>287</v>
      </c>
      <c r="AX19" s="81">
        <f t="shared" si="6"/>
        <v>196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647</v>
      </c>
      <c r="BC19" s="81">
        <f t="shared" si="8"/>
        <v>196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5.75" thickTop="1" x14ac:dyDescent="0.25">
      <c r="B20" s="47">
        <f t="shared" ca="1" si="15"/>
        <v>43608.54166666665</v>
      </c>
      <c r="C20" s="49"/>
      <c r="D20" s="409">
        <v>649</v>
      </c>
      <c r="E20" s="51">
        <v>50</v>
      </c>
      <c r="F20" s="409">
        <v>1.75</v>
      </c>
      <c r="G20" s="51">
        <v>278</v>
      </c>
      <c r="H20" s="52">
        <v>186</v>
      </c>
      <c r="I20" s="53"/>
      <c r="J20" s="160"/>
      <c r="K20" s="65"/>
      <c r="L20" s="49"/>
      <c r="M20" s="409"/>
      <c r="N20" s="52"/>
      <c r="O20" s="54">
        <v>3543</v>
      </c>
      <c r="P20" s="409">
        <v>20</v>
      </c>
      <c r="Q20" s="52">
        <v>17</v>
      </c>
      <c r="R20" s="23">
        <f t="shared" si="12"/>
        <v>146</v>
      </c>
      <c r="S20" s="24">
        <f t="shared" si="12"/>
        <v>124</v>
      </c>
      <c r="T20" s="62"/>
      <c r="U20" s="62"/>
      <c r="V20" s="62"/>
      <c r="W20" s="114">
        <f t="shared" ca="1" si="13"/>
        <v>109601</v>
      </c>
      <c r="X20" s="115">
        <f ca="1">IFERROR(('Main Tab'!$D$10-W20)/'Main Tab'!$D$10,1)</f>
        <v>0.38290157482531656</v>
      </c>
      <c r="Y20" s="110"/>
      <c r="Z20" s="64">
        <v>3</v>
      </c>
      <c r="AA20" s="49"/>
      <c r="AB20" s="49"/>
      <c r="AC20" s="409"/>
      <c r="AD20" s="104"/>
      <c r="AE20" s="106"/>
      <c r="AF20" s="108"/>
      <c r="AI20" s="83">
        <f t="shared" ca="1" si="14"/>
        <v>43608.54166666665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20</v>
      </c>
      <c r="AQ20" s="81">
        <f t="shared" si="1"/>
        <v>17</v>
      </c>
      <c r="AR20" s="81">
        <f t="shared" si="2"/>
        <v>3543</v>
      </c>
      <c r="AS20" s="81" t="str">
        <f t="shared" si="3"/>
        <v/>
      </c>
      <c r="AT20" s="81" t="str">
        <f t="shared" si="4"/>
        <v/>
      </c>
      <c r="AU20" s="81">
        <f>IF(E20="","",E20/64)</f>
        <v>0.78125</v>
      </c>
      <c r="AV20" s="81">
        <f t="shared" si="6"/>
        <v>1.75</v>
      </c>
      <c r="AW20" s="226">
        <f t="shared" si="6"/>
        <v>278</v>
      </c>
      <c r="AX20" s="81">
        <f t="shared" si="6"/>
        <v>186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649</v>
      </c>
      <c r="BC20" s="81">
        <f t="shared" si="8"/>
        <v>186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43608.583333333314</v>
      </c>
      <c r="C21" s="49"/>
      <c r="D21" s="409">
        <v>650</v>
      </c>
      <c r="E21" s="51">
        <v>50</v>
      </c>
      <c r="F21" s="409">
        <v>1.75</v>
      </c>
      <c r="G21" s="51">
        <v>299</v>
      </c>
      <c r="H21" s="52">
        <v>188</v>
      </c>
      <c r="I21" s="53"/>
      <c r="J21" s="160"/>
      <c r="K21" s="65"/>
      <c r="L21" s="49"/>
      <c r="M21" s="409"/>
      <c r="N21" s="52"/>
      <c r="O21" s="54">
        <v>6898</v>
      </c>
      <c r="P21" s="409">
        <v>22</v>
      </c>
      <c r="Q21" s="52">
        <v>19</v>
      </c>
      <c r="R21" s="23">
        <f t="shared" si="12"/>
        <v>168</v>
      </c>
      <c r="S21" s="24">
        <f t="shared" si="12"/>
        <v>143</v>
      </c>
      <c r="T21" s="62"/>
      <c r="U21" s="62"/>
      <c r="V21" s="62"/>
      <c r="W21" s="114">
        <f t="shared" ca="1" si="13"/>
        <v>109582</v>
      </c>
      <c r="X21" s="115">
        <f ca="1">IFERROR(('Main Tab'!$D$10-W21)/'Main Tab'!$D$10,1)</f>
        <v>0.38300855259083255</v>
      </c>
      <c r="Y21" s="110"/>
      <c r="Z21" s="65">
        <v>4</v>
      </c>
      <c r="AA21" s="49"/>
      <c r="AB21" s="49"/>
      <c r="AC21" s="409"/>
      <c r="AD21" s="104"/>
      <c r="AE21" s="106"/>
      <c r="AF21" s="108"/>
      <c r="AI21" s="83">
        <f t="shared" ca="1" si="14"/>
        <v>43608.583333333314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22</v>
      </c>
      <c r="AQ21" s="81">
        <f t="shared" si="1"/>
        <v>19</v>
      </c>
      <c r="AR21" s="81">
        <f t="shared" si="2"/>
        <v>6898</v>
      </c>
      <c r="AS21" s="81" t="str">
        <f t="shared" si="3"/>
        <v/>
      </c>
      <c r="AT21" s="81" t="str">
        <f t="shared" si="4"/>
        <v/>
      </c>
      <c r="AU21" s="81">
        <f t="shared" si="5"/>
        <v>0.78125</v>
      </c>
      <c r="AV21" s="81">
        <f t="shared" si="6"/>
        <v>1.75</v>
      </c>
      <c r="AW21" s="226">
        <f t="shared" si="6"/>
        <v>299</v>
      </c>
      <c r="AX21" s="81">
        <f t="shared" si="6"/>
        <v>188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650</v>
      </c>
      <c r="BC21" s="81">
        <f t="shared" si="8"/>
        <v>188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43608.624999999978</v>
      </c>
      <c r="C22" s="49"/>
      <c r="D22" s="409">
        <v>652</v>
      </c>
      <c r="E22" s="51">
        <v>50</v>
      </c>
      <c r="F22" s="409">
        <v>1.75</v>
      </c>
      <c r="G22" s="51">
        <v>311</v>
      </c>
      <c r="H22" s="52">
        <v>186</v>
      </c>
      <c r="I22" s="53"/>
      <c r="J22" s="160"/>
      <c r="K22" s="65"/>
      <c r="L22" s="49"/>
      <c r="M22" s="409"/>
      <c r="N22" s="52"/>
      <c r="O22" s="54">
        <v>3784</v>
      </c>
      <c r="P22" s="409">
        <v>21</v>
      </c>
      <c r="Q22" s="52">
        <v>20</v>
      </c>
      <c r="R22" s="23">
        <f t="shared" si="12"/>
        <v>189</v>
      </c>
      <c r="S22" s="24">
        <f t="shared" si="12"/>
        <v>163</v>
      </c>
      <c r="T22" s="62"/>
      <c r="U22" s="62"/>
      <c r="V22" s="62"/>
      <c r="W22" s="114">
        <f t="shared" ca="1" si="13"/>
        <v>109562</v>
      </c>
      <c r="X22" s="115">
        <f ca="1">IFERROR(('Main Tab'!$D$10-W22)/'Main Tab'!$D$10,1)</f>
        <v>0.38312116076505992</v>
      </c>
      <c r="Y22" s="110"/>
      <c r="Z22" s="65">
        <v>3</v>
      </c>
      <c r="AA22" s="49"/>
      <c r="AB22" s="49"/>
      <c r="AC22" s="409"/>
      <c r="AD22" s="104"/>
      <c r="AE22" s="106"/>
      <c r="AF22" s="108"/>
      <c r="AI22" s="83">
        <f t="shared" ca="1" si="14"/>
        <v>43608.624999999978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21</v>
      </c>
      <c r="AQ22" s="81">
        <f t="shared" si="1"/>
        <v>20</v>
      </c>
      <c r="AR22" s="81">
        <f t="shared" si="2"/>
        <v>3784</v>
      </c>
      <c r="AS22" s="81" t="str">
        <f t="shared" si="3"/>
        <v/>
      </c>
      <c r="AT22" s="81" t="str">
        <f t="shared" si="4"/>
        <v/>
      </c>
      <c r="AU22" s="81">
        <f t="shared" si="5"/>
        <v>0.78125</v>
      </c>
      <c r="AV22" s="81">
        <f t="shared" si="6"/>
        <v>1.75</v>
      </c>
      <c r="AW22" s="226">
        <f t="shared" si="6"/>
        <v>311</v>
      </c>
      <c r="AX22" s="81">
        <f t="shared" si="6"/>
        <v>186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652</v>
      </c>
      <c r="BC22" s="81">
        <f t="shared" si="8"/>
        <v>186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43608.666666666642</v>
      </c>
      <c r="C23" s="49"/>
      <c r="D23" s="409">
        <v>653</v>
      </c>
      <c r="E23" s="51">
        <v>50</v>
      </c>
      <c r="F23" s="409">
        <v>1.75</v>
      </c>
      <c r="G23" s="51">
        <v>299</v>
      </c>
      <c r="H23" s="52">
        <v>187</v>
      </c>
      <c r="I23" s="53"/>
      <c r="J23" s="160"/>
      <c r="K23" s="65"/>
      <c r="L23" s="49"/>
      <c r="M23" s="409"/>
      <c r="N23" s="52"/>
      <c r="O23" s="54">
        <v>3162</v>
      </c>
      <c r="P23" s="409">
        <v>21</v>
      </c>
      <c r="Q23" s="52">
        <v>24</v>
      </c>
      <c r="R23" s="23">
        <f t="shared" si="12"/>
        <v>210</v>
      </c>
      <c r="S23" s="24">
        <f t="shared" si="12"/>
        <v>187</v>
      </c>
      <c r="T23" s="62"/>
      <c r="U23" s="62"/>
      <c r="V23" s="62"/>
      <c r="W23" s="114">
        <f t="shared" ca="1" si="13"/>
        <v>109538</v>
      </c>
      <c r="X23" s="115">
        <f ca="1">IFERROR(('Main Tab'!$D$10-W23)/'Main Tab'!$D$10,1)</f>
        <v>0.3832562905741328</v>
      </c>
      <c r="Y23" s="110"/>
      <c r="Z23" s="65">
        <v>3</v>
      </c>
      <c r="AA23" s="49"/>
      <c r="AB23" s="49"/>
      <c r="AC23" s="409"/>
      <c r="AD23" s="104"/>
      <c r="AE23" s="106"/>
      <c r="AF23" s="108"/>
      <c r="AI23" s="83">
        <f t="shared" ca="1" si="14"/>
        <v>43608.666666666642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21</v>
      </c>
      <c r="AQ23" s="81">
        <f t="shared" si="1"/>
        <v>24</v>
      </c>
      <c r="AR23" s="81">
        <f t="shared" si="2"/>
        <v>3162</v>
      </c>
      <c r="AS23" s="81" t="str">
        <f t="shared" si="3"/>
        <v/>
      </c>
      <c r="AT23" s="81" t="str">
        <f t="shared" si="4"/>
        <v/>
      </c>
      <c r="AU23" s="81">
        <f t="shared" si="5"/>
        <v>0.78125</v>
      </c>
      <c r="AV23" s="81">
        <f t="shared" si="6"/>
        <v>1.75</v>
      </c>
      <c r="AW23" s="226">
        <f t="shared" si="6"/>
        <v>299</v>
      </c>
      <c r="AX23" s="81">
        <f t="shared" si="6"/>
        <v>187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653</v>
      </c>
      <c r="BC23" s="81">
        <f t="shared" si="8"/>
        <v>187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43608.708333333307</v>
      </c>
      <c r="C24" s="49"/>
      <c r="D24" s="409">
        <v>650</v>
      </c>
      <c r="E24" s="51">
        <v>50</v>
      </c>
      <c r="F24" s="409">
        <v>1.75</v>
      </c>
      <c r="G24" s="51">
        <v>293</v>
      </c>
      <c r="H24" s="52">
        <v>190</v>
      </c>
      <c r="I24" s="53"/>
      <c r="J24" s="160"/>
      <c r="K24" s="65"/>
      <c r="L24" s="49"/>
      <c r="M24" s="409"/>
      <c r="N24" s="52"/>
      <c r="O24" s="54">
        <v>4526</v>
      </c>
      <c r="P24" s="409">
        <v>21</v>
      </c>
      <c r="Q24" s="52">
        <v>22</v>
      </c>
      <c r="R24" s="23">
        <f t="shared" si="12"/>
        <v>231</v>
      </c>
      <c r="S24" s="24">
        <f t="shared" si="12"/>
        <v>209</v>
      </c>
      <c r="T24" s="62"/>
      <c r="U24" s="62"/>
      <c r="V24" s="62"/>
      <c r="W24" s="114">
        <f t="shared" ca="1" si="13"/>
        <v>109516</v>
      </c>
      <c r="X24" s="115">
        <f ca="1">IFERROR(('Main Tab'!$D$10-W24)/'Main Tab'!$D$10,1)</f>
        <v>0.38338015956578286</v>
      </c>
      <c r="Y24" s="110"/>
      <c r="Z24" s="65">
        <v>4</v>
      </c>
      <c r="AA24" s="49"/>
      <c r="AB24" s="49"/>
      <c r="AC24" s="409"/>
      <c r="AD24" s="104"/>
      <c r="AE24" s="106"/>
      <c r="AF24" s="108"/>
      <c r="AI24" s="83">
        <f t="shared" ca="1" si="14"/>
        <v>43608.708333333307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21</v>
      </c>
      <c r="AQ24" s="81">
        <f t="shared" si="1"/>
        <v>22</v>
      </c>
      <c r="AR24" s="81">
        <f>IF(O24="","",O24)</f>
        <v>4526</v>
      </c>
      <c r="AS24" s="81" t="str">
        <f t="shared" si="3"/>
        <v/>
      </c>
      <c r="AT24" s="81" t="str">
        <f t="shared" si="4"/>
        <v/>
      </c>
      <c r="AU24" s="81">
        <f t="shared" si="5"/>
        <v>0.78125</v>
      </c>
      <c r="AV24" s="81">
        <f t="shared" si="6"/>
        <v>1.75</v>
      </c>
      <c r="AW24" s="226">
        <f t="shared" si="6"/>
        <v>293</v>
      </c>
      <c r="AX24" s="81">
        <f t="shared" si="6"/>
        <v>190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650</v>
      </c>
      <c r="BC24" s="81">
        <f t="shared" si="8"/>
        <v>190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43608.749999999971</v>
      </c>
      <c r="C25" s="49"/>
      <c r="D25" s="409">
        <v>641</v>
      </c>
      <c r="E25" s="51">
        <v>50</v>
      </c>
      <c r="F25" s="409">
        <v>1.75</v>
      </c>
      <c r="G25" s="51">
        <v>197</v>
      </c>
      <c r="H25" s="52">
        <v>273</v>
      </c>
      <c r="I25" s="53"/>
      <c r="J25" s="160"/>
      <c r="K25" s="65"/>
      <c r="L25" s="49"/>
      <c r="M25" s="409"/>
      <c r="N25" s="52"/>
      <c r="O25" s="54">
        <v>4205</v>
      </c>
      <c r="P25" s="409">
        <v>24</v>
      </c>
      <c r="Q25" s="52">
        <v>23</v>
      </c>
      <c r="R25" s="23">
        <f t="shared" si="12"/>
        <v>255</v>
      </c>
      <c r="S25" s="24">
        <f t="shared" si="12"/>
        <v>232</v>
      </c>
      <c r="T25" s="62"/>
      <c r="U25" s="62"/>
      <c r="V25" s="62"/>
      <c r="W25" s="114">
        <f t="shared" ca="1" si="13"/>
        <v>109493</v>
      </c>
      <c r="X25" s="115">
        <f ca="1">IFERROR(('Main Tab'!$D$10-W25)/'Main Tab'!$D$10,1)</f>
        <v>0.38350965896614436</v>
      </c>
      <c r="Y25" s="110"/>
      <c r="Z25" s="65">
        <v>4</v>
      </c>
      <c r="AA25" s="49"/>
      <c r="AB25" s="49"/>
      <c r="AC25" s="409"/>
      <c r="AD25" s="104"/>
      <c r="AE25" s="106"/>
      <c r="AF25" s="108"/>
      <c r="AI25" s="83">
        <f t="shared" ca="1" si="14"/>
        <v>43608.749999999971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24</v>
      </c>
      <c r="AQ25" s="81">
        <f t="shared" si="1"/>
        <v>23</v>
      </c>
      <c r="AR25" s="81">
        <f>IF(O25="","",O25)</f>
        <v>4205</v>
      </c>
      <c r="AS25" s="81" t="str">
        <f t="shared" si="3"/>
        <v/>
      </c>
      <c r="AT25" s="81" t="str">
        <f t="shared" si="4"/>
        <v/>
      </c>
      <c r="AU25" s="81">
        <f t="shared" si="5"/>
        <v>0.78125</v>
      </c>
      <c r="AV25" s="81">
        <f t="shared" si="6"/>
        <v>1.75</v>
      </c>
      <c r="AW25" s="81">
        <f t="shared" si="6"/>
        <v>197</v>
      </c>
      <c r="AX25" s="81">
        <f t="shared" si="6"/>
        <v>273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641</v>
      </c>
      <c r="BC25" s="81">
        <f t="shared" si="8"/>
        <v>273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43608.791666666635</v>
      </c>
      <c r="C26" s="49"/>
      <c r="D26" s="409">
        <v>635</v>
      </c>
      <c r="E26" s="51">
        <v>50</v>
      </c>
      <c r="F26" s="414">
        <v>1.75</v>
      </c>
      <c r="G26" s="51">
        <v>261</v>
      </c>
      <c r="H26" s="52">
        <v>194</v>
      </c>
      <c r="I26" s="53"/>
      <c r="J26" s="160"/>
      <c r="K26" s="65"/>
      <c r="L26" s="49"/>
      <c r="M26" s="409"/>
      <c r="N26" s="52"/>
      <c r="O26" s="54">
        <v>3644</v>
      </c>
      <c r="P26" s="414">
        <v>22</v>
      </c>
      <c r="Q26" s="52">
        <v>19</v>
      </c>
      <c r="R26" s="23">
        <f t="shared" si="12"/>
        <v>277</v>
      </c>
      <c r="S26" s="24">
        <f t="shared" si="12"/>
        <v>251</v>
      </c>
      <c r="T26" s="62"/>
      <c r="U26" s="62"/>
      <c r="V26" s="62"/>
      <c r="W26" s="114">
        <f t="shared" ca="1" si="13"/>
        <v>109474</v>
      </c>
      <c r="X26" s="115">
        <f ca="1">IFERROR(('Main Tab'!$D$10-W26)/'Main Tab'!$D$10,1)</f>
        <v>0.38361663673166035</v>
      </c>
      <c r="Y26" s="110"/>
      <c r="Z26" s="64">
        <v>3</v>
      </c>
      <c r="AA26" s="49">
        <v>8726601</v>
      </c>
      <c r="AB26" s="49" t="s">
        <v>154</v>
      </c>
      <c r="AC26" s="409">
        <v>240.37</v>
      </c>
      <c r="AD26" s="104" t="s">
        <v>153</v>
      </c>
      <c r="AE26" s="106">
        <v>49.8</v>
      </c>
      <c r="AF26" s="108">
        <v>2E-3</v>
      </c>
      <c r="AI26" s="83">
        <f t="shared" ca="1" si="14"/>
        <v>43608.791666666635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22</v>
      </c>
      <c r="AQ26" s="81">
        <f t="shared" si="1"/>
        <v>19</v>
      </c>
      <c r="AR26" s="81">
        <f t="shared" si="2"/>
        <v>3644</v>
      </c>
      <c r="AS26" s="81" t="str">
        <f t="shared" si="3"/>
        <v/>
      </c>
      <c r="AT26" s="81" t="str">
        <f t="shared" si="4"/>
        <v/>
      </c>
      <c r="AU26" s="81">
        <f t="shared" si="5"/>
        <v>0.78125</v>
      </c>
      <c r="AV26" s="81">
        <f>IF(F26="","",F26)</f>
        <v>1.75</v>
      </c>
      <c r="AW26" s="81">
        <f t="shared" si="6"/>
        <v>261</v>
      </c>
      <c r="AX26" s="81">
        <f t="shared" si="6"/>
        <v>194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635</v>
      </c>
      <c r="BC26" s="81">
        <f t="shared" si="8"/>
        <v>194</v>
      </c>
      <c r="BD26" s="81">
        <f t="shared" si="9"/>
        <v>2E-3</v>
      </c>
      <c r="BE26" s="81">
        <f t="shared" si="10"/>
        <v>49.8</v>
      </c>
      <c r="BF26" s="84" t="str">
        <f t="shared" si="11"/>
        <v>Ticket No: 8726601 240.37 bbls sold</v>
      </c>
    </row>
    <row r="27" spans="2:58" x14ac:dyDescent="0.25">
      <c r="B27" s="47">
        <f t="shared" ca="1" si="15"/>
        <v>43608.833333333299</v>
      </c>
      <c r="C27" s="49"/>
      <c r="D27" s="409">
        <v>635</v>
      </c>
      <c r="E27" s="51">
        <v>50</v>
      </c>
      <c r="F27" s="414">
        <v>1.75</v>
      </c>
      <c r="G27" s="51">
        <v>281</v>
      </c>
      <c r="H27" s="52">
        <v>196</v>
      </c>
      <c r="I27" s="53"/>
      <c r="J27" s="160"/>
      <c r="K27" s="65"/>
      <c r="L27" s="49"/>
      <c r="M27" s="409"/>
      <c r="N27" s="52"/>
      <c r="O27" s="54">
        <v>3658</v>
      </c>
      <c r="P27" s="414">
        <v>21</v>
      </c>
      <c r="Q27" s="52">
        <v>18</v>
      </c>
      <c r="R27" s="23">
        <f t="shared" si="12"/>
        <v>298</v>
      </c>
      <c r="S27" s="24">
        <f t="shared" si="12"/>
        <v>269</v>
      </c>
      <c r="T27" s="62"/>
      <c r="U27" s="62"/>
      <c r="V27" s="62"/>
      <c r="W27" s="114">
        <f t="shared" ca="1" si="13"/>
        <v>109456</v>
      </c>
      <c r="X27" s="115">
        <f ca="1">IFERROR(('Main Tab'!$D$10-W27)/'Main Tab'!$D$10,1)</f>
        <v>0.38371798408846497</v>
      </c>
      <c r="Y27" s="110"/>
      <c r="Z27" s="65">
        <v>3</v>
      </c>
      <c r="AA27" s="49"/>
      <c r="AB27" s="49"/>
      <c r="AC27" s="409"/>
      <c r="AD27" s="104"/>
      <c r="AE27" s="106"/>
      <c r="AF27" s="108"/>
      <c r="AI27" s="83">
        <f t="shared" ca="1" si="14"/>
        <v>43608.833333333299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21</v>
      </c>
      <c r="AQ27" s="81">
        <f t="shared" si="1"/>
        <v>18</v>
      </c>
      <c r="AR27" s="81">
        <f t="shared" si="2"/>
        <v>3658</v>
      </c>
      <c r="AS27" s="81" t="str">
        <f t="shared" si="3"/>
        <v/>
      </c>
      <c r="AT27" s="81" t="str">
        <f t="shared" si="4"/>
        <v/>
      </c>
      <c r="AU27" s="81">
        <f t="shared" si="5"/>
        <v>0.78125</v>
      </c>
      <c r="AV27" s="81">
        <f t="shared" si="6"/>
        <v>1.75</v>
      </c>
      <c r="AW27" s="81">
        <f t="shared" si="6"/>
        <v>281</v>
      </c>
      <c r="AX27" s="81">
        <f t="shared" si="6"/>
        <v>196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635</v>
      </c>
      <c r="BC27" s="81">
        <f t="shared" si="8"/>
        <v>196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43608.874999999964</v>
      </c>
      <c r="C28" s="49"/>
      <c r="D28" s="409">
        <v>636</v>
      </c>
      <c r="E28" s="51">
        <v>50</v>
      </c>
      <c r="F28" s="414">
        <v>1.75</v>
      </c>
      <c r="G28" s="51">
        <v>279</v>
      </c>
      <c r="H28" s="52">
        <v>194</v>
      </c>
      <c r="I28" s="53"/>
      <c r="J28" s="160"/>
      <c r="K28" s="65"/>
      <c r="L28" s="49"/>
      <c r="M28" s="409"/>
      <c r="N28" s="52"/>
      <c r="O28" s="54">
        <v>4468</v>
      </c>
      <c r="P28" s="414">
        <v>22</v>
      </c>
      <c r="Q28" s="52">
        <v>17</v>
      </c>
      <c r="R28" s="23">
        <f t="shared" si="12"/>
        <v>320</v>
      </c>
      <c r="S28" s="24">
        <f t="shared" si="12"/>
        <v>286</v>
      </c>
      <c r="T28" s="62"/>
      <c r="U28" s="62"/>
      <c r="V28" s="62"/>
      <c r="W28" s="114">
        <f t="shared" ca="1" si="13"/>
        <v>109439</v>
      </c>
      <c r="X28" s="115">
        <f ca="1">IFERROR(('Main Tab'!$D$10-W28)/'Main Tab'!$D$10,1)</f>
        <v>0.38381370103655826</v>
      </c>
      <c r="Y28" s="110"/>
      <c r="Z28" s="65">
        <v>4</v>
      </c>
      <c r="AA28" s="49"/>
      <c r="AB28" s="49"/>
      <c r="AC28" s="409"/>
      <c r="AD28" s="104"/>
      <c r="AE28" s="106"/>
      <c r="AF28" s="108"/>
      <c r="AI28" s="83">
        <f t="shared" ca="1" si="14"/>
        <v>43608.874999999964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22</v>
      </c>
      <c r="AQ28" s="81">
        <f t="shared" si="1"/>
        <v>17</v>
      </c>
      <c r="AR28" s="81">
        <f t="shared" si="2"/>
        <v>4468</v>
      </c>
      <c r="AS28" s="81" t="str">
        <f t="shared" si="3"/>
        <v/>
      </c>
      <c r="AT28" s="81" t="str">
        <f t="shared" si="4"/>
        <v/>
      </c>
      <c r="AU28" s="81">
        <f t="shared" si="5"/>
        <v>0.78125</v>
      </c>
      <c r="AV28" s="81">
        <f t="shared" si="6"/>
        <v>1.75</v>
      </c>
      <c r="AW28" s="81">
        <f t="shared" si="6"/>
        <v>279</v>
      </c>
      <c r="AX28" s="81">
        <f t="shared" si="6"/>
        <v>194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636</v>
      </c>
      <c r="BC28" s="81">
        <f t="shared" si="8"/>
        <v>194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43608.916666666628</v>
      </c>
      <c r="C29" s="49"/>
      <c r="D29" s="409">
        <v>631</v>
      </c>
      <c r="E29" s="51">
        <v>50</v>
      </c>
      <c r="F29" s="414">
        <v>1.75</v>
      </c>
      <c r="G29" s="51">
        <v>285</v>
      </c>
      <c r="H29" s="52">
        <v>192</v>
      </c>
      <c r="I29" s="53"/>
      <c r="J29" s="160"/>
      <c r="K29" s="65"/>
      <c r="L29" s="49"/>
      <c r="M29" s="409"/>
      <c r="N29" s="52"/>
      <c r="O29" s="54">
        <v>3648</v>
      </c>
      <c r="P29" s="414">
        <v>23</v>
      </c>
      <c r="Q29" s="52">
        <v>19</v>
      </c>
      <c r="R29" s="23">
        <f t="shared" si="12"/>
        <v>343</v>
      </c>
      <c r="S29" s="24">
        <f t="shared" si="12"/>
        <v>305</v>
      </c>
      <c r="T29" s="62"/>
      <c r="U29" s="62"/>
      <c r="V29" s="62"/>
      <c r="W29" s="114">
        <f t="shared" ca="1" si="13"/>
        <v>109420</v>
      </c>
      <c r="X29" s="115">
        <f ca="1">IFERROR(('Main Tab'!$D$10-W29)/'Main Tab'!$D$10,1)</f>
        <v>0.38392067880207426</v>
      </c>
      <c r="Y29" s="110"/>
      <c r="Z29" s="65">
        <v>3</v>
      </c>
      <c r="AA29" s="49"/>
      <c r="AB29" s="49"/>
      <c r="AC29" s="409"/>
      <c r="AD29" s="104"/>
      <c r="AE29" s="106"/>
      <c r="AF29" s="108"/>
      <c r="AI29" s="83">
        <f t="shared" ca="1" si="14"/>
        <v>43608.916666666628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23</v>
      </c>
      <c r="AQ29" s="81">
        <f t="shared" si="1"/>
        <v>19</v>
      </c>
      <c r="AR29" s="81">
        <f t="shared" si="2"/>
        <v>3648</v>
      </c>
      <c r="AS29" s="81" t="str">
        <f t="shared" si="3"/>
        <v/>
      </c>
      <c r="AT29" s="81" t="str">
        <f t="shared" si="4"/>
        <v/>
      </c>
      <c r="AU29" s="81">
        <f t="shared" si="5"/>
        <v>0.78125</v>
      </c>
      <c r="AV29" s="81">
        <f t="shared" si="6"/>
        <v>1.75</v>
      </c>
      <c r="AW29" s="81">
        <f t="shared" si="6"/>
        <v>285</v>
      </c>
      <c r="AX29" s="81">
        <f t="shared" si="6"/>
        <v>192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631</v>
      </c>
      <c r="BC29" s="81">
        <f t="shared" si="8"/>
        <v>192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43608.958333333292</v>
      </c>
      <c r="C30" s="49"/>
      <c r="D30" s="409">
        <v>635</v>
      </c>
      <c r="E30" s="51">
        <v>50</v>
      </c>
      <c r="F30" s="414">
        <v>1.75</v>
      </c>
      <c r="G30" s="51">
        <v>271</v>
      </c>
      <c r="H30" s="52">
        <v>191</v>
      </c>
      <c r="I30" s="53"/>
      <c r="J30" s="160"/>
      <c r="K30" s="65"/>
      <c r="L30" s="49"/>
      <c r="M30" s="409"/>
      <c r="N30" s="52"/>
      <c r="O30" s="54">
        <v>5278</v>
      </c>
      <c r="P30" s="414">
        <v>21</v>
      </c>
      <c r="Q30" s="52">
        <v>17</v>
      </c>
      <c r="R30" s="23">
        <f t="shared" si="12"/>
        <v>364</v>
      </c>
      <c r="S30" s="24">
        <f t="shared" si="12"/>
        <v>322</v>
      </c>
      <c r="T30" s="62"/>
      <c r="U30" s="62"/>
      <c r="V30" s="62"/>
      <c r="W30" s="114">
        <f t="shared" ca="1" si="13"/>
        <v>109403</v>
      </c>
      <c r="X30" s="115">
        <f ca="1">IFERROR(('Main Tab'!$D$10-W30)/'Main Tab'!$D$10,1)</f>
        <v>0.38401639575016749</v>
      </c>
      <c r="Y30" s="110"/>
      <c r="Z30" s="65">
        <v>3</v>
      </c>
      <c r="AA30" s="49"/>
      <c r="AB30" s="49"/>
      <c r="AC30" s="409"/>
      <c r="AD30" s="104"/>
      <c r="AE30" s="106"/>
      <c r="AF30" s="108"/>
      <c r="AI30" s="83">
        <f t="shared" ca="1" si="14"/>
        <v>43608.958333333292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21</v>
      </c>
      <c r="AQ30" s="81">
        <f t="shared" si="1"/>
        <v>17</v>
      </c>
      <c r="AR30" s="81">
        <f t="shared" si="2"/>
        <v>5278</v>
      </c>
      <c r="AS30" s="81" t="str">
        <f t="shared" si="3"/>
        <v/>
      </c>
      <c r="AT30" s="81" t="str">
        <f t="shared" si="4"/>
        <v/>
      </c>
      <c r="AU30" s="81">
        <f t="shared" si="5"/>
        <v>0.78125</v>
      </c>
      <c r="AV30" s="81">
        <f t="shared" si="6"/>
        <v>1.75</v>
      </c>
      <c r="AW30" s="81">
        <f t="shared" si="6"/>
        <v>271</v>
      </c>
      <c r="AX30" s="81">
        <f t="shared" si="6"/>
        <v>191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635</v>
      </c>
      <c r="BC30" s="81">
        <f t="shared" si="8"/>
        <v>191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ht="15.75" thickBot="1" x14ac:dyDescent="0.3">
      <c r="B31" s="47">
        <f t="shared" ca="1" si="15"/>
        <v>43608.999999999956</v>
      </c>
      <c r="C31" s="49"/>
      <c r="D31" s="409">
        <v>638</v>
      </c>
      <c r="E31" s="51">
        <v>50</v>
      </c>
      <c r="F31" s="414">
        <v>1.75</v>
      </c>
      <c r="G31" s="51">
        <v>293</v>
      </c>
      <c r="H31" s="52">
        <v>193</v>
      </c>
      <c r="I31" s="53"/>
      <c r="J31" s="160"/>
      <c r="K31" s="65"/>
      <c r="L31" s="49"/>
      <c r="M31" s="409"/>
      <c r="N31" s="52"/>
      <c r="O31" s="54">
        <v>4416</v>
      </c>
      <c r="P31" s="414">
        <v>22</v>
      </c>
      <c r="Q31" s="52">
        <v>17</v>
      </c>
      <c r="R31" s="23">
        <f t="shared" ref="R31:S37" si="16">P31+R30</f>
        <v>386</v>
      </c>
      <c r="S31" s="24">
        <f t="shared" si="16"/>
        <v>339</v>
      </c>
      <c r="T31" s="62"/>
      <c r="U31" s="62"/>
      <c r="V31" s="62"/>
      <c r="W31" s="114">
        <f t="shared" ca="1" si="13"/>
        <v>109386</v>
      </c>
      <c r="X31" s="115">
        <f ca="1">IFERROR(('Main Tab'!$D$10-W31)/'Main Tab'!$D$10,1)</f>
        <v>0.38411211269826079</v>
      </c>
      <c r="Y31" s="110"/>
      <c r="Z31" s="65">
        <v>4</v>
      </c>
      <c r="AA31" s="49"/>
      <c r="AB31" s="49"/>
      <c r="AC31" s="409"/>
      <c r="AD31" s="104"/>
      <c r="AE31" s="106"/>
      <c r="AF31" s="108"/>
      <c r="AI31" s="83">
        <f t="shared" ca="1" si="14"/>
        <v>43608.999999999956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22</v>
      </c>
      <c r="AQ31" s="81">
        <f t="shared" si="1"/>
        <v>17</v>
      </c>
      <c r="AR31" s="81">
        <f t="shared" si="2"/>
        <v>4416</v>
      </c>
      <c r="AS31" s="81" t="str">
        <f t="shared" si="3"/>
        <v/>
      </c>
      <c r="AT31" s="81" t="str">
        <f t="shared" si="4"/>
        <v/>
      </c>
      <c r="AU31" s="81">
        <f t="shared" si="5"/>
        <v>0.78125</v>
      </c>
      <c r="AV31" s="81">
        <f t="shared" si="6"/>
        <v>1.75</v>
      </c>
      <c r="AW31" s="81">
        <f t="shared" si="6"/>
        <v>293</v>
      </c>
      <c r="AX31" s="81">
        <f t="shared" si="6"/>
        <v>193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638</v>
      </c>
      <c r="BC31" s="81">
        <f t="shared" si="8"/>
        <v>193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ht="15.75" thickTop="1" x14ac:dyDescent="0.25">
      <c r="B32" s="47">
        <f t="shared" ca="1" si="15"/>
        <v>43609.041666666621</v>
      </c>
      <c r="C32" s="49"/>
      <c r="D32" s="409">
        <v>626</v>
      </c>
      <c r="E32" s="51">
        <v>50</v>
      </c>
      <c r="F32" s="414">
        <v>1.75</v>
      </c>
      <c r="G32" s="51">
        <v>288</v>
      </c>
      <c r="H32" s="52">
        <v>193</v>
      </c>
      <c r="I32" s="53"/>
      <c r="J32" s="160"/>
      <c r="K32" s="65"/>
      <c r="L32" s="49"/>
      <c r="M32" s="409"/>
      <c r="N32" s="52"/>
      <c r="O32" s="54">
        <v>4076</v>
      </c>
      <c r="P32" s="414">
        <v>22</v>
      </c>
      <c r="Q32" s="52">
        <v>17</v>
      </c>
      <c r="R32" s="23">
        <f t="shared" si="16"/>
        <v>408</v>
      </c>
      <c r="S32" s="24">
        <f t="shared" si="16"/>
        <v>356</v>
      </c>
      <c r="T32" s="62"/>
      <c r="U32" s="62"/>
      <c r="V32" s="62"/>
      <c r="W32" s="114">
        <f t="shared" ca="1" si="13"/>
        <v>109369</v>
      </c>
      <c r="X32" s="115">
        <f ca="1">IFERROR(('Main Tab'!$D$10-W32)/'Main Tab'!$D$10,1)</f>
        <v>0.38420782964635403</v>
      </c>
      <c r="Y32" s="110" t="s">
        <v>328</v>
      </c>
      <c r="Z32" s="64">
        <v>3</v>
      </c>
      <c r="AA32" s="49"/>
      <c r="AB32" s="49"/>
      <c r="AC32" s="409"/>
      <c r="AD32" s="104"/>
      <c r="AE32" s="106"/>
      <c r="AF32" s="108"/>
      <c r="AI32" s="83">
        <f t="shared" ca="1" si="14"/>
        <v>43609.041666666621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Accum- 164637</v>
      </c>
      <c r="AP32" s="81">
        <f t="shared" si="1"/>
        <v>22</v>
      </c>
      <c r="AQ32" s="81">
        <f t="shared" si="1"/>
        <v>17</v>
      </c>
      <c r="AR32" s="81">
        <f t="shared" si="2"/>
        <v>4076</v>
      </c>
      <c r="AS32" s="81" t="str">
        <f t="shared" si="3"/>
        <v/>
      </c>
      <c r="AT32" s="81" t="str">
        <f t="shared" si="4"/>
        <v/>
      </c>
      <c r="AU32" s="81">
        <f t="shared" si="5"/>
        <v>0.78125</v>
      </c>
      <c r="AV32" s="81">
        <f t="shared" si="6"/>
        <v>1.75</v>
      </c>
      <c r="AW32" s="81">
        <f t="shared" si="6"/>
        <v>288</v>
      </c>
      <c r="AX32" s="81">
        <f t="shared" si="6"/>
        <v>193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626</v>
      </c>
      <c r="BC32" s="81">
        <f t="shared" si="8"/>
        <v>193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43609.083333333285</v>
      </c>
      <c r="C33" s="49"/>
      <c r="D33" s="409">
        <v>636</v>
      </c>
      <c r="E33" s="51">
        <v>50</v>
      </c>
      <c r="F33" s="414">
        <v>1.75</v>
      </c>
      <c r="G33" s="51">
        <v>284</v>
      </c>
      <c r="H33" s="52">
        <v>189</v>
      </c>
      <c r="I33" s="53"/>
      <c r="J33" s="160"/>
      <c r="K33" s="65"/>
      <c r="L33" s="49"/>
      <c r="M33" s="409"/>
      <c r="N33" s="52"/>
      <c r="O33" s="54">
        <v>3910</v>
      </c>
      <c r="P33" s="414">
        <v>21</v>
      </c>
      <c r="Q33" s="52">
        <v>21</v>
      </c>
      <c r="R33" s="23">
        <f t="shared" si="16"/>
        <v>429</v>
      </c>
      <c r="S33" s="24">
        <f t="shared" si="16"/>
        <v>377</v>
      </c>
      <c r="T33" s="62"/>
      <c r="U33" s="62"/>
      <c r="V33" s="62"/>
      <c r="W33" s="114">
        <f t="shared" ca="1" si="13"/>
        <v>109348</v>
      </c>
      <c r="X33" s="115">
        <f ca="1">IFERROR(('Main Tab'!$D$10-W33)/'Main Tab'!$D$10,1)</f>
        <v>0.38432606822929277</v>
      </c>
      <c r="Y33" s="110" t="s">
        <v>330</v>
      </c>
      <c r="Z33" s="65">
        <v>4</v>
      </c>
      <c r="AA33" s="49"/>
      <c r="AB33" s="49"/>
      <c r="AC33" s="409"/>
      <c r="AD33" s="104"/>
      <c r="AE33" s="106"/>
      <c r="AF33" s="108"/>
      <c r="AI33" s="83">
        <f t="shared" ca="1" si="14"/>
        <v>43609.083333333285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#1- 0.10 OT #2- 12'8</v>
      </c>
      <c r="AP33" s="81">
        <f t="shared" si="1"/>
        <v>21</v>
      </c>
      <c r="AQ33" s="81">
        <f t="shared" si="1"/>
        <v>21</v>
      </c>
      <c r="AR33" s="81">
        <f t="shared" si="2"/>
        <v>3910</v>
      </c>
      <c r="AS33" s="81" t="str">
        <f t="shared" si="3"/>
        <v/>
      </c>
      <c r="AT33" s="81" t="str">
        <f t="shared" si="4"/>
        <v/>
      </c>
      <c r="AU33" s="81">
        <f t="shared" si="5"/>
        <v>0.78125</v>
      </c>
      <c r="AV33" s="81">
        <f t="shared" si="6"/>
        <v>1.75</v>
      </c>
      <c r="AW33" s="81">
        <f t="shared" si="6"/>
        <v>284</v>
      </c>
      <c r="AX33" s="81">
        <f t="shared" si="6"/>
        <v>189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636</v>
      </c>
      <c r="BC33" s="81">
        <f t="shared" si="8"/>
        <v>189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43609.124999999949</v>
      </c>
      <c r="C34" s="49"/>
      <c r="D34" s="409">
        <v>634</v>
      </c>
      <c r="E34" s="51">
        <v>50</v>
      </c>
      <c r="F34" s="414">
        <v>1.75</v>
      </c>
      <c r="G34" s="51">
        <v>279</v>
      </c>
      <c r="H34" s="52">
        <v>192</v>
      </c>
      <c r="I34" s="53"/>
      <c r="J34" s="160"/>
      <c r="K34" s="65"/>
      <c r="L34" s="49"/>
      <c r="M34" s="409"/>
      <c r="N34" s="52"/>
      <c r="O34" s="54">
        <v>3738</v>
      </c>
      <c r="P34" s="414">
        <v>22</v>
      </c>
      <c r="Q34" s="52">
        <v>20</v>
      </c>
      <c r="R34" s="23">
        <f t="shared" si="16"/>
        <v>451</v>
      </c>
      <c r="S34" s="24">
        <f t="shared" si="16"/>
        <v>397</v>
      </c>
      <c r="T34" s="62"/>
      <c r="U34" s="62"/>
      <c r="V34" s="62"/>
      <c r="W34" s="114">
        <f t="shared" ca="1" si="13"/>
        <v>109328</v>
      </c>
      <c r="X34" s="115">
        <f ca="1">IFERROR(('Main Tab'!$D$10-W34)/'Main Tab'!$D$10,1)</f>
        <v>0.38443867640352014</v>
      </c>
      <c r="Y34" s="110" t="s">
        <v>329</v>
      </c>
      <c r="Z34" s="65">
        <v>3</v>
      </c>
      <c r="AA34" s="49"/>
      <c r="AB34" s="49"/>
      <c r="AC34" s="409"/>
      <c r="AD34" s="104"/>
      <c r="AE34" s="106"/>
      <c r="AF34" s="108"/>
      <c r="AI34" s="83">
        <f t="shared" ca="1" si="14"/>
        <v>43609.124999999949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BBL Meter- 69656</v>
      </c>
      <c r="AP34" s="81">
        <f t="shared" si="1"/>
        <v>22</v>
      </c>
      <c r="AQ34" s="81">
        <f t="shared" si="1"/>
        <v>20</v>
      </c>
      <c r="AR34" s="81">
        <f t="shared" si="2"/>
        <v>3738</v>
      </c>
      <c r="AS34" s="81" t="str">
        <f t="shared" si="3"/>
        <v/>
      </c>
      <c r="AT34" s="81" t="str">
        <f t="shared" si="4"/>
        <v/>
      </c>
      <c r="AU34" s="81">
        <f t="shared" si="5"/>
        <v>0.78125</v>
      </c>
      <c r="AV34" s="81">
        <f t="shared" si="6"/>
        <v>1.75</v>
      </c>
      <c r="AW34" s="81">
        <f t="shared" si="6"/>
        <v>279</v>
      </c>
      <c r="AX34" s="81">
        <f t="shared" si="6"/>
        <v>192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634</v>
      </c>
      <c r="BC34" s="81">
        <f t="shared" si="8"/>
        <v>192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43609.166666666613</v>
      </c>
      <c r="C35" s="49"/>
      <c r="D35" s="409">
        <v>639</v>
      </c>
      <c r="E35" s="51">
        <v>50</v>
      </c>
      <c r="F35" s="414">
        <v>1.75</v>
      </c>
      <c r="G35" s="51">
        <v>293</v>
      </c>
      <c r="H35" s="52">
        <v>189</v>
      </c>
      <c r="I35" s="53"/>
      <c r="J35" s="160"/>
      <c r="K35" s="65"/>
      <c r="L35" s="49"/>
      <c r="M35" s="409"/>
      <c r="N35" s="52"/>
      <c r="O35" s="54">
        <v>3602</v>
      </c>
      <c r="P35" s="414">
        <v>23</v>
      </c>
      <c r="Q35" s="52">
        <v>24</v>
      </c>
      <c r="R35" s="23">
        <f t="shared" si="16"/>
        <v>474</v>
      </c>
      <c r="S35" s="24">
        <f t="shared" si="16"/>
        <v>421</v>
      </c>
      <c r="T35" s="62"/>
      <c r="U35" s="62"/>
      <c r="V35" s="62"/>
      <c r="W35" s="114">
        <f t="shared" ca="1" si="13"/>
        <v>109304</v>
      </c>
      <c r="X35" s="115">
        <f ca="1">IFERROR(('Main Tab'!$D$10-W35)/'Main Tab'!$D$10,1)</f>
        <v>0.38457380621259296</v>
      </c>
      <c r="Y35" s="110"/>
      <c r="Z35" s="65">
        <v>3</v>
      </c>
      <c r="AA35" s="49"/>
      <c r="AB35" s="49"/>
      <c r="AC35" s="409"/>
      <c r="AD35" s="104"/>
      <c r="AE35" s="106"/>
      <c r="AF35" s="108"/>
      <c r="AI35" s="83">
        <f t="shared" ca="1" si="14"/>
        <v>43609.166666666613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23</v>
      </c>
      <c r="AQ35" s="81">
        <f t="shared" si="1"/>
        <v>24</v>
      </c>
      <c r="AR35" s="81">
        <f t="shared" si="2"/>
        <v>3602</v>
      </c>
      <c r="AS35" s="81" t="str">
        <f t="shared" si="3"/>
        <v/>
      </c>
      <c r="AT35" s="81" t="str">
        <f t="shared" si="4"/>
        <v/>
      </c>
      <c r="AU35" s="81">
        <f t="shared" si="5"/>
        <v>0.78125</v>
      </c>
      <c r="AV35" s="81">
        <f t="shared" si="6"/>
        <v>1.75</v>
      </c>
      <c r="AW35" s="81">
        <f t="shared" si="6"/>
        <v>293</v>
      </c>
      <c r="AX35" s="81">
        <f t="shared" si="6"/>
        <v>189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639</v>
      </c>
      <c r="BC35" s="81">
        <f t="shared" si="8"/>
        <v>189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43609.208333333278</v>
      </c>
      <c r="C36" s="49"/>
      <c r="D36" s="409">
        <v>638</v>
      </c>
      <c r="E36" s="51">
        <v>50</v>
      </c>
      <c r="F36" s="414">
        <v>1.75</v>
      </c>
      <c r="G36" s="51">
        <v>282</v>
      </c>
      <c r="H36" s="52">
        <v>193</v>
      </c>
      <c r="I36" s="53"/>
      <c r="J36" s="160"/>
      <c r="K36" s="65"/>
      <c r="L36" s="49"/>
      <c r="M36" s="409"/>
      <c r="N36" s="52"/>
      <c r="O36" s="54">
        <v>4880</v>
      </c>
      <c r="P36" s="414">
        <v>21</v>
      </c>
      <c r="Q36" s="52">
        <v>22</v>
      </c>
      <c r="R36" s="23">
        <f t="shared" si="16"/>
        <v>495</v>
      </c>
      <c r="S36" s="24">
        <f t="shared" si="16"/>
        <v>443</v>
      </c>
      <c r="T36" s="62"/>
      <c r="U36" s="62"/>
      <c r="V36" s="62"/>
      <c r="W36" s="114">
        <f t="shared" ca="1" si="13"/>
        <v>109282</v>
      </c>
      <c r="X36" s="115">
        <f ca="1">IFERROR(('Main Tab'!$D$10-W36)/'Main Tab'!$D$10,1)</f>
        <v>0.38469767520424308</v>
      </c>
      <c r="Y36" s="110"/>
      <c r="Z36" s="65">
        <v>4</v>
      </c>
      <c r="AA36" s="49"/>
      <c r="AB36" s="49"/>
      <c r="AC36" s="409"/>
      <c r="AD36" s="104"/>
      <c r="AE36" s="106"/>
      <c r="AF36" s="108"/>
      <c r="AI36" s="83">
        <f t="shared" ca="1" si="14"/>
        <v>43609.208333333278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21</v>
      </c>
      <c r="AQ36" s="81">
        <f t="shared" si="1"/>
        <v>22</v>
      </c>
      <c r="AR36" s="81">
        <f t="shared" si="2"/>
        <v>4880</v>
      </c>
      <c r="AS36" s="81" t="str">
        <f t="shared" si="3"/>
        <v/>
      </c>
      <c r="AT36" s="81" t="str">
        <f t="shared" si="4"/>
        <v/>
      </c>
      <c r="AU36" s="81">
        <f t="shared" si="5"/>
        <v>0.78125</v>
      </c>
      <c r="AV36" s="81">
        <f t="shared" si="6"/>
        <v>1.75</v>
      </c>
      <c r="AW36" s="81">
        <f t="shared" si="6"/>
        <v>282</v>
      </c>
      <c r="AX36" s="81">
        <f t="shared" si="6"/>
        <v>193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638</v>
      </c>
      <c r="BC36" s="81">
        <f t="shared" si="8"/>
        <v>193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43609.249999999942</v>
      </c>
      <c r="C37" s="55"/>
      <c r="D37" s="410">
        <v>635</v>
      </c>
      <c r="E37" s="51">
        <v>50</v>
      </c>
      <c r="F37" s="414">
        <v>1.75</v>
      </c>
      <c r="G37" s="57">
        <v>279</v>
      </c>
      <c r="H37" s="58">
        <v>191</v>
      </c>
      <c r="I37" s="59"/>
      <c r="J37" s="161"/>
      <c r="K37" s="66"/>
      <c r="L37" s="55"/>
      <c r="M37" s="410"/>
      <c r="N37" s="58"/>
      <c r="O37" s="60">
        <v>4343</v>
      </c>
      <c r="P37" s="414">
        <v>22</v>
      </c>
      <c r="Q37" s="52">
        <v>23</v>
      </c>
      <c r="R37" s="25">
        <f t="shared" si="16"/>
        <v>517</v>
      </c>
      <c r="S37" s="26">
        <f t="shared" si="16"/>
        <v>466</v>
      </c>
      <c r="T37" s="63"/>
      <c r="U37" s="63"/>
      <c r="V37" s="63"/>
      <c r="W37" s="116">
        <f t="shared" ca="1" si="13"/>
        <v>109259</v>
      </c>
      <c r="X37" s="117">
        <f ca="1">IFERROR(('Main Tab'!$D$10-W37)/'Main Tab'!$D$10,1)</f>
        <v>0.38482717460460453</v>
      </c>
      <c r="Y37" s="111"/>
      <c r="Z37" s="65">
        <v>4</v>
      </c>
      <c r="AA37" s="55"/>
      <c r="AB37" s="55"/>
      <c r="AC37" s="410"/>
      <c r="AD37" s="105"/>
      <c r="AE37" s="107"/>
      <c r="AF37" s="109"/>
      <c r="AI37" s="85">
        <f t="shared" ca="1" si="14"/>
        <v>43609.249999999942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22</v>
      </c>
      <c r="AQ37" s="86">
        <f t="shared" si="1"/>
        <v>23</v>
      </c>
      <c r="AR37" s="86">
        <f t="shared" si="2"/>
        <v>4343</v>
      </c>
      <c r="AS37" s="86" t="str">
        <f t="shared" si="3"/>
        <v/>
      </c>
      <c r="AT37" s="86" t="str">
        <f t="shared" si="4"/>
        <v/>
      </c>
      <c r="AU37" s="86">
        <f t="shared" si="5"/>
        <v>0.78125</v>
      </c>
      <c r="AV37" s="86">
        <f t="shared" si="6"/>
        <v>1.75</v>
      </c>
      <c r="AW37" s="86">
        <f t="shared" si="6"/>
        <v>279</v>
      </c>
      <c r="AX37" s="86">
        <f t="shared" si="6"/>
        <v>191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635</v>
      </c>
      <c r="BC37" s="86">
        <f t="shared" si="8"/>
        <v>191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>
      <c r="AQ38" t="str">
        <f t="shared" si="1"/>
        <v/>
      </c>
    </row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411" t="s">
        <v>103</v>
      </c>
      <c r="D40" s="411" t="s">
        <v>149</v>
      </c>
      <c r="E40" s="411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413"/>
      <c r="E41" s="413"/>
      <c r="F41" s="529"/>
      <c r="G41" s="529"/>
      <c r="H41" s="530"/>
    </row>
    <row r="42" spans="2:58" x14ac:dyDescent="0.25">
      <c r="B42" s="54"/>
      <c r="C42" s="147"/>
      <c r="D42" s="409"/>
      <c r="E42" s="409"/>
      <c r="F42" s="517"/>
      <c r="G42" s="517"/>
      <c r="H42" s="518"/>
    </row>
    <row r="43" spans="2:58" x14ac:dyDescent="0.25">
      <c r="B43" s="54"/>
      <c r="C43" s="147"/>
      <c r="D43" s="409"/>
      <c r="E43" s="409"/>
      <c r="F43" s="517"/>
      <c r="G43" s="517"/>
      <c r="H43" s="518"/>
    </row>
    <row r="44" spans="2:58" x14ac:dyDescent="0.25">
      <c r="B44" s="54"/>
      <c r="C44" s="147"/>
      <c r="D44" s="409"/>
      <c r="E44" s="409"/>
      <c r="F44" s="517"/>
      <c r="G44" s="517"/>
      <c r="H44" s="518"/>
    </row>
    <row r="45" spans="2:58" x14ac:dyDescent="0.25">
      <c r="B45" s="54"/>
      <c r="C45" s="147"/>
      <c r="D45" s="409"/>
      <c r="E45" s="409"/>
      <c r="F45" s="517"/>
      <c r="G45" s="517"/>
      <c r="H45" s="518"/>
    </row>
    <row r="46" spans="2:58" x14ac:dyDescent="0.25">
      <c r="B46" s="54"/>
      <c r="C46" s="147"/>
      <c r="D46" s="409"/>
      <c r="E46" s="409"/>
      <c r="F46" s="517"/>
      <c r="G46" s="517"/>
      <c r="H46" s="518"/>
    </row>
    <row r="47" spans="2:58" x14ac:dyDescent="0.25">
      <c r="B47" s="54"/>
      <c r="C47" s="147"/>
      <c r="D47" s="409"/>
      <c r="E47" s="409"/>
      <c r="F47" s="517"/>
      <c r="G47" s="517"/>
      <c r="H47" s="518"/>
    </row>
    <row r="48" spans="2:58" x14ac:dyDescent="0.25">
      <c r="B48" s="54"/>
      <c r="C48" s="147"/>
      <c r="D48" s="409"/>
      <c r="E48" s="409"/>
      <c r="F48" s="517"/>
      <c r="G48" s="517"/>
      <c r="H48" s="518"/>
    </row>
    <row r="49" spans="2:8" x14ac:dyDescent="0.25">
      <c r="B49" s="54"/>
      <c r="C49" s="147"/>
      <c r="D49" s="409"/>
      <c r="E49" s="409"/>
      <c r="F49" s="517"/>
      <c r="G49" s="517"/>
      <c r="H49" s="518"/>
    </row>
    <row r="50" spans="2:8" x14ac:dyDescent="0.25">
      <c r="B50" s="54"/>
      <c r="C50" s="147"/>
      <c r="D50" s="409"/>
      <c r="E50" s="409"/>
      <c r="F50" s="517"/>
      <c r="G50" s="517"/>
      <c r="H50" s="518"/>
    </row>
    <row r="51" spans="2:8" x14ac:dyDescent="0.25">
      <c r="B51" s="54"/>
      <c r="C51" s="147"/>
      <c r="D51" s="409"/>
      <c r="E51" s="409"/>
      <c r="F51" s="517"/>
      <c r="G51" s="517"/>
      <c r="H51" s="518"/>
    </row>
    <row r="52" spans="2:8" x14ac:dyDescent="0.25">
      <c r="B52" s="54"/>
      <c r="C52" s="147"/>
      <c r="D52" s="409"/>
      <c r="E52" s="409"/>
      <c r="F52" s="517"/>
      <c r="G52" s="517"/>
      <c r="H52" s="518"/>
    </row>
    <row r="53" spans="2:8" x14ac:dyDescent="0.25">
      <c r="B53" s="54"/>
      <c r="C53" s="147"/>
      <c r="D53" s="409"/>
      <c r="E53" s="409"/>
      <c r="F53" s="517"/>
      <c r="G53" s="517"/>
      <c r="H53" s="518"/>
    </row>
    <row r="54" spans="2:8" x14ac:dyDescent="0.25">
      <c r="B54" s="54"/>
      <c r="C54" s="147"/>
      <c r="D54" s="409"/>
      <c r="E54" s="409"/>
      <c r="F54" s="517"/>
      <c r="G54" s="517"/>
      <c r="H54" s="518"/>
    </row>
    <row r="55" spans="2:8" x14ac:dyDescent="0.25">
      <c r="B55" s="54"/>
      <c r="C55" s="147"/>
      <c r="D55" s="409"/>
      <c r="E55" s="409"/>
      <c r="F55" s="517"/>
      <c r="G55" s="517"/>
      <c r="H55" s="518"/>
    </row>
    <row r="56" spans="2:8" x14ac:dyDescent="0.25">
      <c r="B56" s="54"/>
      <c r="C56" s="147"/>
      <c r="D56" s="409"/>
      <c r="E56" s="409"/>
      <c r="F56" s="517"/>
      <c r="G56" s="517"/>
      <c r="H56" s="518"/>
    </row>
    <row r="57" spans="2:8" x14ac:dyDescent="0.25">
      <c r="B57" s="54"/>
      <c r="C57" s="147"/>
      <c r="D57" s="409"/>
      <c r="E57" s="409"/>
      <c r="F57" s="517"/>
      <c r="G57" s="517"/>
      <c r="H57" s="518"/>
    </row>
    <row r="58" spans="2:8" x14ac:dyDescent="0.25">
      <c r="B58" s="54"/>
      <c r="C58" s="147"/>
      <c r="D58" s="409"/>
      <c r="E58" s="409"/>
      <c r="F58" s="517"/>
      <c r="G58" s="517"/>
      <c r="H58" s="518"/>
    </row>
    <row r="59" spans="2:8" x14ac:dyDescent="0.25">
      <c r="B59" s="54"/>
      <c r="C59" s="147"/>
      <c r="D59" s="409"/>
      <c r="E59" s="409"/>
      <c r="F59" s="517"/>
      <c r="G59" s="517"/>
      <c r="H59" s="518"/>
    </row>
    <row r="60" spans="2:8" x14ac:dyDescent="0.25">
      <c r="B60" s="54"/>
      <c r="C60" s="147"/>
      <c r="D60" s="409"/>
      <c r="E60" s="409"/>
      <c r="F60" s="517"/>
      <c r="G60" s="517"/>
      <c r="H60" s="518"/>
    </row>
    <row r="61" spans="2:8" x14ac:dyDescent="0.25">
      <c r="B61" s="54"/>
      <c r="C61" s="147"/>
      <c r="D61" s="409"/>
      <c r="E61" s="409"/>
      <c r="F61" s="517"/>
      <c r="G61" s="517"/>
      <c r="H61" s="518"/>
    </row>
    <row r="62" spans="2:8" x14ac:dyDescent="0.25">
      <c r="B62" s="54"/>
      <c r="C62" s="147"/>
      <c r="D62" s="409"/>
      <c r="E62" s="409"/>
      <c r="F62" s="517"/>
      <c r="G62" s="517"/>
      <c r="H62" s="518"/>
    </row>
    <row r="63" spans="2:8" x14ac:dyDescent="0.25">
      <c r="B63" s="54"/>
      <c r="C63" s="147"/>
      <c r="D63" s="409"/>
      <c r="E63" s="409"/>
      <c r="F63" s="517"/>
      <c r="G63" s="517"/>
      <c r="H63" s="518"/>
    </row>
    <row r="64" spans="2:8" x14ac:dyDescent="0.25">
      <c r="B64" s="54"/>
      <c r="C64" s="147"/>
      <c r="D64" s="409"/>
      <c r="E64" s="409"/>
      <c r="F64" s="517"/>
      <c r="G64" s="517"/>
      <c r="H64" s="518"/>
    </row>
    <row r="65" spans="2:8" x14ac:dyDescent="0.25">
      <c r="B65" s="54"/>
      <c r="C65" s="147"/>
      <c r="D65" s="409"/>
      <c r="E65" s="409"/>
      <c r="F65" s="517"/>
      <c r="G65" s="517"/>
      <c r="H65" s="518"/>
    </row>
    <row r="66" spans="2:8" x14ac:dyDescent="0.25">
      <c r="B66" s="54"/>
      <c r="C66" s="147"/>
      <c r="D66" s="409"/>
      <c r="E66" s="409"/>
      <c r="F66" s="517"/>
      <c r="G66" s="517"/>
      <c r="H66" s="518"/>
    </row>
    <row r="67" spans="2:8" x14ac:dyDescent="0.25">
      <c r="B67" s="54"/>
      <c r="C67" s="147"/>
      <c r="D67" s="409"/>
      <c r="E67" s="409"/>
      <c r="F67" s="517"/>
      <c r="G67" s="517"/>
      <c r="H67" s="518"/>
    </row>
    <row r="68" spans="2:8" x14ac:dyDescent="0.25">
      <c r="B68" s="54"/>
      <c r="C68" s="147"/>
      <c r="D68" s="409"/>
      <c r="E68" s="409"/>
      <c r="F68" s="517"/>
      <c r="G68" s="517"/>
      <c r="H68" s="518"/>
    </row>
    <row r="69" spans="2:8" x14ac:dyDescent="0.25">
      <c r="B69" s="54"/>
      <c r="C69" s="147"/>
      <c r="D69" s="409"/>
      <c r="E69" s="409"/>
      <c r="F69" s="517"/>
      <c r="G69" s="517"/>
      <c r="H69" s="518"/>
    </row>
    <row r="70" spans="2:8" x14ac:dyDescent="0.25">
      <c r="B70" s="54"/>
      <c r="C70" s="147"/>
      <c r="D70" s="409"/>
      <c r="E70" s="409"/>
      <c r="F70" s="517"/>
      <c r="G70" s="517"/>
      <c r="H70" s="518"/>
    </row>
    <row r="71" spans="2:8" x14ac:dyDescent="0.25">
      <c r="B71" s="54"/>
      <c r="C71" s="147"/>
      <c r="D71" s="409"/>
      <c r="E71" s="409"/>
      <c r="F71" s="517"/>
      <c r="G71" s="517"/>
      <c r="H71" s="518"/>
    </row>
    <row r="72" spans="2:8" x14ac:dyDescent="0.25">
      <c r="B72" s="54"/>
      <c r="C72" s="147"/>
      <c r="D72" s="409"/>
      <c r="E72" s="409"/>
      <c r="F72" s="517"/>
      <c r="G72" s="517"/>
      <c r="H72" s="518"/>
    </row>
    <row r="73" spans="2:8" x14ac:dyDescent="0.25">
      <c r="B73" s="54"/>
      <c r="C73" s="147"/>
      <c r="D73" s="409"/>
      <c r="E73" s="409"/>
      <c r="F73" s="517"/>
      <c r="G73" s="517"/>
      <c r="H73" s="518"/>
    </row>
    <row r="74" spans="2:8" x14ac:dyDescent="0.25">
      <c r="B74" s="54"/>
      <c r="C74" s="147"/>
      <c r="D74" s="409"/>
      <c r="E74" s="409"/>
      <c r="F74" s="517"/>
      <c r="G74" s="517"/>
      <c r="H74" s="518"/>
    </row>
    <row r="75" spans="2:8" x14ac:dyDescent="0.25">
      <c r="B75" s="54"/>
      <c r="C75" s="147"/>
      <c r="D75" s="409"/>
      <c r="E75" s="409"/>
      <c r="F75" s="517"/>
      <c r="G75" s="517"/>
      <c r="H75" s="518"/>
    </row>
    <row r="76" spans="2:8" x14ac:dyDescent="0.25">
      <c r="B76" s="54"/>
      <c r="C76" s="147"/>
      <c r="D76" s="409"/>
      <c r="E76" s="409"/>
      <c r="F76" s="517"/>
      <c r="G76" s="517"/>
      <c r="H76" s="518"/>
    </row>
    <row r="77" spans="2:8" x14ac:dyDescent="0.25">
      <c r="B77" s="54"/>
      <c r="C77" s="147"/>
      <c r="D77" s="409"/>
      <c r="E77" s="409"/>
      <c r="F77" s="517"/>
      <c r="G77" s="517"/>
      <c r="H77" s="518"/>
    </row>
    <row r="78" spans="2:8" x14ac:dyDescent="0.25">
      <c r="B78" s="54"/>
      <c r="C78" s="147"/>
      <c r="D78" s="409"/>
      <c r="E78" s="409"/>
      <c r="F78" s="517"/>
      <c r="G78" s="517"/>
      <c r="H78" s="518"/>
    </row>
    <row r="79" spans="2:8" x14ac:dyDescent="0.25">
      <c r="B79" s="54"/>
      <c r="C79" s="147"/>
      <c r="D79" s="409"/>
      <c r="E79" s="409"/>
      <c r="F79" s="517"/>
      <c r="G79" s="517"/>
      <c r="H79" s="518"/>
    </row>
    <row r="80" spans="2:8" x14ac:dyDescent="0.25">
      <c r="B80" s="54"/>
      <c r="C80" s="147"/>
      <c r="D80" s="409"/>
      <c r="E80" s="409"/>
      <c r="F80" s="517"/>
      <c r="G80" s="517"/>
      <c r="H80" s="518"/>
    </row>
    <row r="81" spans="2:8" x14ac:dyDescent="0.25">
      <c r="B81" s="54"/>
      <c r="C81" s="147"/>
      <c r="D81" s="409"/>
      <c r="E81" s="409"/>
      <c r="F81" s="517"/>
      <c r="G81" s="517"/>
      <c r="H81" s="518"/>
    </row>
    <row r="82" spans="2:8" x14ac:dyDescent="0.25">
      <c r="B82" s="54"/>
      <c r="C82" s="147"/>
      <c r="D82" s="409"/>
      <c r="E82" s="409"/>
      <c r="F82" s="517"/>
      <c r="G82" s="517"/>
      <c r="H82" s="518"/>
    </row>
    <row r="83" spans="2:8" x14ac:dyDescent="0.25">
      <c r="B83" s="54"/>
      <c r="C83" s="147"/>
      <c r="D83" s="409"/>
      <c r="E83" s="409"/>
      <c r="F83" s="517"/>
      <c r="G83" s="517"/>
      <c r="H83" s="518"/>
    </row>
    <row r="84" spans="2:8" x14ac:dyDescent="0.25">
      <c r="B84" s="54"/>
      <c r="C84" s="147"/>
      <c r="D84" s="409"/>
      <c r="E84" s="409"/>
      <c r="F84" s="517"/>
      <c r="G84" s="517"/>
      <c r="H84" s="518"/>
    </row>
    <row r="85" spans="2:8" x14ac:dyDescent="0.25">
      <c r="B85" s="54"/>
      <c r="C85" s="147"/>
      <c r="D85" s="409"/>
      <c r="E85" s="409"/>
      <c r="F85" s="517"/>
      <c r="G85" s="517"/>
      <c r="H85" s="518"/>
    </row>
    <row r="86" spans="2:8" x14ac:dyDescent="0.25">
      <c r="B86" s="54"/>
      <c r="C86" s="147"/>
      <c r="D86" s="409"/>
      <c r="E86" s="409"/>
      <c r="F86" s="517"/>
      <c r="G86" s="517"/>
      <c r="H86" s="518"/>
    </row>
    <row r="87" spans="2:8" x14ac:dyDescent="0.25">
      <c r="B87" s="54"/>
      <c r="C87" s="147"/>
      <c r="D87" s="409"/>
      <c r="E87" s="409"/>
      <c r="F87" s="517"/>
      <c r="G87" s="517"/>
      <c r="H87" s="518"/>
    </row>
    <row r="88" spans="2:8" x14ac:dyDescent="0.25">
      <c r="B88" s="54"/>
      <c r="C88" s="147"/>
      <c r="D88" s="409"/>
      <c r="E88" s="409"/>
      <c r="F88" s="517"/>
      <c r="G88" s="517"/>
      <c r="H88" s="518"/>
    </row>
    <row r="89" spans="2:8" x14ac:dyDescent="0.25">
      <c r="B89" s="54"/>
      <c r="C89" s="147"/>
      <c r="D89" s="409"/>
      <c r="E89" s="409"/>
      <c r="F89" s="517"/>
      <c r="G89" s="517"/>
      <c r="H89" s="518"/>
    </row>
    <row r="90" spans="2:8" x14ac:dyDescent="0.25">
      <c r="B90" s="54"/>
      <c r="C90" s="147"/>
      <c r="D90" s="409"/>
      <c r="E90" s="409"/>
      <c r="F90" s="517"/>
      <c r="G90" s="517"/>
      <c r="H90" s="518"/>
    </row>
    <row r="91" spans="2:8" x14ac:dyDescent="0.25">
      <c r="B91" s="54"/>
      <c r="C91" s="147"/>
      <c r="D91" s="409"/>
      <c r="E91" s="409"/>
      <c r="F91" s="517"/>
      <c r="G91" s="517"/>
      <c r="H91" s="518"/>
    </row>
    <row r="92" spans="2:8" x14ac:dyDescent="0.25">
      <c r="B92" s="54"/>
      <c r="C92" s="147"/>
      <c r="D92" s="409"/>
      <c r="E92" s="409"/>
      <c r="F92" s="517"/>
      <c r="G92" s="517"/>
      <c r="H92" s="518"/>
    </row>
    <row r="93" spans="2:8" x14ac:dyDescent="0.25">
      <c r="B93" s="54"/>
      <c r="C93" s="147"/>
      <c r="D93" s="409"/>
      <c r="E93" s="409"/>
      <c r="F93" s="517"/>
      <c r="G93" s="517"/>
      <c r="H93" s="518"/>
    </row>
    <row r="94" spans="2:8" x14ac:dyDescent="0.25">
      <c r="B94" s="54"/>
      <c r="C94" s="147"/>
      <c r="D94" s="409"/>
      <c r="E94" s="409"/>
      <c r="F94" s="517"/>
      <c r="G94" s="517"/>
      <c r="H94" s="518"/>
    </row>
    <row r="95" spans="2:8" x14ac:dyDescent="0.25">
      <c r="B95" s="54"/>
      <c r="C95" s="147"/>
      <c r="D95" s="409"/>
      <c r="E95" s="409"/>
      <c r="F95" s="517"/>
      <c r="G95" s="517"/>
      <c r="H95" s="518"/>
    </row>
    <row r="96" spans="2:8" x14ac:dyDescent="0.25">
      <c r="B96" s="54"/>
      <c r="C96" s="147"/>
      <c r="D96" s="409"/>
      <c r="E96" s="409"/>
      <c r="F96" s="517"/>
      <c r="G96" s="517"/>
      <c r="H96" s="518"/>
    </row>
    <row r="97" spans="2:8" x14ac:dyDescent="0.25">
      <c r="B97" s="54"/>
      <c r="C97" s="147"/>
      <c r="D97" s="409"/>
      <c r="E97" s="409"/>
      <c r="F97" s="517"/>
      <c r="G97" s="517"/>
      <c r="H97" s="518"/>
    </row>
    <row r="98" spans="2:8" x14ac:dyDescent="0.25">
      <c r="B98" s="54"/>
      <c r="C98" s="147"/>
      <c r="D98" s="409"/>
      <c r="E98" s="409"/>
      <c r="F98" s="517"/>
      <c r="G98" s="517"/>
      <c r="H98" s="518"/>
    </row>
    <row r="99" spans="2:8" x14ac:dyDescent="0.25">
      <c r="B99" s="54"/>
      <c r="C99" s="147"/>
      <c r="D99" s="409"/>
      <c r="E99" s="409"/>
      <c r="F99" s="517"/>
      <c r="G99" s="517"/>
      <c r="H99" s="518"/>
    </row>
    <row r="100" spans="2:8" ht="15.75" thickBot="1" x14ac:dyDescent="0.3">
      <c r="B100" s="60"/>
      <c r="C100" s="148"/>
      <c r="D100" s="410"/>
      <c r="E100" s="410"/>
      <c r="F100" s="519"/>
      <c r="G100" s="519"/>
      <c r="H100" s="520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7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7009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523875</xdr:colOff>
                    <xdr:row>1</xdr:row>
                    <xdr:rowOff>9525</xdr:rowOff>
                  </from>
                  <to>
                    <xdr:col>31</xdr:col>
                    <xdr:colOff>476250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010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38100</xdr:colOff>
                    <xdr:row>1</xdr:row>
                    <xdr:rowOff>28575</xdr:rowOff>
                  </from>
                  <to>
                    <xdr:col>28</xdr:col>
                    <xdr:colOff>371475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2">
    <tabColor rgb="FF000000"/>
    <pageSetUpPr fitToPage="1"/>
  </sheetPr>
  <dimension ref="B1:BF100"/>
  <sheetViews>
    <sheetView showGridLines="0" zoomScaleNormal="100" workbookViewId="0">
      <selection activeCell="D48" sqref="D48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43607</v>
      </c>
      <c r="N5" s="468" t="str">
        <f ca="1">"Oil Sales for "&amp;TEXT(L5,"MM-DD-YY")</f>
        <v>Oil Sales for 05-22-19</v>
      </c>
      <c r="O5" s="469"/>
      <c r="P5" s="96">
        <f>SUM(AC14:AC37)</f>
        <v>437.78999999999996</v>
      </c>
      <c r="Q5" s="10"/>
      <c r="R5" s="531" t="str">
        <f ca="1">"Flare Total For "&amp;TEXT(L5,"MM-DD-YY")</f>
        <v>Flare Total For 05-22-19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537</v>
      </c>
      <c r="M6" s="10"/>
      <c r="N6" s="472" t="str">
        <f ca="1">"Gas Sales for "&amp;TEXT(L5,"MM-DD-YY")</f>
        <v>Gas Sales for 05-22-19</v>
      </c>
      <c r="O6" s="473"/>
      <c r="P6" s="132">
        <v>4167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453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401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404" t="s">
        <v>92</v>
      </c>
      <c r="F11" s="404" t="s">
        <v>93</v>
      </c>
      <c r="G11" s="404" t="s">
        <v>94</v>
      </c>
      <c r="H11" s="405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404" t="s">
        <v>54</v>
      </c>
      <c r="N11" s="405" t="s">
        <v>55</v>
      </c>
      <c r="O11" s="38" t="s">
        <v>80</v>
      </c>
      <c r="P11" s="404" t="s">
        <v>61</v>
      </c>
      <c r="Q11" s="405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404" t="s">
        <v>61</v>
      </c>
      <c r="AD11" s="404" t="s">
        <v>100</v>
      </c>
      <c r="AE11" s="404" t="s">
        <v>101</v>
      </c>
      <c r="AF11" s="405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402">
        <v>682</v>
      </c>
      <c r="E14" s="51">
        <v>48</v>
      </c>
      <c r="F14" s="402">
        <v>1.75</v>
      </c>
      <c r="G14" s="51">
        <v>256</v>
      </c>
      <c r="H14" s="52">
        <v>186</v>
      </c>
      <c r="I14" s="53"/>
      <c r="J14" s="160"/>
      <c r="K14" s="65"/>
      <c r="L14" s="49"/>
      <c r="M14" s="402"/>
      <c r="N14" s="52"/>
      <c r="O14" s="54">
        <v>3968</v>
      </c>
      <c r="P14" s="402">
        <v>22</v>
      </c>
      <c r="Q14" s="52">
        <v>18</v>
      </c>
      <c r="R14" s="21">
        <v>22</v>
      </c>
      <c r="S14" s="22">
        <f>Q14</f>
        <v>18</v>
      </c>
      <c r="T14" s="61"/>
      <c r="U14" s="61"/>
      <c r="V14" s="61"/>
      <c r="W14" s="112">
        <f ca="1">INDEX('Daily Totals'!$1:$1048576,MATCH(L5,'Daily Totals'!B:B)-1,17)</f>
        <v>110159</v>
      </c>
      <c r="X14" s="113">
        <f ca="1">IFERROR(('Main Tab'!$D$10-W14)/'Main Tab'!$D$10,1)</f>
        <v>0.37975980676437304</v>
      </c>
      <c r="Y14" s="185"/>
      <c r="Z14" s="64">
        <v>3</v>
      </c>
      <c r="AA14" s="49"/>
      <c r="AB14" s="49"/>
      <c r="AC14" s="402"/>
      <c r="AD14" s="104"/>
      <c r="AE14" s="106"/>
      <c r="AF14" s="108"/>
      <c r="AI14" s="83">
        <f ca="1">$L$5+B14</f>
        <v>43607.291666666664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22</v>
      </c>
      <c r="AQ14" s="81">
        <f t="shared" si="1"/>
        <v>18</v>
      </c>
      <c r="AR14" s="81">
        <f t="shared" ref="AR14:AR37" si="2">IF(O14="","",O14)</f>
        <v>3968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6">
        <f t="shared" si="6"/>
        <v>256</v>
      </c>
      <c r="AX14" s="81">
        <f t="shared" si="6"/>
        <v>186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682</v>
      </c>
      <c r="BC14" s="81">
        <f t="shared" ref="BC14:BC37" si="8">IF(H14="","",H14)</f>
        <v>186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43607.333333333328</v>
      </c>
      <c r="C15" s="49"/>
      <c r="D15" s="402">
        <v>683</v>
      </c>
      <c r="E15" s="51">
        <v>48</v>
      </c>
      <c r="F15" s="402">
        <v>1.75</v>
      </c>
      <c r="G15" s="51">
        <v>261</v>
      </c>
      <c r="H15" s="52">
        <v>184</v>
      </c>
      <c r="I15" s="53"/>
      <c r="J15" s="160"/>
      <c r="K15" s="65"/>
      <c r="L15" s="49"/>
      <c r="M15" s="402"/>
      <c r="N15" s="52"/>
      <c r="O15" s="54">
        <v>4171</v>
      </c>
      <c r="P15" s="402">
        <v>22</v>
      </c>
      <c r="Q15" s="52">
        <v>19</v>
      </c>
      <c r="R15" s="23">
        <f t="shared" ref="R15:S30" si="12">P15+R14</f>
        <v>44</v>
      </c>
      <c r="S15" s="24">
        <f t="shared" si="12"/>
        <v>37</v>
      </c>
      <c r="T15" s="62"/>
      <c r="U15" s="62"/>
      <c r="V15" s="62"/>
      <c r="W15" s="114">
        <f t="shared" ref="W15:W37" ca="1" si="13">W14-Q15</f>
        <v>110140</v>
      </c>
      <c r="X15" s="115">
        <f ca="1">IFERROR(('Main Tab'!$D$10-W15)/'Main Tab'!$D$10,1)</f>
        <v>0.37986678452988903</v>
      </c>
      <c r="Y15" s="110"/>
      <c r="Z15" s="65">
        <v>3</v>
      </c>
      <c r="AA15" s="49"/>
      <c r="AB15" s="49"/>
      <c r="AC15" s="402"/>
      <c r="AD15" s="104"/>
      <c r="AE15" s="106"/>
      <c r="AF15" s="108"/>
      <c r="AI15" s="83">
        <f t="shared" ref="AI15:AI37" ca="1" si="14">B15</f>
        <v>43607.333333333328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22</v>
      </c>
      <c r="AQ15" s="81">
        <f t="shared" si="1"/>
        <v>19</v>
      </c>
      <c r="AR15" s="81">
        <f t="shared" si="2"/>
        <v>4171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6">
        <f t="shared" si="6"/>
        <v>261</v>
      </c>
      <c r="AX15" s="81">
        <f t="shared" si="6"/>
        <v>184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683</v>
      </c>
      <c r="BC15" s="81">
        <f t="shared" si="8"/>
        <v>184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43607.374999999993</v>
      </c>
      <c r="C16" s="49"/>
      <c r="D16" s="402">
        <v>682</v>
      </c>
      <c r="E16" s="51">
        <v>48</v>
      </c>
      <c r="F16" s="402">
        <v>1.75</v>
      </c>
      <c r="G16" s="51">
        <v>261</v>
      </c>
      <c r="H16" s="52">
        <v>181</v>
      </c>
      <c r="I16" s="53"/>
      <c r="J16" s="160"/>
      <c r="K16" s="65"/>
      <c r="L16" s="49"/>
      <c r="M16" s="402"/>
      <c r="N16" s="52"/>
      <c r="O16" s="54">
        <v>4379</v>
      </c>
      <c r="P16" s="402">
        <v>23</v>
      </c>
      <c r="Q16" s="52">
        <v>18</v>
      </c>
      <c r="R16" s="23">
        <f t="shared" si="12"/>
        <v>67</v>
      </c>
      <c r="S16" s="24">
        <f t="shared" si="12"/>
        <v>55</v>
      </c>
      <c r="T16" s="62"/>
      <c r="U16" s="62"/>
      <c r="V16" s="62"/>
      <c r="W16" s="114">
        <f t="shared" ca="1" si="13"/>
        <v>110122</v>
      </c>
      <c r="X16" s="115">
        <f ca="1">IFERROR(('Main Tab'!$D$10-W16)/'Main Tab'!$D$10,1)</f>
        <v>0.37996813188669365</v>
      </c>
      <c r="Y16" s="110"/>
      <c r="Z16" s="65">
        <v>2</v>
      </c>
      <c r="AA16" s="49"/>
      <c r="AB16" s="49"/>
      <c r="AC16" s="402"/>
      <c r="AD16" s="104"/>
      <c r="AE16" s="106"/>
      <c r="AF16" s="108"/>
      <c r="AI16" s="83">
        <f t="shared" ca="1" si="14"/>
        <v>43607.374999999993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23</v>
      </c>
      <c r="AQ16" s="81">
        <f t="shared" si="1"/>
        <v>18</v>
      </c>
      <c r="AR16" s="81">
        <f t="shared" si="2"/>
        <v>4379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6">
        <f t="shared" si="6"/>
        <v>261</v>
      </c>
      <c r="AX16" s="81">
        <f t="shared" si="6"/>
        <v>181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682</v>
      </c>
      <c r="BC16" s="81">
        <f t="shared" si="8"/>
        <v>181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43607.416666666657</v>
      </c>
      <c r="C17" s="49"/>
      <c r="D17" s="402">
        <v>686</v>
      </c>
      <c r="E17" s="51">
        <v>48</v>
      </c>
      <c r="F17" s="402">
        <v>1.75</v>
      </c>
      <c r="G17" s="51">
        <v>269</v>
      </c>
      <c r="H17" s="52">
        <v>188</v>
      </c>
      <c r="I17" s="53"/>
      <c r="J17" s="160"/>
      <c r="K17" s="65"/>
      <c r="L17" s="49"/>
      <c r="M17" s="402"/>
      <c r="N17" s="52"/>
      <c r="O17" s="54">
        <v>3002</v>
      </c>
      <c r="P17" s="402">
        <v>22</v>
      </c>
      <c r="Q17" s="52">
        <v>18</v>
      </c>
      <c r="R17" s="23">
        <f t="shared" si="12"/>
        <v>89</v>
      </c>
      <c r="S17" s="24">
        <f t="shared" si="12"/>
        <v>73</v>
      </c>
      <c r="T17" s="62"/>
      <c r="U17" s="171"/>
      <c r="V17" s="62"/>
      <c r="W17" s="114">
        <f t="shared" ca="1" si="13"/>
        <v>110104</v>
      </c>
      <c r="X17" s="115">
        <f ca="1">IFERROR(('Main Tab'!$D$10-W17)/'Main Tab'!$D$10,1)</f>
        <v>0.38006947924349826</v>
      </c>
      <c r="Y17" s="110"/>
      <c r="Z17" s="65">
        <v>3</v>
      </c>
      <c r="AA17" s="49"/>
      <c r="AB17" s="49"/>
      <c r="AC17" s="402"/>
      <c r="AD17" s="104"/>
      <c r="AE17" s="106"/>
      <c r="AF17" s="108"/>
      <c r="AI17" s="83">
        <f t="shared" ca="1" si="14"/>
        <v>43607.416666666657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22</v>
      </c>
      <c r="AQ17" s="81">
        <f t="shared" si="1"/>
        <v>18</v>
      </c>
      <c r="AR17" s="81">
        <f t="shared" si="2"/>
        <v>3002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6">
        <f t="shared" si="6"/>
        <v>269</v>
      </c>
      <c r="AX17" s="81">
        <f t="shared" si="6"/>
        <v>188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686</v>
      </c>
      <c r="BC17" s="81">
        <f t="shared" si="8"/>
        <v>188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43607.458333333321</v>
      </c>
      <c r="C18" s="49"/>
      <c r="D18" s="402">
        <v>684</v>
      </c>
      <c r="E18" s="51">
        <v>48</v>
      </c>
      <c r="F18" s="402">
        <v>1.75</v>
      </c>
      <c r="G18" s="51">
        <v>251</v>
      </c>
      <c r="H18" s="52">
        <v>181</v>
      </c>
      <c r="I18" s="53"/>
      <c r="J18" s="160"/>
      <c r="K18" s="65"/>
      <c r="L18" s="49"/>
      <c r="M18" s="402"/>
      <c r="N18" s="52"/>
      <c r="O18" s="54">
        <v>4105</v>
      </c>
      <c r="P18" s="402">
        <v>22</v>
      </c>
      <c r="Q18" s="52">
        <v>19</v>
      </c>
      <c r="R18" s="23">
        <f t="shared" si="12"/>
        <v>111</v>
      </c>
      <c r="S18" s="24">
        <f t="shared" si="12"/>
        <v>92</v>
      </c>
      <c r="T18" s="62"/>
      <c r="U18" s="62"/>
      <c r="V18" s="62"/>
      <c r="W18" s="114">
        <f t="shared" ca="1" si="13"/>
        <v>110085</v>
      </c>
      <c r="X18" s="115">
        <f ca="1">IFERROR(('Main Tab'!$D$10-W18)/'Main Tab'!$D$10,1)</f>
        <v>0.38017645700901426</v>
      </c>
      <c r="Y18" s="110"/>
      <c r="Z18" s="65">
        <v>3</v>
      </c>
      <c r="AA18" s="49">
        <v>8650001</v>
      </c>
      <c r="AB18" s="49" t="s">
        <v>154</v>
      </c>
      <c r="AC18" s="402">
        <v>196.73</v>
      </c>
      <c r="AD18" s="104" t="s">
        <v>153</v>
      </c>
      <c r="AE18" s="106">
        <v>45.5</v>
      </c>
      <c r="AF18" s="108">
        <v>1E-3</v>
      </c>
      <c r="AI18" s="83">
        <f t="shared" ca="1" si="14"/>
        <v>43607.458333333321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22</v>
      </c>
      <c r="AQ18" s="81">
        <f t="shared" si="1"/>
        <v>19</v>
      </c>
      <c r="AR18" s="81">
        <f t="shared" si="2"/>
        <v>4105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6">
        <f t="shared" si="6"/>
        <v>251</v>
      </c>
      <c r="AX18" s="81">
        <f t="shared" si="6"/>
        <v>181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684</v>
      </c>
      <c r="BC18" s="81">
        <f t="shared" si="8"/>
        <v>181</v>
      </c>
      <c r="BD18" s="81">
        <f t="shared" si="9"/>
        <v>1E-3</v>
      </c>
      <c r="BE18" s="81">
        <f t="shared" si="10"/>
        <v>45.5</v>
      </c>
      <c r="BF18" s="84" t="str">
        <f t="shared" si="11"/>
        <v>Ticket No: 8650001 196.73 bbls sold</v>
      </c>
    </row>
    <row r="19" spans="2:58" ht="15.75" thickBot="1" x14ac:dyDescent="0.3">
      <c r="B19" s="47">
        <f t="shared" ca="1" si="15"/>
        <v>43607.499999999985</v>
      </c>
      <c r="C19" s="49"/>
      <c r="D19" s="402">
        <v>679</v>
      </c>
      <c r="E19" s="51">
        <v>48</v>
      </c>
      <c r="F19" s="402">
        <v>1.75</v>
      </c>
      <c r="G19" s="51">
        <v>270</v>
      </c>
      <c r="H19" s="52">
        <v>187</v>
      </c>
      <c r="I19" s="53"/>
      <c r="J19" s="160"/>
      <c r="K19" s="65"/>
      <c r="L19" s="49"/>
      <c r="M19" s="402"/>
      <c r="N19" s="52"/>
      <c r="O19" s="54">
        <v>5337</v>
      </c>
      <c r="P19" s="402">
        <v>21</v>
      </c>
      <c r="Q19" s="52">
        <v>18</v>
      </c>
      <c r="R19" s="23">
        <f t="shared" si="12"/>
        <v>132</v>
      </c>
      <c r="S19" s="24">
        <f t="shared" si="12"/>
        <v>110</v>
      </c>
      <c r="T19" s="62"/>
      <c r="U19" s="62"/>
      <c r="V19" s="62"/>
      <c r="W19" s="114">
        <f t="shared" ca="1" si="13"/>
        <v>110067</v>
      </c>
      <c r="X19" s="115">
        <f ca="1">IFERROR(('Main Tab'!$D$10-W19)/'Main Tab'!$D$10,1)</f>
        <v>0.38027780436581893</v>
      </c>
      <c r="Y19" s="110"/>
      <c r="Z19" s="65">
        <v>3</v>
      </c>
      <c r="AA19" s="49"/>
      <c r="AB19" s="49"/>
      <c r="AC19" s="402"/>
      <c r="AD19" s="104"/>
      <c r="AE19" s="106"/>
      <c r="AF19" s="108"/>
      <c r="AI19" s="83">
        <f t="shared" ca="1" si="14"/>
        <v>43607.499999999985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21</v>
      </c>
      <c r="AQ19" s="81">
        <f t="shared" si="1"/>
        <v>18</v>
      </c>
      <c r="AR19" s="81">
        <f t="shared" si="2"/>
        <v>5337</v>
      </c>
      <c r="AS19" s="81" t="str">
        <f t="shared" si="3"/>
        <v/>
      </c>
      <c r="AT19" s="81" t="str">
        <f t="shared" si="4"/>
        <v/>
      </c>
      <c r="AU19" s="81">
        <f>IF(E19="","",E19/64)</f>
        <v>0.75</v>
      </c>
      <c r="AV19" s="81">
        <f>IF(F19="","",F19)</f>
        <v>1.75</v>
      </c>
      <c r="AW19" s="226">
        <f t="shared" si="6"/>
        <v>270</v>
      </c>
      <c r="AX19" s="81">
        <f t="shared" si="6"/>
        <v>187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679</v>
      </c>
      <c r="BC19" s="81">
        <f t="shared" si="8"/>
        <v>187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5.75" thickTop="1" x14ac:dyDescent="0.25">
      <c r="B20" s="47">
        <f t="shared" ca="1" si="15"/>
        <v>43607.54166666665</v>
      </c>
      <c r="C20" s="49"/>
      <c r="D20" s="402">
        <v>669</v>
      </c>
      <c r="E20" s="51">
        <v>48</v>
      </c>
      <c r="F20" s="402">
        <v>1.75</v>
      </c>
      <c r="G20" s="51">
        <v>294</v>
      </c>
      <c r="H20" s="52">
        <v>182</v>
      </c>
      <c r="I20" s="53"/>
      <c r="J20" s="160"/>
      <c r="K20" s="65"/>
      <c r="L20" s="49"/>
      <c r="M20" s="402"/>
      <c r="N20" s="52"/>
      <c r="O20" s="54">
        <v>4347</v>
      </c>
      <c r="P20" s="402">
        <v>24</v>
      </c>
      <c r="Q20" s="52">
        <v>20</v>
      </c>
      <c r="R20" s="23">
        <f t="shared" si="12"/>
        <v>156</v>
      </c>
      <c r="S20" s="24">
        <f t="shared" si="12"/>
        <v>130</v>
      </c>
      <c r="T20" s="62"/>
      <c r="U20" s="62"/>
      <c r="V20" s="62"/>
      <c r="W20" s="114">
        <f t="shared" ca="1" si="13"/>
        <v>110047</v>
      </c>
      <c r="X20" s="115">
        <f ca="1">IFERROR(('Main Tab'!$D$10-W20)/'Main Tab'!$D$10,1)</f>
        <v>0.3803904125400463</v>
      </c>
      <c r="Y20" s="110"/>
      <c r="Z20" s="64">
        <v>3</v>
      </c>
      <c r="AA20" s="49"/>
      <c r="AB20" s="49"/>
      <c r="AC20" s="402"/>
      <c r="AD20" s="104"/>
      <c r="AE20" s="106"/>
      <c r="AF20" s="108"/>
      <c r="AI20" s="83">
        <f t="shared" ca="1" si="14"/>
        <v>43607.54166666665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24</v>
      </c>
      <c r="AQ20" s="81">
        <f t="shared" si="1"/>
        <v>20</v>
      </c>
      <c r="AR20" s="81">
        <f t="shared" si="2"/>
        <v>4347</v>
      </c>
      <c r="AS20" s="81" t="str">
        <f t="shared" si="3"/>
        <v/>
      </c>
      <c r="AT20" s="81" t="str">
        <f t="shared" si="4"/>
        <v/>
      </c>
      <c r="AU20" s="81">
        <f>IF(E20="","",E20/64)</f>
        <v>0.75</v>
      </c>
      <c r="AV20" s="81">
        <f t="shared" si="6"/>
        <v>1.75</v>
      </c>
      <c r="AW20" s="226">
        <f t="shared" si="6"/>
        <v>294</v>
      </c>
      <c r="AX20" s="81">
        <f t="shared" si="6"/>
        <v>182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669</v>
      </c>
      <c r="BC20" s="81">
        <f t="shared" si="8"/>
        <v>182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43607.583333333314</v>
      </c>
      <c r="C21" s="49"/>
      <c r="D21" s="402">
        <v>670</v>
      </c>
      <c r="E21" s="51">
        <v>48</v>
      </c>
      <c r="F21" s="402">
        <v>1.75</v>
      </c>
      <c r="G21" s="51">
        <v>290</v>
      </c>
      <c r="H21" s="52">
        <v>186</v>
      </c>
      <c r="I21" s="53"/>
      <c r="J21" s="160"/>
      <c r="K21" s="65"/>
      <c r="L21" s="49"/>
      <c r="M21" s="402"/>
      <c r="N21" s="52"/>
      <c r="O21" s="54">
        <v>4032</v>
      </c>
      <c r="P21" s="402">
        <v>23</v>
      </c>
      <c r="Q21" s="52">
        <v>19</v>
      </c>
      <c r="R21" s="23">
        <f t="shared" si="12"/>
        <v>179</v>
      </c>
      <c r="S21" s="24">
        <f t="shared" si="12"/>
        <v>149</v>
      </c>
      <c r="T21" s="62"/>
      <c r="U21" s="62"/>
      <c r="V21" s="62"/>
      <c r="W21" s="114">
        <f t="shared" ca="1" si="13"/>
        <v>110028</v>
      </c>
      <c r="X21" s="115">
        <f ca="1">IFERROR(('Main Tab'!$D$10-W21)/'Main Tab'!$D$10,1)</f>
        <v>0.38049739030556229</v>
      </c>
      <c r="Y21" s="110"/>
      <c r="Z21" s="65">
        <v>3</v>
      </c>
      <c r="AA21" s="49"/>
      <c r="AB21" s="49"/>
      <c r="AC21" s="402"/>
      <c r="AD21" s="104"/>
      <c r="AE21" s="106"/>
      <c r="AF21" s="108"/>
      <c r="AI21" s="83">
        <f t="shared" ca="1" si="14"/>
        <v>43607.583333333314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23</v>
      </c>
      <c r="AQ21" s="81">
        <f t="shared" si="1"/>
        <v>19</v>
      </c>
      <c r="AR21" s="81">
        <f t="shared" si="2"/>
        <v>4032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6">
        <f t="shared" si="6"/>
        <v>290</v>
      </c>
      <c r="AX21" s="81">
        <f t="shared" si="6"/>
        <v>186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670</v>
      </c>
      <c r="BC21" s="81">
        <f t="shared" si="8"/>
        <v>186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43607.624999999978</v>
      </c>
      <c r="C22" s="49"/>
      <c r="D22" s="402">
        <v>668</v>
      </c>
      <c r="E22" s="51">
        <v>50</v>
      </c>
      <c r="F22" s="402">
        <v>1.75</v>
      </c>
      <c r="G22" s="51">
        <v>291</v>
      </c>
      <c r="H22" s="52">
        <v>183</v>
      </c>
      <c r="I22" s="53"/>
      <c r="J22" s="160"/>
      <c r="K22" s="65"/>
      <c r="L22" s="49"/>
      <c r="M22" s="402"/>
      <c r="N22" s="52"/>
      <c r="O22" s="54">
        <v>4745</v>
      </c>
      <c r="P22" s="402">
        <v>24</v>
      </c>
      <c r="Q22" s="52">
        <v>22</v>
      </c>
      <c r="R22" s="23">
        <f t="shared" si="12"/>
        <v>203</v>
      </c>
      <c r="S22" s="24">
        <f t="shared" si="12"/>
        <v>171</v>
      </c>
      <c r="T22" s="62"/>
      <c r="U22" s="62"/>
      <c r="V22" s="62"/>
      <c r="W22" s="114">
        <f t="shared" ca="1" si="13"/>
        <v>110006</v>
      </c>
      <c r="X22" s="115">
        <f ca="1">IFERROR(('Main Tab'!$D$10-W22)/'Main Tab'!$D$10,1)</f>
        <v>0.38062125929721241</v>
      </c>
      <c r="Y22" s="110"/>
      <c r="Z22" s="65">
        <v>5</v>
      </c>
      <c r="AA22" s="49"/>
      <c r="AB22" s="49"/>
      <c r="AC22" s="402"/>
      <c r="AD22" s="104"/>
      <c r="AE22" s="106"/>
      <c r="AF22" s="108"/>
      <c r="AI22" s="83">
        <f t="shared" ca="1" si="14"/>
        <v>43607.624999999978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24</v>
      </c>
      <c r="AQ22" s="81">
        <f t="shared" si="1"/>
        <v>22</v>
      </c>
      <c r="AR22" s="81">
        <f t="shared" si="2"/>
        <v>4745</v>
      </c>
      <c r="AS22" s="81" t="str">
        <f t="shared" si="3"/>
        <v/>
      </c>
      <c r="AT22" s="81" t="str">
        <f t="shared" si="4"/>
        <v/>
      </c>
      <c r="AU22" s="81">
        <f t="shared" si="5"/>
        <v>0.78125</v>
      </c>
      <c r="AV22" s="81">
        <f t="shared" si="6"/>
        <v>1.75</v>
      </c>
      <c r="AW22" s="226">
        <f t="shared" si="6"/>
        <v>291</v>
      </c>
      <c r="AX22" s="81">
        <f t="shared" si="6"/>
        <v>183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668</v>
      </c>
      <c r="BC22" s="81">
        <f t="shared" si="8"/>
        <v>183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43607.666666666642</v>
      </c>
      <c r="C23" s="49"/>
      <c r="D23" s="402">
        <v>665</v>
      </c>
      <c r="E23" s="51">
        <v>50</v>
      </c>
      <c r="F23" s="402">
        <v>1.75</v>
      </c>
      <c r="G23" s="51">
        <v>296</v>
      </c>
      <c r="H23" s="52">
        <v>182</v>
      </c>
      <c r="I23" s="53"/>
      <c r="J23" s="160"/>
      <c r="K23" s="65"/>
      <c r="L23" s="49"/>
      <c r="M23" s="402"/>
      <c r="N23" s="52"/>
      <c r="O23" s="54">
        <v>3725</v>
      </c>
      <c r="P23" s="402">
        <v>23</v>
      </c>
      <c r="Q23" s="52">
        <v>21</v>
      </c>
      <c r="R23" s="23">
        <f t="shared" si="12"/>
        <v>226</v>
      </c>
      <c r="S23" s="24">
        <f t="shared" si="12"/>
        <v>192</v>
      </c>
      <c r="T23" s="62"/>
      <c r="U23" s="62"/>
      <c r="V23" s="62"/>
      <c r="W23" s="114">
        <f t="shared" ca="1" si="13"/>
        <v>109985</v>
      </c>
      <c r="X23" s="115">
        <f ca="1">IFERROR(('Main Tab'!$D$10-W23)/'Main Tab'!$D$10,1)</f>
        <v>0.3807394978801511</v>
      </c>
      <c r="Y23" s="110"/>
      <c r="Z23" s="65">
        <v>4</v>
      </c>
      <c r="AA23" s="49"/>
      <c r="AB23" s="49"/>
      <c r="AC23" s="402"/>
      <c r="AD23" s="104"/>
      <c r="AE23" s="106"/>
      <c r="AF23" s="108"/>
      <c r="AI23" s="83">
        <f t="shared" ca="1" si="14"/>
        <v>43607.666666666642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23</v>
      </c>
      <c r="AQ23" s="81">
        <f t="shared" si="1"/>
        <v>21</v>
      </c>
      <c r="AR23" s="81">
        <f t="shared" si="2"/>
        <v>3725</v>
      </c>
      <c r="AS23" s="81" t="str">
        <f t="shared" si="3"/>
        <v/>
      </c>
      <c r="AT23" s="81" t="str">
        <f t="shared" si="4"/>
        <v/>
      </c>
      <c r="AU23" s="81">
        <f t="shared" si="5"/>
        <v>0.78125</v>
      </c>
      <c r="AV23" s="81">
        <f t="shared" si="6"/>
        <v>1.75</v>
      </c>
      <c r="AW23" s="226">
        <f t="shared" si="6"/>
        <v>296</v>
      </c>
      <c r="AX23" s="81">
        <f t="shared" si="6"/>
        <v>182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665</v>
      </c>
      <c r="BC23" s="81">
        <f t="shared" si="8"/>
        <v>182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43607.708333333307</v>
      </c>
      <c r="C24" s="49"/>
      <c r="D24" s="402">
        <v>660</v>
      </c>
      <c r="E24" s="51">
        <v>50</v>
      </c>
      <c r="F24" s="402">
        <v>1.75</v>
      </c>
      <c r="G24" s="51">
        <v>298</v>
      </c>
      <c r="H24" s="52">
        <v>186</v>
      </c>
      <c r="I24" s="53"/>
      <c r="J24" s="160"/>
      <c r="K24" s="65"/>
      <c r="L24" s="49"/>
      <c r="M24" s="402"/>
      <c r="N24" s="52"/>
      <c r="O24" s="54">
        <v>4193</v>
      </c>
      <c r="P24" s="402">
        <v>23</v>
      </c>
      <c r="Q24" s="52">
        <v>20</v>
      </c>
      <c r="R24" s="23">
        <f t="shared" si="12"/>
        <v>249</v>
      </c>
      <c r="S24" s="24">
        <f t="shared" si="12"/>
        <v>212</v>
      </c>
      <c r="T24" s="62"/>
      <c r="U24" s="62"/>
      <c r="V24" s="62"/>
      <c r="W24" s="114">
        <f t="shared" ca="1" si="13"/>
        <v>109965</v>
      </c>
      <c r="X24" s="115">
        <f ca="1">IFERROR(('Main Tab'!$D$10-W24)/'Main Tab'!$D$10,1)</f>
        <v>0.38085210605437847</v>
      </c>
      <c r="Y24" s="110"/>
      <c r="Z24" s="65">
        <v>3</v>
      </c>
      <c r="AA24" s="49"/>
      <c r="AB24" s="49"/>
      <c r="AC24" s="402"/>
      <c r="AD24" s="104"/>
      <c r="AE24" s="106"/>
      <c r="AF24" s="108"/>
      <c r="AI24" s="83">
        <f t="shared" ca="1" si="14"/>
        <v>43607.708333333307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23</v>
      </c>
      <c r="AQ24" s="81">
        <f t="shared" si="1"/>
        <v>20</v>
      </c>
      <c r="AR24" s="81">
        <f>IF(O24="","",O24)</f>
        <v>4193</v>
      </c>
      <c r="AS24" s="81" t="str">
        <f t="shared" si="3"/>
        <v/>
      </c>
      <c r="AT24" s="81" t="str">
        <f t="shared" si="4"/>
        <v/>
      </c>
      <c r="AU24" s="81">
        <f t="shared" si="5"/>
        <v>0.78125</v>
      </c>
      <c r="AV24" s="81">
        <f t="shared" si="6"/>
        <v>1.75</v>
      </c>
      <c r="AW24" s="226">
        <f t="shared" si="6"/>
        <v>298</v>
      </c>
      <c r="AX24" s="81">
        <f t="shared" si="6"/>
        <v>186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660</v>
      </c>
      <c r="BC24" s="81">
        <f t="shared" si="8"/>
        <v>186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43607.749999999971</v>
      </c>
      <c r="C25" s="49"/>
      <c r="D25" s="402">
        <v>661</v>
      </c>
      <c r="E25" s="51">
        <v>50</v>
      </c>
      <c r="F25" s="402">
        <v>1.75</v>
      </c>
      <c r="G25" s="51">
        <v>293</v>
      </c>
      <c r="H25" s="52">
        <v>184</v>
      </c>
      <c r="I25" s="53"/>
      <c r="J25" s="160"/>
      <c r="K25" s="65"/>
      <c r="L25" s="49"/>
      <c r="M25" s="402"/>
      <c r="N25" s="52"/>
      <c r="O25" s="54">
        <v>4689</v>
      </c>
      <c r="P25" s="402">
        <v>22</v>
      </c>
      <c r="Q25" s="52">
        <v>20</v>
      </c>
      <c r="R25" s="23">
        <f t="shared" si="12"/>
        <v>271</v>
      </c>
      <c r="S25" s="24">
        <f t="shared" si="12"/>
        <v>232</v>
      </c>
      <c r="T25" s="62"/>
      <c r="U25" s="62"/>
      <c r="V25" s="62"/>
      <c r="W25" s="114">
        <f t="shared" ca="1" si="13"/>
        <v>109945</v>
      </c>
      <c r="X25" s="115">
        <f ca="1">IFERROR(('Main Tab'!$D$10-W25)/'Main Tab'!$D$10,1)</f>
        <v>0.38096471422860584</v>
      </c>
      <c r="Y25" s="110"/>
      <c r="Z25" s="65">
        <v>4</v>
      </c>
      <c r="AA25" s="49"/>
      <c r="AB25" s="49"/>
      <c r="AC25" s="402"/>
      <c r="AD25" s="104"/>
      <c r="AE25" s="106"/>
      <c r="AF25" s="108"/>
      <c r="AI25" s="83">
        <f t="shared" ca="1" si="14"/>
        <v>43607.749999999971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22</v>
      </c>
      <c r="AQ25" s="81">
        <f t="shared" si="1"/>
        <v>20</v>
      </c>
      <c r="AR25" s="81">
        <f>IF(O25="","",O25)</f>
        <v>4689</v>
      </c>
      <c r="AS25" s="81" t="str">
        <f t="shared" si="3"/>
        <v/>
      </c>
      <c r="AT25" s="81" t="str">
        <f t="shared" si="4"/>
        <v/>
      </c>
      <c r="AU25" s="81">
        <f t="shared" si="5"/>
        <v>0.78125</v>
      </c>
      <c r="AV25" s="81">
        <f t="shared" si="6"/>
        <v>1.75</v>
      </c>
      <c r="AW25" s="81">
        <f t="shared" si="6"/>
        <v>293</v>
      </c>
      <c r="AX25" s="81">
        <f t="shared" si="6"/>
        <v>184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661</v>
      </c>
      <c r="BC25" s="81">
        <f t="shared" si="8"/>
        <v>184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43607.791666666635</v>
      </c>
      <c r="C26" s="49"/>
      <c r="D26" s="402">
        <v>647</v>
      </c>
      <c r="E26" s="51">
        <v>50</v>
      </c>
      <c r="F26" s="407">
        <v>1.75</v>
      </c>
      <c r="G26" s="51">
        <v>294</v>
      </c>
      <c r="H26" s="52">
        <v>188</v>
      </c>
      <c r="I26" s="53"/>
      <c r="J26" s="160"/>
      <c r="K26" s="65"/>
      <c r="L26" s="49"/>
      <c r="M26" s="402"/>
      <c r="N26" s="52"/>
      <c r="O26" s="54">
        <v>3704</v>
      </c>
      <c r="P26" s="407">
        <v>22</v>
      </c>
      <c r="Q26" s="52">
        <v>18</v>
      </c>
      <c r="R26" s="23">
        <f t="shared" si="12"/>
        <v>293</v>
      </c>
      <c r="S26" s="24">
        <f t="shared" si="12"/>
        <v>250</v>
      </c>
      <c r="T26" s="62"/>
      <c r="U26" s="62"/>
      <c r="V26" s="62"/>
      <c r="W26" s="114">
        <f t="shared" ca="1" si="13"/>
        <v>109927</v>
      </c>
      <c r="X26" s="115">
        <f ca="1">IFERROR(('Main Tab'!$D$10-W26)/'Main Tab'!$D$10,1)</f>
        <v>0.38106606158541051</v>
      </c>
      <c r="Y26" s="110"/>
      <c r="Z26" s="64">
        <v>3</v>
      </c>
      <c r="AA26" s="49"/>
      <c r="AB26" s="49"/>
      <c r="AC26" s="402"/>
      <c r="AD26" s="104"/>
      <c r="AE26" s="106"/>
      <c r="AF26" s="108"/>
      <c r="AI26" s="83">
        <f t="shared" ca="1" si="14"/>
        <v>43607.791666666635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22</v>
      </c>
      <c r="AQ26" s="81">
        <f t="shared" si="1"/>
        <v>18</v>
      </c>
      <c r="AR26" s="81">
        <f t="shared" si="2"/>
        <v>3704</v>
      </c>
      <c r="AS26" s="81" t="str">
        <f t="shared" si="3"/>
        <v/>
      </c>
      <c r="AT26" s="81" t="str">
        <f t="shared" si="4"/>
        <v/>
      </c>
      <c r="AU26" s="81">
        <f t="shared" si="5"/>
        <v>0.78125</v>
      </c>
      <c r="AV26" s="81">
        <f>IF(F26="","",F26)</f>
        <v>1.75</v>
      </c>
      <c r="AW26" s="81">
        <f t="shared" si="6"/>
        <v>294</v>
      </c>
      <c r="AX26" s="81">
        <f t="shared" si="6"/>
        <v>188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647</v>
      </c>
      <c r="BC26" s="81">
        <f t="shared" si="8"/>
        <v>188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43607.833333333299</v>
      </c>
      <c r="C27" s="49"/>
      <c r="D27" s="402">
        <v>658</v>
      </c>
      <c r="E27" s="51">
        <v>50</v>
      </c>
      <c r="F27" s="407">
        <v>1.75</v>
      </c>
      <c r="G27" s="51">
        <v>303</v>
      </c>
      <c r="H27" s="52">
        <v>187</v>
      </c>
      <c r="I27" s="53"/>
      <c r="J27" s="160"/>
      <c r="K27" s="65"/>
      <c r="L27" s="49"/>
      <c r="M27" s="402"/>
      <c r="N27" s="52"/>
      <c r="O27" s="54">
        <v>2564</v>
      </c>
      <c r="P27" s="407">
        <v>22</v>
      </c>
      <c r="Q27" s="52">
        <v>19</v>
      </c>
      <c r="R27" s="23">
        <f t="shared" si="12"/>
        <v>315</v>
      </c>
      <c r="S27" s="24">
        <f t="shared" si="12"/>
        <v>269</v>
      </c>
      <c r="T27" s="62"/>
      <c r="U27" s="62"/>
      <c r="V27" s="62"/>
      <c r="W27" s="114">
        <f t="shared" ca="1" si="13"/>
        <v>109908</v>
      </c>
      <c r="X27" s="115">
        <f ca="1">IFERROR(('Main Tab'!$D$10-W27)/'Main Tab'!$D$10,1)</f>
        <v>0.3811730393509265</v>
      </c>
      <c r="Y27" s="110"/>
      <c r="Z27" s="65">
        <v>3</v>
      </c>
      <c r="AA27" s="49"/>
      <c r="AB27" s="49"/>
      <c r="AC27" s="402"/>
      <c r="AD27" s="104"/>
      <c r="AE27" s="106"/>
      <c r="AF27" s="108"/>
      <c r="AI27" s="83">
        <f t="shared" ca="1" si="14"/>
        <v>43607.833333333299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22</v>
      </c>
      <c r="AQ27" s="81">
        <f t="shared" si="1"/>
        <v>19</v>
      </c>
      <c r="AR27" s="81">
        <f t="shared" si="2"/>
        <v>2564</v>
      </c>
      <c r="AS27" s="81" t="str">
        <f t="shared" si="3"/>
        <v/>
      </c>
      <c r="AT27" s="81" t="str">
        <f t="shared" si="4"/>
        <v/>
      </c>
      <c r="AU27" s="81">
        <f t="shared" si="5"/>
        <v>0.78125</v>
      </c>
      <c r="AV27" s="81">
        <f t="shared" si="6"/>
        <v>1.75</v>
      </c>
      <c r="AW27" s="81">
        <f t="shared" si="6"/>
        <v>303</v>
      </c>
      <c r="AX27" s="81">
        <f t="shared" si="6"/>
        <v>187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658</v>
      </c>
      <c r="BC27" s="81">
        <f t="shared" si="8"/>
        <v>187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43607.874999999964</v>
      </c>
      <c r="C28" s="49"/>
      <c r="D28" s="402">
        <v>657</v>
      </c>
      <c r="E28" s="51">
        <v>50</v>
      </c>
      <c r="F28" s="407">
        <v>1.75</v>
      </c>
      <c r="G28" s="51">
        <v>305</v>
      </c>
      <c r="H28" s="52">
        <v>188</v>
      </c>
      <c r="I28" s="53"/>
      <c r="J28" s="160"/>
      <c r="K28" s="65"/>
      <c r="L28" s="49"/>
      <c r="M28" s="402"/>
      <c r="N28" s="52"/>
      <c r="O28" s="54">
        <v>5864</v>
      </c>
      <c r="P28" s="407">
        <v>23</v>
      </c>
      <c r="Q28" s="52">
        <v>18</v>
      </c>
      <c r="R28" s="23">
        <f t="shared" si="12"/>
        <v>338</v>
      </c>
      <c r="S28" s="24">
        <f t="shared" si="12"/>
        <v>287</v>
      </c>
      <c r="T28" s="62"/>
      <c r="U28" s="62"/>
      <c r="V28" s="62"/>
      <c r="W28" s="114">
        <f t="shared" ca="1" si="13"/>
        <v>109890</v>
      </c>
      <c r="X28" s="115">
        <f ca="1">IFERROR(('Main Tab'!$D$10-W28)/'Main Tab'!$D$10,1)</f>
        <v>0.38127438670773112</v>
      </c>
      <c r="Y28" s="110"/>
      <c r="Z28" s="65">
        <v>2</v>
      </c>
      <c r="AA28" s="49"/>
      <c r="AB28" s="49"/>
      <c r="AC28" s="402"/>
      <c r="AD28" s="104"/>
      <c r="AE28" s="106"/>
      <c r="AF28" s="108"/>
      <c r="AI28" s="83">
        <f t="shared" ca="1" si="14"/>
        <v>43607.874999999964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23</v>
      </c>
      <c r="AQ28" s="81">
        <f t="shared" si="1"/>
        <v>18</v>
      </c>
      <c r="AR28" s="81">
        <f t="shared" si="2"/>
        <v>5864</v>
      </c>
      <c r="AS28" s="81" t="str">
        <f t="shared" si="3"/>
        <v/>
      </c>
      <c r="AT28" s="81" t="str">
        <f t="shared" si="4"/>
        <v/>
      </c>
      <c r="AU28" s="81">
        <f t="shared" si="5"/>
        <v>0.78125</v>
      </c>
      <c r="AV28" s="81">
        <f t="shared" si="6"/>
        <v>1.75</v>
      </c>
      <c r="AW28" s="81">
        <f t="shared" si="6"/>
        <v>305</v>
      </c>
      <c r="AX28" s="81">
        <f t="shared" si="6"/>
        <v>188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657</v>
      </c>
      <c r="BC28" s="81">
        <f t="shared" si="8"/>
        <v>188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43607.916666666628</v>
      </c>
      <c r="C29" s="49"/>
      <c r="D29" s="402">
        <v>656</v>
      </c>
      <c r="E29" s="51">
        <v>50</v>
      </c>
      <c r="F29" s="407">
        <v>1.75</v>
      </c>
      <c r="G29" s="51">
        <v>304</v>
      </c>
      <c r="H29" s="52">
        <v>189</v>
      </c>
      <c r="I29" s="53"/>
      <c r="J29" s="160"/>
      <c r="K29" s="65"/>
      <c r="L29" s="49"/>
      <c r="M29" s="402"/>
      <c r="N29" s="52"/>
      <c r="O29" s="54">
        <v>4994</v>
      </c>
      <c r="P29" s="407">
        <v>22</v>
      </c>
      <c r="Q29" s="52">
        <v>18</v>
      </c>
      <c r="R29" s="23">
        <f t="shared" si="12"/>
        <v>360</v>
      </c>
      <c r="S29" s="24">
        <f t="shared" si="12"/>
        <v>305</v>
      </c>
      <c r="T29" s="62"/>
      <c r="U29" s="62"/>
      <c r="V29" s="62"/>
      <c r="W29" s="114">
        <f t="shared" ca="1" si="13"/>
        <v>109872</v>
      </c>
      <c r="X29" s="115">
        <f ca="1">IFERROR(('Main Tab'!$D$10-W29)/'Main Tab'!$D$10,1)</f>
        <v>0.38137573406453573</v>
      </c>
      <c r="Y29" s="110"/>
      <c r="Z29" s="65">
        <v>3</v>
      </c>
      <c r="AA29" s="49"/>
      <c r="AB29" s="49"/>
      <c r="AC29" s="402"/>
      <c r="AD29" s="104"/>
      <c r="AE29" s="106"/>
      <c r="AF29" s="108"/>
      <c r="AI29" s="83">
        <f t="shared" ca="1" si="14"/>
        <v>43607.916666666628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22</v>
      </c>
      <c r="AQ29" s="81">
        <f t="shared" si="1"/>
        <v>18</v>
      </c>
      <c r="AR29" s="81">
        <f t="shared" si="2"/>
        <v>4994</v>
      </c>
      <c r="AS29" s="81" t="str">
        <f t="shared" si="3"/>
        <v/>
      </c>
      <c r="AT29" s="81" t="str">
        <f t="shared" si="4"/>
        <v/>
      </c>
      <c r="AU29" s="81">
        <f t="shared" si="5"/>
        <v>0.78125</v>
      </c>
      <c r="AV29" s="81">
        <f t="shared" si="6"/>
        <v>1.75</v>
      </c>
      <c r="AW29" s="81">
        <f t="shared" si="6"/>
        <v>304</v>
      </c>
      <c r="AX29" s="81">
        <f t="shared" si="6"/>
        <v>189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656</v>
      </c>
      <c r="BC29" s="81">
        <f t="shared" si="8"/>
        <v>189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43607.958333333292</v>
      </c>
      <c r="C30" s="49"/>
      <c r="D30" s="402">
        <v>651</v>
      </c>
      <c r="E30" s="51">
        <v>50</v>
      </c>
      <c r="F30" s="407">
        <v>1.75</v>
      </c>
      <c r="G30" s="51">
        <v>293</v>
      </c>
      <c r="H30" s="52">
        <v>188</v>
      </c>
      <c r="I30" s="53"/>
      <c r="J30" s="160"/>
      <c r="K30" s="65"/>
      <c r="L30" s="49"/>
      <c r="M30" s="402"/>
      <c r="N30" s="52"/>
      <c r="O30" s="54">
        <v>4415</v>
      </c>
      <c r="P30" s="407">
        <v>22</v>
      </c>
      <c r="Q30" s="52">
        <v>19</v>
      </c>
      <c r="R30" s="23">
        <f t="shared" si="12"/>
        <v>382</v>
      </c>
      <c r="S30" s="24">
        <f t="shared" si="12"/>
        <v>324</v>
      </c>
      <c r="T30" s="62"/>
      <c r="U30" s="62"/>
      <c r="V30" s="62"/>
      <c r="W30" s="114">
        <f t="shared" ca="1" si="13"/>
        <v>109853</v>
      </c>
      <c r="X30" s="115">
        <f ca="1">IFERROR(('Main Tab'!$D$10-W30)/'Main Tab'!$D$10,1)</f>
        <v>0.38148271183005172</v>
      </c>
      <c r="Y30" s="110"/>
      <c r="Z30" s="65">
        <v>3</v>
      </c>
      <c r="AA30" s="49">
        <v>8650101</v>
      </c>
      <c r="AB30" s="49" t="s">
        <v>143</v>
      </c>
      <c r="AC30" s="402">
        <v>241.06</v>
      </c>
      <c r="AD30" s="104" t="s">
        <v>153</v>
      </c>
      <c r="AE30" s="106">
        <v>49.2</v>
      </c>
      <c r="AF30" s="108">
        <v>2E-3</v>
      </c>
      <c r="AI30" s="83">
        <f t="shared" ca="1" si="14"/>
        <v>43607.958333333292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22</v>
      </c>
      <c r="AQ30" s="81">
        <f t="shared" si="1"/>
        <v>19</v>
      </c>
      <c r="AR30" s="81">
        <f t="shared" si="2"/>
        <v>4415</v>
      </c>
      <c r="AS30" s="81" t="str">
        <f t="shared" si="3"/>
        <v/>
      </c>
      <c r="AT30" s="81" t="str">
        <f t="shared" si="4"/>
        <v/>
      </c>
      <c r="AU30" s="81">
        <f t="shared" si="5"/>
        <v>0.78125</v>
      </c>
      <c r="AV30" s="81">
        <f t="shared" si="6"/>
        <v>1.75</v>
      </c>
      <c r="AW30" s="81">
        <f t="shared" si="6"/>
        <v>293</v>
      </c>
      <c r="AX30" s="81">
        <f t="shared" si="6"/>
        <v>188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651</v>
      </c>
      <c r="BC30" s="81">
        <f t="shared" si="8"/>
        <v>188</v>
      </c>
      <c r="BD30" s="81">
        <f t="shared" si="9"/>
        <v>2E-3</v>
      </c>
      <c r="BE30" s="81">
        <f t="shared" si="10"/>
        <v>49.2</v>
      </c>
      <c r="BF30" s="84" t="str">
        <f t="shared" si="11"/>
        <v>Ticket No: 8650101 241.06 bbls sold</v>
      </c>
    </row>
    <row r="31" spans="2:58" ht="15.75" thickBot="1" x14ac:dyDescent="0.3">
      <c r="B31" s="47">
        <f t="shared" ca="1" si="15"/>
        <v>43607.999999999956</v>
      </c>
      <c r="C31" s="49"/>
      <c r="D31" s="402">
        <v>652</v>
      </c>
      <c r="E31" s="51">
        <v>50</v>
      </c>
      <c r="F31" s="407">
        <v>1.75</v>
      </c>
      <c r="G31" s="51">
        <v>299</v>
      </c>
      <c r="H31" s="52">
        <v>190</v>
      </c>
      <c r="I31" s="53"/>
      <c r="J31" s="160"/>
      <c r="K31" s="65"/>
      <c r="L31" s="49"/>
      <c r="M31" s="402"/>
      <c r="N31" s="52"/>
      <c r="O31" s="54">
        <v>3199</v>
      </c>
      <c r="P31" s="407">
        <v>21</v>
      </c>
      <c r="Q31" s="52">
        <v>18</v>
      </c>
      <c r="R31" s="23">
        <f t="shared" ref="R31:S37" si="16">P31+R30</f>
        <v>403</v>
      </c>
      <c r="S31" s="24">
        <f t="shared" si="16"/>
        <v>342</v>
      </c>
      <c r="T31" s="62"/>
      <c r="U31" s="62"/>
      <c r="V31" s="62"/>
      <c r="W31" s="114">
        <f t="shared" ca="1" si="13"/>
        <v>109835</v>
      </c>
      <c r="X31" s="115">
        <f ca="1">IFERROR(('Main Tab'!$D$10-W31)/'Main Tab'!$D$10,1)</f>
        <v>0.38158405918685639</v>
      </c>
      <c r="Y31" s="110" t="s">
        <v>325</v>
      </c>
      <c r="Z31" s="65">
        <v>3</v>
      </c>
      <c r="AA31" s="49"/>
      <c r="AB31" s="49"/>
      <c r="AC31" s="402"/>
      <c r="AD31" s="104"/>
      <c r="AE31" s="106"/>
      <c r="AF31" s="108"/>
      <c r="AI31" s="83">
        <f t="shared" ca="1" si="14"/>
        <v>43607.999999999956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Accum- 160417</v>
      </c>
      <c r="AP31" s="81">
        <f t="shared" si="1"/>
        <v>21</v>
      </c>
      <c r="AQ31" s="81">
        <f t="shared" si="1"/>
        <v>18</v>
      </c>
      <c r="AR31" s="81">
        <f t="shared" si="2"/>
        <v>3199</v>
      </c>
      <c r="AS31" s="81" t="str">
        <f t="shared" si="3"/>
        <v/>
      </c>
      <c r="AT31" s="81" t="str">
        <f t="shared" si="4"/>
        <v/>
      </c>
      <c r="AU31" s="81">
        <f t="shared" si="5"/>
        <v>0.78125</v>
      </c>
      <c r="AV31" s="81">
        <f t="shared" si="6"/>
        <v>1.75</v>
      </c>
      <c r="AW31" s="81">
        <f t="shared" si="6"/>
        <v>299</v>
      </c>
      <c r="AX31" s="81">
        <f t="shared" si="6"/>
        <v>190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652</v>
      </c>
      <c r="BC31" s="81">
        <f t="shared" si="8"/>
        <v>190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ht="15.75" thickTop="1" x14ac:dyDescent="0.25">
      <c r="B32" s="47">
        <f t="shared" ca="1" si="15"/>
        <v>43608.041666666621</v>
      </c>
      <c r="C32" s="49"/>
      <c r="D32" s="402">
        <v>649</v>
      </c>
      <c r="E32" s="51">
        <v>50</v>
      </c>
      <c r="F32" s="407">
        <v>1.75</v>
      </c>
      <c r="G32" s="51">
        <v>278</v>
      </c>
      <c r="H32" s="52">
        <v>186</v>
      </c>
      <c r="I32" s="53"/>
      <c r="J32" s="160"/>
      <c r="K32" s="65"/>
      <c r="L32" s="49"/>
      <c r="M32" s="402"/>
      <c r="N32" s="52"/>
      <c r="O32" s="54">
        <v>3543</v>
      </c>
      <c r="P32" s="407">
        <v>20</v>
      </c>
      <c r="Q32" s="52">
        <v>17</v>
      </c>
      <c r="R32" s="23">
        <f t="shared" si="16"/>
        <v>423</v>
      </c>
      <c r="S32" s="24">
        <f t="shared" si="16"/>
        <v>359</v>
      </c>
      <c r="T32" s="62"/>
      <c r="U32" s="62"/>
      <c r="V32" s="62"/>
      <c r="W32" s="114">
        <f t="shared" ca="1" si="13"/>
        <v>109818</v>
      </c>
      <c r="X32" s="115">
        <f ca="1">IFERROR(('Main Tab'!$D$10-W32)/'Main Tab'!$D$10,1)</f>
        <v>0.38167977613494963</v>
      </c>
      <c r="Y32" s="110" t="s">
        <v>327</v>
      </c>
      <c r="Z32" s="64">
        <v>3</v>
      </c>
      <c r="AA32" s="49"/>
      <c r="AB32" s="49"/>
      <c r="AC32" s="402"/>
      <c r="AD32" s="104"/>
      <c r="AE32" s="106"/>
      <c r="AF32" s="108"/>
      <c r="AI32" s="83">
        <f t="shared" ca="1" si="14"/>
        <v>43608.041666666621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OT #1- 0.10 OT #2-  10'3</v>
      </c>
      <c r="AP32" s="81">
        <f t="shared" si="1"/>
        <v>20</v>
      </c>
      <c r="AQ32" s="81">
        <f t="shared" si="1"/>
        <v>17</v>
      </c>
      <c r="AR32" s="81">
        <f t="shared" si="2"/>
        <v>3543</v>
      </c>
      <c r="AS32" s="81" t="str">
        <f t="shared" si="3"/>
        <v/>
      </c>
      <c r="AT32" s="81" t="str">
        <f t="shared" si="4"/>
        <v/>
      </c>
      <c r="AU32" s="81">
        <f t="shared" si="5"/>
        <v>0.78125</v>
      </c>
      <c r="AV32" s="81">
        <f t="shared" si="6"/>
        <v>1.75</v>
      </c>
      <c r="AW32" s="81">
        <f t="shared" si="6"/>
        <v>278</v>
      </c>
      <c r="AX32" s="81">
        <f t="shared" si="6"/>
        <v>186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649</v>
      </c>
      <c r="BC32" s="81">
        <f t="shared" si="8"/>
        <v>186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43608.083333333285</v>
      </c>
      <c r="C33" s="49"/>
      <c r="D33" s="402">
        <v>650</v>
      </c>
      <c r="E33" s="51">
        <v>50</v>
      </c>
      <c r="F33" s="407">
        <v>1.75</v>
      </c>
      <c r="G33" s="51">
        <v>299</v>
      </c>
      <c r="H33" s="52">
        <v>188</v>
      </c>
      <c r="I33" s="53"/>
      <c r="J33" s="160"/>
      <c r="K33" s="65"/>
      <c r="L33" s="49"/>
      <c r="M33" s="402"/>
      <c r="N33" s="52"/>
      <c r="O33" s="54">
        <v>6898</v>
      </c>
      <c r="P33" s="407">
        <v>23</v>
      </c>
      <c r="Q33" s="52">
        <v>19</v>
      </c>
      <c r="R33" s="23">
        <f t="shared" si="16"/>
        <v>446</v>
      </c>
      <c r="S33" s="24">
        <f t="shared" si="16"/>
        <v>378</v>
      </c>
      <c r="T33" s="62"/>
      <c r="U33" s="62"/>
      <c r="V33" s="62"/>
      <c r="W33" s="114">
        <f t="shared" ca="1" si="13"/>
        <v>109799</v>
      </c>
      <c r="X33" s="115">
        <f ca="1">IFERROR(('Main Tab'!$D$10-W33)/'Main Tab'!$D$10,1)</f>
        <v>0.38178675390046563</v>
      </c>
      <c r="Y33" s="110" t="s">
        <v>326</v>
      </c>
      <c r="Z33" s="65">
        <v>3</v>
      </c>
      <c r="AA33" s="49"/>
      <c r="AB33" s="49"/>
      <c r="AC33" s="402"/>
      <c r="AD33" s="104"/>
      <c r="AE33" s="106"/>
      <c r="AF33" s="108"/>
      <c r="AI33" s="83">
        <f t="shared" ca="1" si="14"/>
        <v>43608.083333333285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BBL Meter- 69190</v>
      </c>
      <c r="AP33" s="81">
        <f t="shared" si="1"/>
        <v>23</v>
      </c>
      <c r="AQ33" s="81">
        <f t="shared" si="1"/>
        <v>19</v>
      </c>
      <c r="AR33" s="81">
        <f t="shared" si="2"/>
        <v>6898</v>
      </c>
      <c r="AS33" s="81" t="str">
        <f t="shared" si="3"/>
        <v/>
      </c>
      <c r="AT33" s="81" t="str">
        <f t="shared" si="4"/>
        <v/>
      </c>
      <c r="AU33" s="81">
        <f t="shared" si="5"/>
        <v>0.78125</v>
      </c>
      <c r="AV33" s="81">
        <f t="shared" si="6"/>
        <v>1.75</v>
      </c>
      <c r="AW33" s="81">
        <f t="shared" si="6"/>
        <v>299</v>
      </c>
      <c r="AX33" s="81">
        <f t="shared" si="6"/>
        <v>188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650</v>
      </c>
      <c r="BC33" s="81">
        <f t="shared" si="8"/>
        <v>188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43608.124999999949</v>
      </c>
      <c r="C34" s="49"/>
      <c r="D34" s="402">
        <v>652</v>
      </c>
      <c r="E34" s="51">
        <v>50</v>
      </c>
      <c r="F34" s="407">
        <v>1.75</v>
      </c>
      <c r="G34" s="51">
        <v>311</v>
      </c>
      <c r="H34" s="52">
        <v>186</v>
      </c>
      <c r="I34" s="53"/>
      <c r="J34" s="160"/>
      <c r="K34" s="65"/>
      <c r="L34" s="49"/>
      <c r="M34" s="402"/>
      <c r="N34" s="52"/>
      <c r="O34" s="54">
        <v>3784</v>
      </c>
      <c r="P34" s="407">
        <v>24</v>
      </c>
      <c r="Q34" s="52">
        <v>17</v>
      </c>
      <c r="R34" s="23">
        <f t="shared" si="16"/>
        <v>470</v>
      </c>
      <c r="S34" s="24">
        <f t="shared" si="16"/>
        <v>395</v>
      </c>
      <c r="T34" s="62"/>
      <c r="U34" s="62"/>
      <c r="V34" s="62"/>
      <c r="W34" s="114">
        <f t="shared" ca="1" si="13"/>
        <v>109782</v>
      </c>
      <c r="X34" s="115">
        <f ca="1">IFERROR(('Main Tab'!$D$10-W34)/'Main Tab'!$D$10,1)</f>
        <v>0.38188247084855892</v>
      </c>
      <c r="Y34" s="110"/>
      <c r="Z34" s="65">
        <v>5</v>
      </c>
      <c r="AA34" s="49"/>
      <c r="AB34" s="49"/>
      <c r="AC34" s="402"/>
      <c r="AD34" s="104"/>
      <c r="AE34" s="106"/>
      <c r="AF34" s="108"/>
      <c r="AI34" s="83">
        <f t="shared" ca="1" si="14"/>
        <v>43608.124999999949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24</v>
      </c>
      <c r="AQ34" s="81">
        <f t="shared" si="1"/>
        <v>17</v>
      </c>
      <c r="AR34" s="81">
        <f t="shared" si="2"/>
        <v>3784</v>
      </c>
      <c r="AS34" s="81" t="str">
        <f t="shared" si="3"/>
        <v/>
      </c>
      <c r="AT34" s="81" t="str">
        <f t="shared" si="4"/>
        <v/>
      </c>
      <c r="AU34" s="81">
        <f t="shared" si="5"/>
        <v>0.78125</v>
      </c>
      <c r="AV34" s="81">
        <f t="shared" si="6"/>
        <v>1.75</v>
      </c>
      <c r="AW34" s="81">
        <f t="shared" si="6"/>
        <v>311</v>
      </c>
      <c r="AX34" s="81">
        <f t="shared" si="6"/>
        <v>186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652</v>
      </c>
      <c r="BC34" s="81">
        <f t="shared" si="8"/>
        <v>186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43608.166666666613</v>
      </c>
      <c r="C35" s="49"/>
      <c r="D35" s="402">
        <v>653</v>
      </c>
      <c r="E35" s="51">
        <v>50</v>
      </c>
      <c r="F35" s="407">
        <v>1.75</v>
      </c>
      <c r="G35" s="51">
        <v>299</v>
      </c>
      <c r="H35" s="52">
        <v>187</v>
      </c>
      <c r="I35" s="53"/>
      <c r="J35" s="160"/>
      <c r="K35" s="65"/>
      <c r="L35" s="49"/>
      <c r="M35" s="402"/>
      <c r="N35" s="52"/>
      <c r="O35" s="54">
        <v>3162</v>
      </c>
      <c r="P35" s="407">
        <v>22</v>
      </c>
      <c r="Q35" s="52">
        <v>21</v>
      </c>
      <c r="R35" s="23">
        <f t="shared" si="16"/>
        <v>492</v>
      </c>
      <c r="S35" s="24">
        <f t="shared" si="16"/>
        <v>416</v>
      </c>
      <c r="T35" s="62"/>
      <c r="U35" s="62"/>
      <c r="V35" s="62"/>
      <c r="W35" s="114">
        <f t="shared" ca="1" si="13"/>
        <v>109761</v>
      </c>
      <c r="X35" s="115">
        <f ca="1">IFERROR(('Main Tab'!$D$10-W35)/'Main Tab'!$D$10,1)</f>
        <v>0.38200070943149761</v>
      </c>
      <c r="Y35" s="110"/>
      <c r="Z35" s="65">
        <v>4</v>
      </c>
      <c r="AA35" s="49"/>
      <c r="AB35" s="49"/>
      <c r="AC35" s="402"/>
      <c r="AD35" s="104"/>
      <c r="AE35" s="106"/>
      <c r="AF35" s="108"/>
      <c r="AI35" s="83">
        <f t="shared" ca="1" si="14"/>
        <v>43608.166666666613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22</v>
      </c>
      <c r="AQ35" s="81">
        <f t="shared" si="1"/>
        <v>21</v>
      </c>
      <c r="AR35" s="81">
        <f t="shared" si="2"/>
        <v>3162</v>
      </c>
      <c r="AS35" s="81" t="str">
        <f t="shared" si="3"/>
        <v/>
      </c>
      <c r="AT35" s="81" t="str">
        <f t="shared" si="4"/>
        <v/>
      </c>
      <c r="AU35" s="81">
        <f t="shared" si="5"/>
        <v>0.78125</v>
      </c>
      <c r="AV35" s="81">
        <f t="shared" si="6"/>
        <v>1.75</v>
      </c>
      <c r="AW35" s="81">
        <f t="shared" si="6"/>
        <v>299</v>
      </c>
      <c r="AX35" s="81">
        <f t="shared" si="6"/>
        <v>187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653</v>
      </c>
      <c r="BC35" s="81">
        <f t="shared" si="8"/>
        <v>187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43608.208333333278</v>
      </c>
      <c r="C36" s="49"/>
      <c r="D36" s="402">
        <v>650</v>
      </c>
      <c r="E36" s="51">
        <v>50</v>
      </c>
      <c r="F36" s="407">
        <v>1.75</v>
      </c>
      <c r="G36" s="51">
        <v>293</v>
      </c>
      <c r="H36" s="52">
        <v>190</v>
      </c>
      <c r="I36" s="53"/>
      <c r="J36" s="160"/>
      <c r="K36" s="65"/>
      <c r="L36" s="49"/>
      <c r="M36" s="402"/>
      <c r="N36" s="52"/>
      <c r="O36" s="54">
        <v>4526</v>
      </c>
      <c r="P36" s="407">
        <v>23</v>
      </c>
      <c r="Q36" s="52">
        <v>17</v>
      </c>
      <c r="R36" s="23">
        <f t="shared" si="16"/>
        <v>515</v>
      </c>
      <c r="S36" s="24">
        <f t="shared" si="16"/>
        <v>433</v>
      </c>
      <c r="T36" s="62"/>
      <c r="U36" s="62"/>
      <c r="V36" s="62"/>
      <c r="W36" s="114">
        <f t="shared" ca="1" si="13"/>
        <v>109744</v>
      </c>
      <c r="X36" s="115">
        <f ca="1">IFERROR(('Main Tab'!$D$10-W36)/'Main Tab'!$D$10,1)</f>
        <v>0.3820964263795909</v>
      </c>
      <c r="Y36" s="110"/>
      <c r="Z36" s="65">
        <v>3</v>
      </c>
      <c r="AA36" s="49"/>
      <c r="AB36" s="49"/>
      <c r="AC36" s="402"/>
      <c r="AD36" s="104"/>
      <c r="AE36" s="106"/>
      <c r="AF36" s="108"/>
      <c r="AI36" s="83">
        <f t="shared" ca="1" si="14"/>
        <v>43608.208333333278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23</v>
      </c>
      <c r="AQ36" s="81">
        <f t="shared" si="1"/>
        <v>17</v>
      </c>
      <c r="AR36" s="81">
        <f t="shared" si="2"/>
        <v>4526</v>
      </c>
      <c r="AS36" s="81" t="str">
        <f t="shared" si="3"/>
        <v/>
      </c>
      <c r="AT36" s="81" t="str">
        <f t="shared" si="4"/>
        <v/>
      </c>
      <c r="AU36" s="81">
        <f t="shared" si="5"/>
        <v>0.78125</v>
      </c>
      <c r="AV36" s="81">
        <f t="shared" si="6"/>
        <v>1.75</v>
      </c>
      <c r="AW36" s="81">
        <f t="shared" si="6"/>
        <v>293</v>
      </c>
      <c r="AX36" s="81">
        <f t="shared" si="6"/>
        <v>190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650</v>
      </c>
      <c r="BC36" s="81">
        <f t="shared" si="8"/>
        <v>190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43608.249999999942</v>
      </c>
      <c r="C37" s="55"/>
      <c r="D37" s="403">
        <v>649</v>
      </c>
      <c r="E37" s="51">
        <v>50</v>
      </c>
      <c r="F37" s="407">
        <v>1.75</v>
      </c>
      <c r="G37" s="57">
        <v>309</v>
      </c>
      <c r="H37" s="58">
        <v>188</v>
      </c>
      <c r="I37" s="59"/>
      <c r="J37" s="161"/>
      <c r="K37" s="66"/>
      <c r="L37" s="55"/>
      <c r="M37" s="403"/>
      <c r="N37" s="58"/>
      <c r="O37" s="60">
        <v>7301</v>
      </c>
      <c r="P37" s="407">
        <v>22</v>
      </c>
      <c r="Q37" s="52">
        <v>20</v>
      </c>
      <c r="R37" s="25">
        <f t="shared" si="16"/>
        <v>537</v>
      </c>
      <c r="S37" s="26">
        <f t="shared" si="16"/>
        <v>453</v>
      </c>
      <c r="T37" s="63"/>
      <c r="U37" s="63"/>
      <c r="V37" s="63"/>
      <c r="W37" s="116">
        <f t="shared" ca="1" si="13"/>
        <v>109724</v>
      </c>
      <c r="X37" s="117">
        <f ca="1">IFERROR(('Main Tab'!$D$10-W37)/'Main Tab'!$D$10,1)</f>
        <v>0.38220903455381827</v>
      </c>
      <c r="Y37" s="111"/>
      <c r="Z37" s="65">
        <v>4</v>
      </c>
      <c r="AA37" s="55"/>
      <c r="AB37" s="55"/>
      <c r="AC37" s="403"/>
      <c r="AD37" s="105"/>
      <c r="AE37" s="107"/>
      <c r="AF37" s="109"/>
      <c r="AI37" s="85">
        <f t="shared" ca="1" si="14"/>
        <v>43608.249999999942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22</v>
      </c>
      <c r="AQ37" s="86">
        <f t="shared" si="1"/>
        <v>20</v>
      </c>
      <c r="AR37" s="86">
        <f t="shared" si="2"/>
        <v>7301</v>
      </c>
      <c r="AS37" s="86" t="str">
        <f t="shared" si="3"/>
        <v/>
      </c>
      <c r="AT37" s="86" t="str">
        <f t="shared" si="4"/>
        <v/>
      </c>
      <c r="AU37" s="86">
        <f t="shared" si="5"/>
        <v>0.78125</v>
      </c>
      <c r="AV37" s="86">
        <f t="shared" si="6"/>
        <v>1.75</v>
      </c>
      <c r="AW37" s="86">
        <f t="shared" si="6"/>
        <v>309</v>
      </c>
      <c r="AX37" s="86">
        <f t="shared" si="6"/>
        <v>188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649</v>
      </c>
      <c r="BC37" s="86">
        <f t="shared" si="8"/>
        <v>188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404" t="s">
        <v>103</v>
      </c>
      <c r="D40" s="404" t="s">
        <v>149</v>
      </c>
      <c r="E40" s="404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406"/>
      <c r="E41" s="406"/>
      <c r="F41" s="529"/>
      <c r="G41" s="529"/>
      <c r="H41" s="530"/>
    </row>
    <row r="42" spans="2:58" x14ac:dyDescent="0.25">
      <c r="B42" s="54"/>
      <c r="C42" s="147"/>
      <c r="D42" s="402"/>
      <c r="E42" s="402"/>
      <c r="F42" s="517"/>
      <c r="G42" s="517"/>
      <c r="H42" s="518"/>
    </row>
    <row r="43" spans="2:58" x14ac:dyDescent="0.25">
      <c r="B43" s="54"/>
      <c r="C43" s="147"/>
      <c r="D43" s="402"/>
      <c r="E43" s="402"/>
      <c r="F43" s="517"/>
      <c r="G43" s="517"/>
      <c r="H43" s="518"/>
    </row>
    <row r="44" spans="2:58" x14ac:dyDescent="0.25">
      <c r="B44" s="54"/>
      <c r="C44" s="147"/>
      <c r="D44" s="402"/>
      <c r="E44" s="402"/>
      <c r="F44" s="517"/>
      <c r="G44" s="517"/>
      <c r="H44" s="518"/>
    </row>
    <row r="45" spans="2:58" x14ac:dyDescent="0.25">
      <c r="B45" s="54"/>
      <c r="C45" s="147"/>
      <c r="D45" s="402"/>
      <c r="E45" s="402"/>
      <c r="F45" s="517"/>
      <c r="G45" s="517"/>
      <c r="H45" s="518"/>
    </row>
    <row r="46" spans="2:58" x14ac:dyDescent="0.25">
      <c r="B46" s="54"/>
      <c r="C46" s="147"/>
      <c r="D46" s="402"/>
      <c r="E46" s="402"/>
      <c r="F46" s="517"/>
      <c r="G46" s="517"/>
      <c r="H46" s="518"/>
    </row>
    <row r="47" spans="2:58" x14ac:dyDescent="0.25">
      <c r="B47" s="54"/>
      <c r="C47" s="147"/>
      <c r="D47" s="402"/>
      <c r="E47" s="402"/>
      <c r="F47" s="517"/>
      <c r="G47" s="517"/>
      <c r="H47" s="518"/>
    </row>
    <row r="48" spans="2:58" x14ac:dyDescent="0.25">
      <c r="B48" s="54"/>
      <c r="C48" s="147"/>
      <c r="D48" s="402"/>
      <c r="E48" s="402"/>
      <c r="F48" s="517"/>
      <c r="G48" s="517"/>
      <c r="H48" s="518"/>
    </row>
    <row r="49" spans="2:8" x14ac:dyDescent="0.25">
      <c r="B49" s="54"/>
      <c r="C49" s="147"/>
      <c r="D49" s="402"/>
      <c r="E49" s="402"/>
      <c r="F49" s="517"/>
      <c r="G49" s="517"/>
      <c r="H49" s="518"/>
    </row>
    <row r="50" spans="2:8" x14ac:dyDescent="0.25">
      <c r="B50" s="54"/>
      <c r="C50" s="147"/>
      <c r="D50" s="402"/>
      <c r="E50" s="402"/>
      <c r="F50" s="517"/>
      <c r="G50" s="517"/>
      <c r="H50" s="518"/>
    </row>
    <row r="51" spans="2:8" x14ac:dyDescent="0.25">
      <c r="B51" s="54"/>
      <c r="C51" s="147"/>
      <c r="D51" s="402"/>
      <c r="E51" s="402"/>
      <c r="F51" s="517"/>
      <c r="G51" s="517"/>
      <c r="H51" s="518"/>
    </row>
    <row r="52" spans="2:8" x14ac:dyDescent="0.25">
      <c r="B52" s="54"/>
      <c r="C52" s="147"/>
      <c r="D52" s="402"/>
      <c r="E52" s="402"/>
      <c r="F52" s="517"/>
      <c r="G52" s="517"/>
      <c r="H52" s="518"/>
    </row>
    <row r="53" spans="2:8" x14ac:dyDescent="0.25">
      <c r="B53" s="54"/>
      <c r="C53" s="147"/>
      <c r="D53" s="402"/>
      <c r="E53" s="402"/>
      <c r="F53" s="517"/>
      <c r="G53" s="517"/>
      <c r="H53" s="518"/>
    </row>
    <row r="54" spans="2:8" x14ac:dyDescent="0.25">
      <c r="B54" s="54"/>
      <c r="C54" s="147"/>
      <c r="D54" s="402"/>
      <c r="E54" s="402"/>
      <c r="F54" s="517"/>
      <c r="G54" s="517"/>
      <c r="H54" s="518"/>
    </row>
    <row r="55" spans="2:8" x14ac:dyDescent="0.25">
      <c r="B55" s="54"/>
      <c r="C55" s="147"/>
      <c r="D55" s="402"/>
      <c r="E55" s="402"/>
      <c r="F55" s="517"/>
      <c r="G55" s="517"/>
      <c r="H55" s="518"/>
    </row>
    <row r="56" spans="2:8" x14ac:dyDescent="0.25">
      <c r="B56" s="54"/>
      <c r="C56" s="147"/>
      <c r="D56" s="402"/>
      <c r="E56" s="402"/>
      <c r="F56" s="517"/>
      <c r="G56" s="517"/>
      <c r="H56" s="518"/>
    </row>
    <row r="57" spans="2:8" x14ac:dyDescent="0.25">
      <c r="B57" s="54"/>
      <c r="C57" s="147"/>
      <c r="D57" s="402"/>
      <c r="E57" s="402"/>
      <c r="F57" s="517"/>
      <c r="G57" s="517"/>
      <c r="H57" s="518"/>
    </row>
    <row r="58" spans="2:8" x14ac:dyDescent="0.25">
      <c r="B58" s="54"/>
      <c r="C58" s="147"/>
      <c r="D58" s="402"/>
      <c r="E58" s="402"/>
      <c r="F58" s="517"/>
      <c r="G58" s="517"/>
      <c r="H58" s="518"/>
    </row>
    <row r="59" spans="2:8" x14ac:dyDescent="0.25">
      <c r="B59" s="54"/>
      <c r="C59" s="147"/>
      <c r="D59" s="402"/>
      <c r="E59" s="402"/>
      <c r="F59" s="517"/>
      <c r="G59" s="517"/>
      <c r="H59" s="518"/>
    </row>
    <row r="60" spans="2:8" x14ac:dyDescent="0.25">
      <c r="B60" s="54"/>
      <c r="C60" s="147"/>
      <c r="D60" s="402"/>
      <c r="E60" s="402"/>
      <c r="F60" s="517"/>
      <c r="G60" s="517"/>
      <c r="H60" s="518"/>
    </row>
    <row r="61" spans="2:8" x14ac:dyDescent="0.25">
      <c r="B61" s="54"/>
      <c r="C61" s="147"/>
      <c r="D61" s="402"/>
      <c r="E61" s="402"/>
      <c r="F61" s="517"/>
      <c r="G61" s="517"/>
      <c r="H61" s="518"/>
    </row>
    <row r="62" spans="2:8" x14ac:dyDescent="0.25">
      <c r="B62" s="54"/>
      <c r="C62" s="147"/>
      <c r="D62" s="402"/>
      <c r="E62" s="402"/>
      <c r="F62" s="517"/>
      <c r="G62" s="517"/>
      <c r="H62" s="518"/>
    </row>
    <row r="63" spans="2:8" x14ac:dyDescent="0.25">
      <c r="B63" s="54"/>
      <c r="C63" s="147"/>
      <c r="D63" s="402"/>
      <c r="E63" s="402"/>
      <c r="F63" s="517"/>
      <c r="G63" s="517"/>
      <c r="H63" s="518"/>
    </row>
    <row r="64" spans="2:8" x14ac:dyDescent="0.25">
      <c r="B64" s="54"/>
      <c r="C64" s="147"/>
      <c r="D64" s="402"/>
      <c r="E64" s="402"/>
      <c r="F64" s="517"/>
      <c r="G64" s="517"/>
      <c r="H64" s="518"/>
    </row>
    <row r="65" spans="2:8" x14ac:dyDescent="0.25">
      <c r="B65" s="54"/>
      <c r="C65" s="147"/>
      <c r="D65" s="402"/>
      <c r="E65" s="402"/>
      <c r="F65" s="517"/>
      <c r="G65" s="517"/>
      <c r="H65" s="518"/>
    </row>
    <row r="66" spans="2:8" x14ac:dyDescent="0.25">
      <c r="B66" s="54"/>
      <c r="C66" s="147"/>
      <c r="D66" s="402"/>
      <c r="E66" s="402"/>
      <c r="F66" s="517"/>
      <c r="G66" s="517"/>
      <c r="H66" s="518"/>
    </row>
    <row r="67" spans="2:8" x14ac:dyDescent="0.25">
      <c r="B67" s="54"/>
      <c r="C67" s="147"/>
      <c r="D67" s="402"/>
      <c r="E67" s="402"/>
      <c r="F67" s="517"/>
      <c r="G67" s="517"/>
      <c r="H67" s="518"/>
    </row>
    <row r="68" spans="2:8" x14ac:dyDescent="0.25">
      <c r="B68" s="54"/>
      <c r="C68" s="147"/>
      <c r="D68" s="402"/>
      <c r="E68" s="402"/>
      <c r="F68" s="517"/>
      <c r="G68" s="517"/>
      <c r="H68" s="518"/>
    </row>
    <row r="69" spans="2:8" x14ac:dyDescent="0.25">
      <c r="B69" s="54"/>
      <c r="C69" s="147"/>
      <c r="D69" s="402"/>
      <c r="E69" s="402"/>
      <c r="F69" s="517"/>
      <c r="G69" s="517"/>
      <c r="H69" s="518"/>
    </row>
    <row r="70" spans="2:8" x14ac:dyDescent="0.25">
      <c r="B70" s="54"/>
      <c r="C70" s="147"/>
      <c r="D70" s="402"/>
      <c r="E70" s="402"/>
      <c r="F70" s="517"/>
      <c r="G70" s="517"/>
      <c r="H70" s="518"/>
    </row>
    <row r="71" spans="2:8" x14ac:dyDescent="0.25">
      <c r="B71" s="54"/>
      <c r="C71" s="147"/>
      <c r="D71" s="402"/>
      <c r="E71" s="402"/>
      <c r="F71" s="517"/>
      <c r="G71" s="517"/>
      <c r="H71" s="518"/>
    </row>
    <row r="72" spans="2:8" x14ac:dyDescent="0.25">
      <c r="B72" s="54"/>
      <c r="C72" s="147"/>
      <c r="D72" s="402"/>
      <c r="E72" s="402"/>
      <c r="F72" s="517"/>
      <c r="G72" s="517"/>
      <c r="H72" s="518"/>
    </row>
    <row r="73" spans="2:8" x14ac:dyDescent="0.25">
      <c r="B73" s="54"/>
      <c r="C73" s="147"/>
      <c r="D73" s="402"/>
      <c r="E73" s="402"/>
      <c r="F73" s="517"/>
      <c r="G73" s="517"/>
      <c r="H73" s="518"/>
    </row>
    <row r="74" spans="2:8" x14ac:dyDescent="0.25">
      <c r="B74" s="54"/>
      <c r="C74" s="147"/>
      <c r="D74" s="402"/>
      <c r="E74" s="402"/>
      <c r="F74" s="517"/>
      <c r="G74" s="517"/>
      <c r="H74" s="518"/>
    </row>
    <row r="75" spans="2:8" x14ac:dyDescent="0.25">
      <c r="B75" s="54"/>
      <c r="C75" s="147"/>
      <c r="D75" s="402"/>
      <c r="E75" s="402"/>
      <c r="F75" s="517"/>
      <c r="G75" s="517"/>
      <c r="H75" s="518"/>
    </row>
    <row r="76" spans="2:8" x14ac:dyDescent="0.25">
      <c r="B76" s="54"/>
      <c r="C76" s="147"/>
      <c r="D76" s="402"/>
      <c r="E76" s="402"/>
      <c r="F76" s="517"/>
      <c r="G76" s="517"/>
      <c r="H76" s="518"/>
    </row>
    <row r="77" spans="2:8" x14ac:dyDescent="0.25">
      <c r="B77" s="54"/>
      <c r="C77" s="147"/>
      <c r="D77" s="402"/>
      <c r="E77" s="402"/>
      <c r="F77" s="517"/>
      <c r="G77" s="517"/>
      <c r="H77" s="518"/>
    </row>
    <row r="78" spans="2:8" x14ac:dyDescent="0.25">
      <c r="B78" s="54"/>
      <c r="C78" s="147"/>
      <c r="D78" s="402"/>
      <c r="E78" s="402"/>
      <c r="F78" s="517"/>
      <c r="G78" s="517"/>
      <c r="H78" s="518"/>
    </row>
    <row r="79" spans="2:8" x14ac:dyDescent="0.25">
      <c r="B79" s="54"/>
      <c r="C79" s="147"/>
      <c r="D79" s="402"/>
      <c r="E79" s="402"/>
      <c r="F79" s="517"/>
      <c r="G79" s="517"/>
      <c r="H79" s="518"/>
    </row>
    <row r="80" spans="2:8" x14ac:dyDescent="0.25">
      <c r="B80" s="54"/>
      <c r="C80" s="147"/>
      <c r="D80" s="402"/>
      <c r="E80" s="402"/>
      <c r="F80" s="517"/>
      <c r="G80" s="517"/>
      <c r="H80" s="518"/>
    </row>
    <row r="81" spans="2:8" x14ac:dyDescent="0.25">
      <c r="B81" s="54"/>
      <c r="C81" s="147"/>
      <c r="D81" s="402"/>
      <c r="E81" s="402"/>
      <c r="F81" s="517"/>
      <c r="G81" s="517"/>
      <c r="H81" s="518"/>
    </row>
    <row r="82" spans="2:8" x14ac:dyDescent="0.25">
      <c r="B82" s="54"/>
      <c r="C82" s="147"/>
      <c r="D82" s="402"/>
      <c r="E82" s="402"/>
      <c r="F82" s="517"/>
      <c r="G82" s="517"/>
      <c r="H82" s="518"/>
    </row>
    <row r="83" spans="2:8" x14ac:dyDescent="0.25">
      <c r="B83" s="54"/>
      <c r="C83" s="147"/>
      <c r="D83" s="402"/>
      <c r="E83" s="402"/>
      <c r="F83" s="517"/>
      <c r="G83" s="517"/>
      <c r="H83" s="518"/>
    </row>
    <row r="84" spans="2:8" x14ac:dyDescent="0.25">
      <c r="B84" s="54"/>
      <c r="C84" s="147"/>
      <c r="D84" s="402"/>
      <c r="E84" s="402"/>
      <c r="F84" s="517"/>
      <c r="G84" s="517"/>
      <c r="H84" s="518"/>
    </row>
    <row r="85" spans="2:8" x14ac:dyDescent="0.25">
      <c r="B85" s="54"/>
      <c r="C85" s="147"/>
      <c r="D85" s="402"/>
      <c r="E85" s="402"/>
      <c r="F85" s="517"/>
      <c r="G85" s="517"/>
      <c r="H85" s="518"/>
    </row>
    <row r="86" spans="2:8" x14ac:dyDescent="0.25">
      <c r="B86" s="54"/>
      <c r="C86" s="147"/>
      <c r="D86" s="402"/>
      <c r="E86" s="402"/>
      <c r="F86" s="517"/>
      <c r="G86" s="517"/>
      <c r="H86" s="518"/>
    </row>
    <row r="87" spans="2:8" x14ac:dyDescent="0.25">
      <c r="B87" s="54"/>
      <c r="C87" s="147"/>
      <c r="D87" s="402"/>
      <c r="E87" s="402"/>
      <c r="F87" s="517"/>
      <c r="G87" s="517"/>
      <c r="H87" s="518"/>
    </row>
    <row r="88" spans="2:8" x14ac:dyDescent="0.25">
      <c r="B88" s="54"/>
      <c r="C88" s="147"/>
      <c r="D88" s="402"/>
      <c r="E88" s="402"/>
      <c r="F88" s="517"/>
      <c r="G88" s="517"/>
      <c r="H88" s="518"/>
    </row>
    <row r="89" spans="2:8" x14ac:dyDescent="0.25">
      <c r="B89" s="54"/>
      <c r="C89" s="147"/>
      <c r="D89" s="402"/>
      <c r="E89" s="402"/>
      <c r="F89" s="517"/>
      <c r="G89" s="517"/>
      <c r="H89" s="518"/>
    </row>
    <row r="90" spans="2:8" x14ac:dyDescent="0.25">
      <c r="B90" s="54"/>
      <c r="C90" s="147"/>
      <c r="D90" s="402"/>
      <c r="E90" s="402"/>
      <c r="F90" s="517"/>
      <c r="G90" s="517"/>
      <c r="H90" s="518"/>
    </row>
    <row r="91" spans="2:8" x14ac:dyDescent="0.25">
      <c r="B91" s="54"/>
      <c r="C91" s="147"/>
      <c r="D91" s="402"/>
      <c r="E91" s="402"/>
      <c r="F91" s="517"/>
      <c r="G91" s="517"/>
      <c r="H91" s="518"/>
    </row>
    <row r="92" spans="2:8" x14ac:dyDescent="0.25">
      <c r="B92" s="54"/>
      <c r="C92" s="147"/>
      <c r="D92" s="402"/>
      <c r="E92" s="402"/>
      <c r="F92" s="517"/>
      <c r="G92" s="517"/>
      <c r="H92" s="518"/>
    </row>
    <row r="93" spans="2:8" x14ac:dyDescent="0.25">
      <c r="B93" s="54"/>
      <c r="C93" s="147"/>
      <c r="D93" s="402"/>
      <c r="E93" s="402"/>
      <c r="F93" s="517"/>
      <c r="G93" s="517"/>
      <c r="H93" s="518"/>
    </row>
    <row r="94" spans="2:8" x14ac:dyDescent="0.25">
      <c r="B94" s="54"/>
      <c r="C94" s="147"/>
      <c r="D94" s="402"/>
      <c r="E94" s="402"/>
      <c r="F94" s="517"/>
      <c r="G94" s="517"/>
      <c r="H94" s="518"/>
    </row>
    <row r="95" spans="2:8" x14ac:dyDescent="0.25">
      <c r="B95" s="54"/>
      <c r="C95" s="147"/>
      <c r="D95" s="402"/>
      <c r="E95" s="402"/>
      <c r="F95" s="517"/>
      <c r="G95" s="517"/>
      <c r="H95" s="518"/>
    </row>
    <row r="96" spans="2:8" x14ac:dyDescent="0.25">
      <c r="B96" s="54"/>
      <c r="C96" s="147"/>
      <c r="D96" s="402"/>
      <c r="E96" s="402"/>
      <c r="F96" s="517"/>
      <c r="G96" s="517"/>
      <c r="H96" s="518"/>
    </row>
    <row r="97" spans="2:8" x14ac:dyDescent="0.25">
      <c r="B97" s="54"/>
      <c r="C97" s="147"/>
      <c r="D97" s="402"/>
      <c r="E97" s="402"/>
      <c r="F97" s="517"/>
      <c r="G97" s="517"/>
      <c r="H97" s="518"/>
    </row>
    <row r="98" spans="2:8" x14ac:dyDescent="0.25">
      <c r="B98" s="54"/>
      <c r="C98" s="147"/>
      <c r="D98" s="402"/>
      <c r="E98" s="402"/>
      <c r="F98" s="517"/>
      <c r="G98" s="517"/>
      <c r="H98" s="518"/>
    </row>
    <row r="99" spans="2:8" x14ac:dyDescent="0.25">
      <c r="B99" s="54"/>
      <c r="C99" s="147"/>
      <c r="D99" s="402"/>
      <c r="E99" s="402"/>
      <c r="F99" s="517"/>
      <c r="G99" s="517"/>
      <c r="H99" s="518"/>
    </row>
    <row r="100" spans="2:8" ht="15.75" thickBot="1" x14ac:dyDescent="0.3">
      <c r="B100" s="60"/>
      <c r="C100" s="148"/>
      <c r="D100" s="403"/>
      <c r="E100" s="403"/>
      <c r="F100" s="519"/>
      <c r="G100" s="519"/>
      <c r="H100" s="520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8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6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523875</xdr:colOff>
                    <xdr:row>1</xdr:row>
                    <xdr:rowOff>9525</xdr:rowOff>
                  </from>
                  <to>
                    <xdr:col>31</xdr:col>
                    <xdr:colOff>476250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6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38100</xdr:colOff>
                    <xdr:row>1</xdr:row>
                    <xdr:rowOff>28575</xdr:rowOff>
                  </from>
                  <to>
                    <xdr:col>28</xdr:col>
                    <xdr:colOff>371475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1">
    <tabColor rgb="FF000000"/>
    <pageSetUpPr fitToPage="1"/>
  </sheetPr>
  <dimension ref="B1:BF100"/>
  <sheetViews>
    <sheetView showGridLines="0" zoomScaleNormal="100" workbookViewId="0">
      <selection activeCell="I37" sqref="I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43606</v>
      </c>
      <c r="N5" s="468" t="str">
        <f ca="1">"Oil Sales for "&amp;TEXT(L5,"MM-DD-YY")</f>
        <v>Oil Sales for 05-21-19</v>
      </c>
      <c r="O5" s="469"/>
      <c r="P5" s="96">
        <f>SUM(AC14:AC37)</f>
        <v>629.66999999999996</v>
      </c>
      <c r="Q5" s="10"/>
      <c r="R5" s="531" t="str">
        <f ca="1">"Flare Total For "&amp;TEXT(L5,"MM-DD-YY")</f>
        <v>Flare Total For 05-21-19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521</v>
      </c>
      <c r="M6" s="10"/>
      <c r="N6" s="472" t="str">
        <f ca="1">"Gas Sales for "&amp;TEXT(L5,"MM-DD-YY")</f>
        <v>Gas Sales for 05-21-19</v>
      </c>
      <c r="O6" s="473"/>
      <c r="P6" s="132">
        <v>3978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481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94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396" t="s">
        <v>92</v>
      </c>
      <c r="F11" s="396" t="s">
        <v>93</v>
      </c>
      <c r="G11" s="396" t="s">
        <v>94</v>
      </c>
      <c r="H11" s="397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96" t="s">
        <v>54</v>
      </c>
      <c r="N11" s="397" t="s">
        <v>55</v>
      </c>
      <c r="O11" s="38" t="s">
        <v>80</v>
      </c>
      <c r="P11" s="396" t="s">
        <v>61</v>
      </c>
      <c r="Q11" s="397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96" t="s">
        <v>61</v>
      </c>
      <c r="AD11" s="396" t="s">
        <v>100</v>
      </c>
      <c r="AE11" s="396" t="s">
        <v>101</v>
      </c>
      <c r="AF11" s="397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395">
        <v>695</v>
      </c>
      <c r="E14" s="51">
        <v>48</v>
      </c>
      <c r="F14" s="395">
        <v>1.75</v>
      </c>
      <c r="G14" s="51">
        <v>285</v>
      </c>
      <c r="H14" s="52">
        <v>169</v>
      </c>
      <c r="I14" s="53"/>
      <c r="J14" s="160"/>
      <c r="K14" s="65"/>
      <c r="L14" s="49"/>
      <c r="M14" s="395"/>
      <c r="N14" s="52"/>
      <c r="O14" s="54">
        <v>3721</v>
      </c>
      <c r="P14" s="395">
        <v>20</v>
      </c>
      <c r="Q14" s="52">
        <v>22</v>
      </c>
      <c r="R14" s="21">
        <v>20</v>
      </c>
      <c r="S14" s="22">
        <f>Q14</f>
        <v>22</v>
      </c>
      <c r="T14" s="61"/>
      <c r="U14" s="61"/>
      <c r="V14" s="61"/>
      <c r="W14" s="112">
        <f ca="1">INDEX('Daily Totals'!$1:$1048576,MATCH(L5,'Daily Totals'!B:B)-1,17)</f>
        <v>110640</v>
      </c>
      <c r="X14" s="113">
        <f ca="1">IFERROR(('Main Tab'!$D$10-W14)/'Main Tab'!$D$10,1)</f>
        <v>0.37705158017420487</v>
      </c>
      <c r="Y14" s="185"/>
      <c r="Z14" s="64">
        <v>4</v>
      </c>
      <c r="AA14" s="49"/>
      <c r="AB14" s="49"/>
      <c r="AC14" s="395"/>
      <c r="AD14" s="104"/>
      <c r="AE14" s="106"/>
      <c r="AF14" s="108"/>
      <c r="AI14" s="83">
        <f ca="1">$L$5+B14</f>
        <v>43606.291666666664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20</v>
      </c>
      <c r="AQ14" s="81">
        <f t="shared" si="1"/>
        <v>22</v>
      </c>
      <c r="AR14" s="81">
        <f t="shared" ref="AR14:AR37" si="2">IF(O14="","",O14)</f>
        <v>3721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6">
        <f t="shared" si="6"/>
        <v>285</v>
      </c>
      <c r="AX14" s="81">
        <f t="shared" si="6"/>
        <v>169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695</v>
      </c>
      <c r="BC14" s="81">
        <f t="shared" ref="BC14:BC37" si="8">IF(H14="","",H14)</f>
        <v>169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43606.333333333328</v>
      </c>
      <c r="C15" s="49"/>
      <c r="D15" s="395">
        <v>693</v>
      </c>
      <c r="E15" s="51">
        <v>48</v>
      </c>
      <c r="F15" s="395">
        <v>1.75</v>
      </c>
      <c r="G15" s="51">
        <v>285</v>
      </c>
      <c r="H15" s="52">
        <v>177</v>
      </c>
      <c r="I15" s="53"/>
      <c r="J15" s="160"/>
      <c r="K15" s="65"/>
      <c r="L15" s="49"/>
      <c r="M15" s="395"/>
      <c r="N15" s="52"/>
      <c r="O15" s="54">
        <v>5176</v>
      </c>
      <c r="P15" s="395">
        <v>24</v>
      </c>
      <c r="Q15" s="52">
        <v>20</v>
      </c>
      <c r="R15" s="23">
        <f t="shared" ref="R15:S30" si="12">P15+R14</f>
        <v>44</v>
      </c>
      <c r="S15" s="24">
        <f t="shared" si="12"/>
        <v>42</v>
      </c>
      <c r="T15" s="62"/>
      <c r="U15" s="62"/>
      <c r="V15" s="62"/>
      <c r="W15" s="114">
        <f t="shared" ref="W15:W37" ca="1" si="13">W14-Q15</f>
        <v>110620</v>
      </c>
      <c r="X15" s="115">
        <f ca="1">IFERROR(('Main Tab'!$D$10-W15)/'Main Tab'!$D$10,1)</f>
        <v>0.37716418834843224</v>
      </c>
      <c r="Y15" s="110"/>
      <c r="Z15" s="65">
        <v>4</v>
      </c>
      <c r="AA15" s="49">
        <v>8645411</v>
      </c>
      <c r="AB15" s="49" t="s">
        <v>154</v>
      </c>
      <c r="AC15" s="395">
        <v>196.73</v>
      </c>
      <c r="AD15" s="104" t="s">
        <v>153</v>
      </c>
      <c r="AE15" s="106">
        <v>45.5</v>
      </c>
      <c r="AF15" s="108">
        <v>1E-3</v>
      </c>
      <c r="AI15" s="83">
        <f t="shared" ref="AI15:AI37" ca="1" si="14">B15</f>
        <v>43606.333333333328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24</v>
      </c>
      <c r="AQ15" s="81">
        <f t="shared" si="1"/>
        <v>20</v>
      </c>
      <c r="AR15" s="81">
        <f t="shared" si="2"/>
        <v>5176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6">
        <f t="shared" si="6"/>
        <v>285</v>
      </c>
      <c r="AX15" s="81">
        <f t="shared" si="6"/>
        <v>177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693</v>
      </c>
      <c r="BC15" s="81">
        <f t="shared" si="8"/>
        <v>177</v>
      </c>
      <c r="BD15" s="81">
        <f t="shared" si="9"/>
        <v>1E-3</v>
      </c>
      <c r="BE15" s="81">
        <f t="shared" si="10"/>
        <v>45.5</v>
      </c>
      <c r="BF15" s="84" t="str">
        <f t="shared" si="11"/>
        <v>Ticket No: 8645411 196.73 bbls sold</v>
      </c>
    </row>
    <row r="16" spans="2:58" x14ac:dyDescent="0.25">
      <c r="B16" s="47">
        <f t="shared" ref="B16:B37" ca="1" si="15">B15+TIME(1,0,0)</f>
        <v>43606.374999999993</v>
      </c>
      <c r="C16" s="49"/>
      <c r="D16" s="395">
        <v>696</v>
      </c>
      <c r="E16" s="51">
        <v>48</v>
      </c>
      <c r="F16" s="395">
        <v>1.75</v>
      </c>
      <c r="G16" s="51">
        <v>287</v>
      </c>
      <c r="H16" s="52">
        <v>176</v>
      </c>
      <c r="I16" s="53"/>
      <c r="J16" s="160"/>
      <c r="K16" s="65"/>
      <c r="L16" s="49"/>
      <c r="M16" s="395"/>
      <c r="N16" s="52"/>
      <c r="O16" s="54">
        <v>4249</v>
      </c>
      <c r="P16" s="395">
        <v>23</v>
      </c>
      <c r="Q16" s="52">
        <v>21</v>
      </c>
      <c r="R16" s="23">
        <f t="shared" si="12"/>
        <v>67</v>
      </c>
      <c r="S16" s="24">
        <f t="shared" si="12"/>
        <v>63</v>
      </c>
      <c r="T16" s="62"/>
      <c r="U16" s="62"/>
      <c r="V16" s="62"/>
      <c r="W16" s="114">
        <f t="shared" ca="1" si="13"/>
        <v>110599</v>
      </c>
      <c r="X16" s="115">
        <f ca="1">IFERROR(('Main Tab'!$D$10-W16)/'Main Tab'!$D$10,1)</f>
        <v>0.37728242693137093</v>
      </c>
      <c r="Y16" s="110"/>
      <c r="Z16" s="65">
        <v>3</v>
      </c>
      <c r="AA16" s="49"/>
      <c r="AB16" s="49"/>
      <c r="AC16" s="395"/>
      <c r="AD16" s="104"/>
      <c r="AE16" s="106"/>
      <c r="AF16" s="108"/>
      <c r="AI16" s="83">
        <f t="shared" ca="1" si="14"/>
        <v>43606.374999999993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23</v>
      </c>
      <c r="AQ16" s="81">
        <f t="shared" si="1"/>
        <v>21</v>
      </c>
      <c r="AR16" s="81">
        <f t="shared" si="2"/>
        <v>4249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6">
        <f t="shared" si="6"/>
        <v>287</v>
      </c>
      <c r="AX16" s="81">
        <f t="shared" si="6"/>
        <v>176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696</v>
      </c>
      <c r="BC16" s="81">
        <f t="shared" si="8"/>
        <v>176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43606.416666666657</v>
      </c>
      <c r="C17" s="49"/>
      <c r="D17" s="395">
        <v>692</v>
      </c>
      <c r="E17" s="51">
        <v>48</v>
      </c>
      <c r="F17" s="395">
        <v>1.75</v>
      </c>
      <c r="G17" s="51">
        <v>264</v>
      </c>
      <c r="H17" s="52">
        <v>178</v>
      </c>
      <c r="I17" s="53"/>
      <c r="J17" s="160"/>
      <c r="K17" s="65"/>
      <c r="L17" s="49"/>
      <c r="M17" s="395"/>
      <c r="N17" s="52"/>
      <c r="O17" s="54">
        <v>3676</v>
      </c>
      <c r="P17" s="395">
        <v>24</v>
      </c>
      <c r="Q17" s="52">
        <v>22</v>
      </c>
      <c r="R17" s="23">
        <f t="shared" si="12"/>
        <v>91</v>
      </c>
      <c r="S17" s="24">
        <f t="shared" si="12"/>
        <v>85</v>
      </c>
      <c r="T17" s="62"/>
      <c r="U17" s="171"/>
      <c r="V17" s="62"/>
      <c r="W17" s="114">
        <f t="shared" ca="1" si="13"/>
        <v>110577</v>
      </c>
      <c r="X17" s="115">
        <f ca="1">IFERROR(('Main Tab'!$D$10-W17)/'Main Tab'!$D$10,1)</f>
        <v>0.37740629592302105</v>
      </c>
      <c r="Y17" s="110"/>
      <c r="Z17" s="65">
        <v>3</v>
      </c>
      <c r="AA17" s="49"/>
      <c r="AB17" s="49"/>
      <c r="AC17" s="395"/>
      <c r="AD17" s="104"/>
      <c r="AE17" s="106"/>
      <c r="AF17" s="108"/>
      <c r="AI17" s="83">
        <f t="shared" ca="1" si="14"/>
        <v>43606.416666666657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24</v>
      </c>
      <c r="AQ17" s="81">
        <f t="shared" si="1"/>
        <v>22</v>
      </c>
      <c r="AR17" s="81">
        <f t="shared" si="2"/>
        <v>3676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6">
        <f t="shared" si="6"/>
        <v>264</v>
      </c>
      <c r="AX17" s="81">
        <f t="shared" si="6"/>
        <v>178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692</v>
      </c>
      <c r="BC17" s="81">
        <f t="shared" si="8"/>
        <v>178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43606.458333333321</v>
      </c>
      <c r="C18" s="49"/>
      <c r="D18" s="395">
        <v>695</v>
      </c>
      <c r="E18" s="51">
        <v>48</v>
      </c>
      <c r="F18" s="395">
        <v>1.75</v>
      </c>
      <c r="G18" s="51">
        <v>295</v>
      </c>
      <c r="H18" s="52">
        <v>178</v>
      </c>
      <c r="I18" s="53"/>
      <c r="J18" s="160"/>
      <c r="K18" s="65"/>
      <c r="L18" s="49"/>
      <c r="M18" s="395"/>
      <c r="N18" s="52"/>
      <c r="O18" s="54">
        <v>4456</v>
      </c>
      <c r="P18" s="395">
        <v>22</v>
      </c>
      <c r="Q18" s="52">
        <v>21</v>
      </c>
      <c r="R18" s="23">
        <f t="shared" si="12"/>
        <v>113</v>
      </c>
      <c r="S18" s="24">
        <f t="shared" si="12"/>
        <v>106</v>
      </c>
      <c r="T18" s="62"/>
      <c r="U18" s="62"/>
      <c r="V18" s="62"/>
      <c r="W18" s="114">
        <f t="shared" ca="1" si="13"/>
        <v>110556</v>
      </c>
      <c r="X18" s="115">
        <f ca="1">IFERROR(('Main Tab'!$D$10-W18)/'Main Tab'!$D$10,1)</f>
        <v>0.3775245345059598</v>
      </c>
      <c r="Y18" s="110"/>
      <c r="Z18" s="65">
        <v>3</v>
      </c>
      <c r="AA18" s="49"/>
      <c r="AB18" s="49"/>
      <c r="AC18" s="395"/>
      <c r="AD18" s="104"/>
      <c r="AE18" s="106"/>
      <c r="AF18" s="108"/>
      <c r="AI18" s="83">
        <f t="shared" ca="1" si="14"/>
        <v>43606.458333333321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22</v>
      </c>
      <c r="AQ18" s="81">
        <f t="shared" si="1"/>
        <v>21</v>
      </c>
      <c r="AR18" s="81">
        <f t="shared" si="2"/>
        <v>4456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6">
        <f t="shared" si="6"/>
        <v>295</v>
      </c>
      <c r="AX18" s="81">
        <f t="shared" si="6"/>
        <v>178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695</v>
      </c>
      <c r="BC18" s="81">
        <f t="shared" si="8"/>
        <v>178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Bot="1" x14ac:dyDescent="0.3">
      <c r="B19" s="47">
        <f t="shared" ca="1" si="15"/>
        <v>43606.499999999985</v>
      </c>
      <c r="C19" s="49"/>
      <c r="D19" s="395">
        <v>693</v>
      </c>
      <c r="E19" s="51">
        <v>48</v>
      </c>
      <c r="F19" s="395">
        <v>1.75</v>
      </c>
      <c r="G19" s="51">
        <v>296</v>
      </c>
      <c r="H19" s="52">
        <v>179</v>
      </c>
      <c r="I19" s="53"/>
      <c r="J19" s="160"/>
      <c r="K19" s="65"/>
      <c r="L19" s="49"/>
      <c r="M19" s="395"/>
      <c r="N19" s="52"/>
      <c r="O19" s="54">
        <v>3504</v>
      </c>
      <c r="P19" s="395">
        <v>23</v>
      </c>
      <c r="Q19" s="52">
        <v>22</v>
      </c>
      <c r="R19" s="23">
        <f t="shared" si="12"/>
        <v>136</v>
      </c>
      <c r="S19" s="24">
        <f t="shared" si="12"/>
        <v>128</v>
      </c>
      <c r="T19" s="62"/>
      <c r="U19" s="62"/>
      <c r="V19" s="62"/>
      <c r="W19" s="114">
        <f t="shared" ca="1" si="13"/>
        <v>110534</v>
      </c>
      <c r="X19" s="115">
        <f ca="1">IFERROR(('Main Tab'!$D$10-W19)/'Main Tab'!$D$10,1)</f>
        <v>0.37764840349760992</v>
      </c>
      <c r="Y19" s="110"/>
      <c r="Z19" s="65">
        <v>3</v>
      </c>
      <c r="AA19" s="49">
        <v>8645611</v>
      </c>
      <c r="AB19" s="49" t="s">
        <v>154</v>
      </c>
      <c r="AC19" s="395">
        <v>196.73</v>
      </c>
      <c r="AD19" s="104" t="s">
        <v>153</v>
      </c>
      <c r="AE19" s="106">
        <v>45.5</v>
      </c>
      <c r="AF19" s="108">
        <v>1E-3</v>
      </c>
      <c r="AI19" s="83">
        <f t="shared" ca="1" si="14"/>
        <v>43606.499999999985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23</v>
      </c>
      <c r="AQ19" s="81">
        <f t="shared" si="1"/>
        <v>22</v>
      </c>
      <c r="AR19" s="81">
        <f t="shared" si="2"/>
        <v>3504</v>
      </c>
      <c r="AS19" s="81" t="str">
        <f t="shared" si="3"/>
        <v/>
      </c>
      <c r="AT19" s="81" t="str">
        <f t="shared" si="4"/>
        <v/>
      </c>
      <c r="AU19" s="81">
        <f>IF(E19="","",E19/64)</f>
        <v>0.75</v>
      </c>
      <c r="AV19" s="81">
        <f>IF(F19="","",F19)</f>
        <v>1.75</v>
      </c>
      <c r="AW19" s="226">
        <f t="shared" si="6"/>
        <v>296</v>
      </c>
      <c r="AX19" s="81">
        <f t="shared" si="6"/>
        <v>179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693</v>
      </c>
      <c r="BC19" s="81">
        <f t="shared" si="8"/>
        <v>179</v>
      </c>
      <c r="BD19" s="81">
        <f t="shared" si="9"/>
        <v>1E-3</v>
      </c>
      <c r="BE19" s="81">
        <f t="shared" si="10"/>
        <v>45.5</v>
      </c>
      <c r="BF19" s="84" t="str">
        <f t="shared" si="11"/>
        <v>Ticket No: 8645611 196.73 bbls sold</v>
      </c>
    </row>
    <row r="20" spans="2:58" ht="15.75" thickTop="1" x14ac:dyDescent="0.25">
      <c r="B20" s="47">
        <f t="shared" ca="1" si="15"/>
        <v>43606.54166666665</v>
      </c>
      <c r="C20" s="49"/>
      <c r="D20" s="395">
        <v>687</v>
      </c>
      <c r="E20" s="51">
        <v>48</v>
      </c>
      <c r="F20" s="395">
        <v>1.75</v>
      </c>
      <c r="G20" s="51">
        <v>255</v>
      </c>
      <c r="H20" s="52">
        <v>180</v>
      </c>
      <c r="I20" s="53"/>
      <c r="J20" s="160"/>
      <c r="K20" s="65"/>
      <c r="L20" s="49"/>
      <c r="M20" s="395"/>
      <c r="N20" s="52"/>
      <c r="O20" s="54">
        <v>4092</v>
      </c>
      <c r="P20" s="395">
        <v>22</v>
      </c>
      <c r="Q20" s="52">
        <v>20</v>
      </c>
      <c r="R20" s="23">
        <f t="shared" si="12"/>
        <v>158</v>
      </c>
      <c r="S20" s="24">
        <f t="shared" si="12"/>
        <v>148</v>
      </c>
      <c r="T20" s="62"/>
      <c r="U20" s="62"/>
      <c r="V20" s="62"/>
      <c r="W20" s="114">
        <f t="shared" ca="1" si="13"/>
        <v>110514</v>
      </c>
      <c r="X20" s="115">
        <f ca="1">IFERROR(('Main Tab'!$D$10-W20)/'Main Tab'!$D$10,1)</f>
        <v>0.37776101167183723</v>
      </c>
      <c r="Y20" s="110"/>
      <c r="Z20" s="64">
        <v>3</v>
      </c>
      <c r="AA20" s="49"/>
      <c r="AB20" s="49"/>
      <c r="AC20" s="395"/>
      <c r="AD20" s="104"/>
      <c r="AE20" s="106"/>
      <c r="AF20" s="108"/>
      <c r="AI20" s="83">
        <f t="shared" ca="1" si="14"/>
        <v>43606.54166666665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22</v>
      </c>
      <c r="AQ20" s="81">
        <f t="shared" si="1"/>
        <v>20</v>
      </c>
      <c r="AR20" s="81">
        <f t="shared" si="2"/>
        <v>4092</v>
      </c>
      <c r="AS20" s="81" t="str">
        <f t="shared" si="3"/>
        <v/>
      </c>
      <c r="AT20" s="81" t="str">
        <f t="shared" si="4"/>
        <v/>
      </c>
      <c r="AU20" s="81">
        <f>IF(E20="","",E20/64)</f>
        <v>0.75</v>
      </c>
      <c r="AV20" s="81">
        <f t="shared" si="6"/>
        <v>1.75</v>
      </c>
      <c r="AW20" s="226">
        <f t="shared" si="6"/>
        <v>255</v>
      </c>
      <c r="AX20" s="81">
        <f t="shared" si="6"/>
        <v>180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687</v>
      </c>
      <c r="BC20" s="81">
        <f t="shared" si="8"/>
        <v>180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43606.583333333314</v>
      </c>
      <c r="C21" s="49"/>
      <c r="D21" s="395">
        <v>688</v>
      </c>
      <c r="E21" s="51">
        <v>48</v>
      </c>
      <c r="F21" s="395">
        <v>1.75</v>
      </c>
      <c r="G21" s="51">
        <v>265</v>
      </c>
      <c r="H21" s="52">
        <v>180</v>
      </c>
      <c r="I21" s="53"/>
      <c r="J21" s="160"/>
      <c r="K21" s="65"/>
      <c r="L21" s="49"/>
      <c r="M21" s="395"/>
      <c r="N21" s="52"/>
      <c r="O21" s="54">
        <v>4398</v>
      </c>
      <c r="P21" s="395">
        <v>21</v>
      </c>
      <c r="Q21" s="52">
        <v>20</v>
      </c>
      <c r="R21" s="23">
        <f t="shared" si="12"/>
        <v>179</v>
      </c>
      <c r="S21" s="24">
        <f t="shared" si="12"/>
        <v>168</v>
      </c>
      <c r="T21" s="62"/>
      <c r="U21" s="62"/>
      <c r="V21" s="62"/>
      <c r="W21" s="114">
        <f t="shared" ca="1" si="13"/>
        <v>110494</v>
      </c>
      <c r="X21" s="115">
        <f ca="1">IFERROR(('Main Tab'!$D$10-W21)/'Main Tab'!$D$10,1)</f>
        <v>0.3778736198460646</v>
      </c>
      <c r="Y21" s="110"/>
      <c r="Z21" s="65">
        <v>3</v>
      </c>
      <c r="AA21" s="49"/>
      <c r="AB21" s="49"/>
      <c r="AC21" s="395"/>
      <c r="AD21" s="104"/>
      <c r="AE21" s="106"/>
      <c r="AF21" s="108"/>
      <c r="AI21" s="83">
        <f t="shared" ca="1" si="14"/>
        <v>43606.583333333314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21</v>
      </c>
      <c r="AQ21" s="81">
        <f t="shared" si="1"/>
        <v>20</v>
      </c>
      <c r="AR21" s="81">
        <f t="shared" si="2"/>
        <v>4398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6">
        <f t="shared" si="6"/>
        <v>265</v>
      </c>
      <c r="AX21" s="81">
        <f t="shared" si="6"/>
        <v>180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688</v>
      </c>
      <c r="BC21" s="81">
        <f t="shared" si="8"/>
        <v>180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43606.624999999978</v>
      </c>
      <c r="C22" s="49"/>
      <c r="D22" s="395">
        <v>692</v>
      </c>
      <c r="E22" s="51">
        <v>48</v>
      </c>
      <c r="F22" s="395">
        <v>1.75</v>
      </c>
      <c r="G22" s="51">
        <v>264</v>
      </c>
      <c r="H22" s="52">
        <v>181</v>
      </c>
      <c r="I22" s="53"/>
      <c r="J22" s="160"/>
      <c r="K22" s="65"/>
      <c r="L22" s="49"/>
      <c r="M22" s="395"/>
      <c r="N22" s="52"/>
      <c r="O22" s="54">
        <v>3803</v>
      </c>
      <c r="P22" s="395">
        <v>23</v>
      </c>
      <c r="Q22" s="52">
        <v>20</v>
      </c>
      <c r="R22" s="23">
        <f t="shared" si="12"/>
        <v>202</v>
      </c>
      <c r="S22" s="24">
        <f t="shared" si="12"/>
        <v>188</v>
      </c>
      <c r="T22" s="62"/>
      <c r="U22" s="62"/>
      <c r="V22" s="62"/>
      <c r="W22" s="114">
        <f t="shared" ca="1" si="13"/>
        <v>110474</v>
      </c>
      <c r="X22" s="115">
        <f ca="1">IFERROR(('Main Tab'!$D$10-W22)/'Main Tab'!$D$10,1)</f>
        <v>0.37798622802029197</v>
      </c>
      <c r="Y22" s="110"/>
      <c r="Z22" s="65">
        <v>3</v>
      </c>
      <c r="AA22" s="49"/>
      <c r="AB22" s="49"/>
      <c r="AC22" s="395"/>
      <c r="AD22" s="104"/>
      <c r="AE22" s="106"/>
      <c r="AF22" s="108"/>
      <c r="AI22" s="83">
        <f t="shared" ca="1" si="14"/>
        <v>43606.624999999978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23</v>
      </c>
      <c r="AQ22" s="81">
        <f t="shared" si="1"/>
        <v>20</v>
      </c>
      <c r="AR22" s="81">
        <f t="shared" si="2"/>
        <v>3803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6">
        <f t="shared" si="6"/>
        <v>264</v>
      </c>
      <c r="AX22" s="81">
        <f t="shared" si="6"/>
        <v>181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692</v>
      </c>
      <c r="BC22" s="81">
        <f t="shared" si="8"/>
        <v>181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43606.666666666642</v>
      </c>
      <c r="C23" s="49"/>
      <c r="D23" s="395">
        <v>686</v>
      </c>
      <c r="E23" s="51">
        <v>48</v>
      </c>
      <c r="F23" s="395">
        <v>1.75</v>
      </c>
      <c r="G23" s="51">
        <v>265</v>
      </c>
      <c r="H23" s="52">
        <v>180</v>
      </c>
      <c r="I23" s="53"/>
      <c r="J23" s="160"/>
      <c r="K23" s="65"/>
      <c r="L23" s="49"/>
      <c r="M23" s="395"/>
      <c r="N23" s="52"/>
      <c r="O23" s="54">
        <v>4403</v>
      </c>
      <c r="P23" s="395">
        <v>22</v>
      </c>
      <c r="Q23" s="52">
        <v>21</v>
      </c>
      <c r="R23" s="23">
        <f t="shared" si="12"/>
        <v>224</v>
      </c>
      <c r="S23" s="24">
        <f t="shared" si="12"/>
        <v>209</v>
      </c>
      <c r="T23" s="62"/>
      <c r="U23" s="62"/>
      <c r="V23" s="62"/>
      <c r="W23" s="114">
        <f t="shared" ca="1" si="13"/>
        <v>110453</v>
      </c>
      <c r="X23" s="115">
        <f ca="1">IFERROR(('Main Tab'!$D$10-W23)/'Main Tab'!$D$10,1)</f>
        <v>0.37810446660323072</v>
      </c>
      <c r="Y23" s="110"/>
      <c r="Z23" s="65">
        <v>2</v>
      </c>
      <c r="AA23" s="49"/>
      <c r="AB23" s="49"/>
      <c r="AC23" s="395"/>
      <c r="AD23" s="104"/>
      <c r="AE23" s="106"/>
      <c r="AF23" s="108"/>
      <c r="AI23" s="83">
        <f t="shared" ca="1" si="14"/>
        <v>43606.666666666642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22</v>
      </c>
      <c r="AQ23" s="81">
        <f t="shared" si="1"/>
        <v>21</v>
      </c>
      <c r="AR23" s="81">
        <f t="shared" si="2"/>
        <v>4403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6">
        <f t="shared" si="6"/>
        <v>265</v>
      </c>
      <c r="AX23" s="81">
        <f t="shared" si="6"/>
        <v>180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686</v>
      </c>
      <c r="BC23" s="81">
        <f t="shared" si="8"/>
        <v>180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43606.708333333307</v>
      </c>
      <c r="C24" s="49"/>
      <c r="D24" s="395">
        <v>691</v>
      </c>
      <c r="E24" s="51">
        <v>48</v>
      </c>
      <c r="F24" s="395">
        <v>1.75</v>
      </c>
      <c r="G24" s="51">
        <v>253</v>
      </c>
      <c r="H24" s="52">
        <v>179</v>
      </c>
      <c r="I24" s="53"/>
      <c r="J24" s="160"/>
      <c r="K24" s="65"/>
      <c r="L24" s="49"/>
      <c r="M24" s="395"/>
      <c r="N24" s="52"/>
      <c r="O24" s="54">
        <v>3948</v>
      </c>
      <c r="P24" s="395">
        <v>22</v>
      </c>
      <c r="Q24" s="52">
        <v>20</v>
      </c>
      <c r="R24" s="23">
        <f t="shared" si="12"/>
        <v>246</v>
      </c>
      <c r="S24" s="24">
        <f t="shared" si="12"/>
        <v>229</v>
      </c>
      <c r="T24" s="62"/>
      <c r="U24" s="62"/>
      <c r="V24" s="62"/>
      <c r="W24" s="114">
        <f t="shared" ca="1" si="13"/>
        <v>110433</v>
      </c>
      <c r="X24" s="115">
        <f ca="1">IFERROR(('Main Tab'!$D$10-W24)/'Main Tab'!$D$10,1)</f>
        <v>0.37821707477745808</v>
      </c>
      <c r="Y24" s="110"/>
      <c r="Z24" s="65">
        <v>3</v>
      </c>
      <c r="AA24" s="49"/>
      <c r="AB24" s="49"/>
      <c r="AC24" s="395"/>
      <c r="AD24" s="104"/>
      <c r="AE24" s="106"/>
      <c r="AF24" s="108"/>
      <c r="AI24" s="83">
        <f t="shared" ca="1" si="14"/>
        <v>43606.708333333307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22</v>
      </c>
      <c r="AQ24" s="81">
        <f t="shared" si="1"/>
        <v>20</v>
      </c>
      <c r="AR24" s="81">
        <f>IF(O24="","",O24)</f>
        <v>3948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6">
        <f t="shared" si="6"/>
        <v>253</v>
      </c>
      <c r="AX24" s="81">
        <f t="shared" si="6"/>
        <v>179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691</v>
      </c>
      <c r="BC24" s="81">
        <f t="shared" si="8"/>
        <v>179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43606.749999999971</v>
      </c>
      <c r="C25" s="49"/>
      <c r="D25" s="395">
        <v>690</v>
      </c>
      <c r="E25" s="51">
        <v>48</v>
      </c>
      <c r="F25" s="395">
        <v>1.75</v>
      </c>
      <c r="G25" s="51">
        <v>275</v>
      </c>
      <c r="H25" s="52">
        <v>193</v>
      </c>
      <c r="I25" s="53"/>
      <c r="J25" s="160"/>
      <c r="K25" s="65"/>
      <c r="L25" s="49"/>
      <c r="M25" s="395"/>
      <c r="N25" s="52"/>
      <c r="O25" s="54">
        <v>3445</v>
      </c>
      <c r="P25" s="395">
        <v>21</v>
      </c>
      <c r="Q25" s="52">
        <v>20</v>
      </c>
      <c r="R25" s="23">
        <f t="shared" si="12"/>
        <v>267</v>
      </c>
      <c r="S25" s="24">
        <f t="shared" si="12"/>
        <v>249</v>
      </c>
      <c r="T25" s="62"/>
      <c r="U25" s="62"/>
      <c r="V25" s="62"/>
      <c r="W25" s="114">
        <f t="shared" ca="1" si="13"/>
        <v>110413</v>
      </c>
      <c r="X25" s="115">
        <f ca="1">IFERROR(('Main Tab'!$D$10-W25)/'Main Tab'!$D$10,1)</f>
        <v>0.37832968295168545</v>
      </c>
      <c r="Y25" s="110"/>
      <c r="Z25" s="65">
        <v>3</v>
      </c>
      <c r="AA25" s="49"/>
      <c r="AB25" s="49"/>
      <c r="AC25" s="395"/>
      <c r="AD25" s="104"/>
      <c r="AE25" s="106"/>
      <c r="AF25" s="108"/>
      <c r="AI25" s="83">
        <f t="shared" ca="1" si="14"/>
        <v>43606.749999999971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21</v>
      </c>
      <c r="AQ25" s="81">
        <f t="shared" si="1"/>
        <v>20</v>
      </c>
      <c r="AR25" s="81">
        <f>IF(O25="","",O25)</f>
        <v>3445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275</v>
      </c>
      <c r="AX25" s="81">
        <f t="shared" si="6"/>
        <v>193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690</v>
      </c>
      <c r="BC25" s="81">
        <f t="shared" si="8"/>
        <v>193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43606.791666666635</v>
      </c>
      <c r="C26" s="49"/>
      <c r="D26" s="395">
        <v>690</v>
      </c>
      <c r="E26" s="51">
        <v>48</v>
      </c>
      <c r="F26" s="400">
        <v>1.75</v>
      </c>
      <c r="G26" s="51">
        <v>265</v>
      </c>
      <c r="H26" s="52">
        <v>184</v>
      </c>
      <c r="I26" s="53"/>
      <c r="J26" s="160"/>
      <c r="K26" s="65"/>
      <c r="L26" s="49"/>
      <c r="M26" s="395"/>
      <c r="N26" s="52"/>
      <c r="O26" s="54">
        <v>3883</v>
      </c>
      <c r="P26" s="400">
        <v>20</v>
      </c>
      <c r="Q26" s="52">
        <v>19</v>
      </c>
      <c r="R26" s="23">
        <f t="shared" si="12"/>
        <v>287</v>
      </c>
      <c r="S26" s="24">
        <f t="shared" si="12"/>
        <v>268</v>
      </c>
      <c r="T26" s="62"/>
      <c r="U26" s="62"/>
      <c r="V26" s="62"/>
      <c r="W26" s="114">
        <f t="shared" ca="1" si="13"/>
        <v>110394</v>
      </c>
      <c r="X26" s="115">
        <f ca="1">IFERROR(('Main Tab'!$D$10-W26)/'Main Tab'!$D$10,1)</f>
        <v>0.37843666071720145</v>
      </c>
      <c r="Y26" s="110"/>
      <c r="Z26" s="64">
        <v>4</v>
      </c>
      <c r="AA26" s="49"/>
      <c r="AB26" s="49"/>
      <c r="AC26" s="395"/>
      <c r="AD26" s="104"/>
      <c r="AE26" s="106"/>
      <c r="AF26" s="108"/>
      <c r="AI26" s="83">
        <f t="shared" ca="1" si="14"/>
        <v>43606.791666666635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20</v>
      </c>
      <c r="AQ26" s="81">
        <f t="shared" si="1"/>
        <v>19</v>
      </c>
      <c r="AR26" s="81">
        <f t="shared" si="2"/>
        <v>3883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>IF(F26="","",F26)</f>
        <v>1.75</v>
      </c>
      <c r="AW26" s="81">
        <f t="shared" si="6"/>
        <v>265</v>
      </c>
      <c r="AX26" s="81">
        <f t="shared" si="6"/>
        <v>184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690</v>
      </c>
      <c r="BC26" s="81">
        <f t="shared" si="8"/>
        <v>184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43606.833333333299</v>
      </c>
      <c r="C27" s="49"/>
      <c r="D27" s="395">
        <v>690</v>
      </c>
      <c r="E27" s="51">
        <v>48</v>
      </c>
      <c r="F27" s="400">
        <v>1.75</v>
      </c>
      <c r="G27" s="51">
        <v>265</v>
      </c>
      <c r="H27" s="52">
        <v>187</v>
      </c>
      <c r="I27" s="53"/>
      <c r="J27" s="160"/>
      <c r="K27" s="65"/>
      <c r="L27" s="49"/>
      <c r="M27" s="395"/>
      <c r="N27" s="52"/>
      <c r="O27" s="54">
        <v>5254</v>
      </c>
      <c r="P27" s="400">
        <v>20</v>
      </c>
      <c r="Q27" s="52">
        <v>20</v>
      </c>
      <c r="R27" s="23">
        <f t="shared" si="12"/>
        <v>307</v>
      </c>
      <c r="S27" s="24">
        <f t="shared" si="12"/>
        <v>288</v>
      </c>
      <c r="T27" s="62"/>
      <c r="U27" s="62"/>
      <c r="V27" s="62"/>
      <c r="W27" s="114">
        <f t="shared" ca="1" si="13"/>
        <v>110374</v>
      </c>
      <c r="X27" s="115">
        <f ca="1">IFERROR(('Main Tab'!$D$10-W27)/'Main Tab'!$D$10,1)</f>
        <v>0.37854926889142881</v>
      </c>
      <c r="Y27" s="110"/>
      <c r="Z27" s="65">
        <v>4</v>
      </c>
      <c r="AA27" s="49"/>
      <c r="AB27" s="49"/>
      <c r="AC27" s="395"/>
      <c r="AD27" s="104"/>
      <c r="AE27" s="106"/>
      <c r="AF27" s="108"/>
      <c r="AI27" s="83">
        <f t="shared" ca="1" si="14"/>
        <v>43606.833333333299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20</v>
      </c>
      <c r="AQ27" s="81">
        <f t="shared" si="1"/>
        <v>20</v>
      </c>
      <c r="AR27" s="81">
        <f t="shared" si="2"/>
        <v>5254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265</v>
      </c>
      <c r="AX27" s="81">
        <f t="shared" si="6"/>
        <v>187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690</v>
      </c>
      <c r="BC27" s="81">
        <f t="shared" si="8"/>
        <v>187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43606.874999999964</v>
      </c>
      <c r="C28" s="49"/>
      <c r="D28" s="395">
        <v>682</v>
      </c>
      <c r="E28" s="51">
        <v>48</v>
      </c>
      <c r="F28" s="400">
        <v>1.75</v>
      </c>
      <c r="G28" s="51">
        <v>256</v>
      </c>
      <c r="H28" s="52">
        <v>186</v>
      </c>
      <c r="I28" s="53"/>
      <c r="J28" s="160"/>
      <c r="K28" s="65"/>
      <c r="L28" s="49"/>
      <c r="M28" s="395"/>
      <c r="N28" s="52"/>
      <c r="O28" s="54">
        <v>3968</v>
      </c>
      <c r="P28" s="400">
        <v>23</v>
      </c>
      <c r="Q28" s="52">
        <v>21</v>
      </c>
      <c r="R28" s="23">
        <f t="shared" si="12"/>
        <v>330</v>
      </c>
      <c r="S28" s="24">
        <f t="shared" si="12"/>
        <v>309</v>
      </c>
      <c r="T28" s="62"/>
      <c r="U28" s="62"/>
      <c r="V28" s="62"/>
      <c r="W28" s="114">
        <f t="shared" ca="1" si="13"/>
        <v>110353</v>
      </c>
      <c r="X28" s="115">
        <f ca="1">IFERROR(('Main Tab'!$D$10-W28)/'Main Tab'!$D$10,1)</f>
        <v>0.37866750747436756</v>
      </c>
      <c r="Y28" s="110"/>
      <c r="Z28" s="65">
        <v>3</v>
      </c>
      <c r="AA28" s="49"/>
      <c r="AB28" s="49"/>
      <c r="AC28" s="395"/>
      <c r="AD28" s="104"/>
      <c r="AE28" s="106"/>
      <c r="AF28" s="108"/>
      <c r="AI28" s="83">
        <f t="shared" ca="1" si="14"/>
        <v>43606.874999999964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23</v>
      </c>
      <c r="AQ28" s="81">
        <f t="shared" si="1"/>
        <v>21</v>
      </c>
      <c r="AR28" s="81">
        <f t="shared" si="2"/>
        <v>3968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256</v>
      </c>
      <c r="AX28" s="81">
        <f t="shared" si="6"/>
        <v>186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682</v>
      </c>
      <c r="BC28" s="81">
        <f t="shared" si="8"/>
        <v>186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43606.916666666628</v>
      </c>
      <c r="C29" s="49"/>
      <c r="D29" s="395">
        <v>683</v>
      </c>
      <c r="E29" s="51">
        <v>48</v>
      </c>
      <c r="F29" s="400">
        <v>1.75</v>
      </c>
      <c r="G29" s="51">
        <v>261</v>
      </c>
      <c r="H29" s="52">
        <v>184</v>
      </c>
      <c r="I29" s="53"/>
      <c r="J29" s="160"/>
      <c r="K29" s="65"/>
      <c r="L29" s="49"/>
      <c r="M29" s="395"/>
      <c r="N29" s="52"/>
      <c r="O29" s="54">
        <v>4171</v>
      </c>
      <c r="P29" s="400">
        <v>20</v>
      </c>
      <c r="Q29" s="52">
        <v>20</v>
      </c>
      <c r="R29" s="23">
        <f t="shared" si="12"/>
        <v>350</v>
      </c>
      <c r="S29" s="24">
        <f t="shared" si="12"/>
        <v>329</v>
      </c>
      <c r="T29" s="62"/>
      <c r="U29" s="62"/>
      <c r="V29" s="62"/>
      <c r="W29" s="114">
        <f t="shared" ca="1" si="13"/>
        <v>110333</v>
      </c>
      <c r="X29" s="115">
        <f ca="1">IFERROR(('Main Tab'!$D$10-W29)/'Main Tab'!$D$10,1)</f>
        <v>0.37878011564859493</v>
      </c>
      <c r="Y29" s="110"/>
      <c r="Z29" s="65">
        <v>3</v>
      </c>
      <c r="AA29" s="49">
        <v>8649901</v>
      </c>
      <c r="AB29" s="49" t="s">
        <v>154</v>
      </c>
      <c r="AC29" s="395">
        <v>236.21</v>
      </c>
      <c r="AD29" s="104" t="s">
        <v>153</v>
      </c>
      <c r="AE29" s="106">
        <v>49.5</v>
      </c>
      <c r="AF29" s="108">
        <v>2E-3</v>
      </c>
      <c r="AI29" s="83">
        <f t="shared" ca="1" si="14"/>
        <v>43606.916666666628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20</v>
      </c>
      <c r="AQ29" s="81">
        <f t="shared" si="1"/>
        <v>20</v>
      </c>
      <c r="AR29" s="81">
        <f t="shared" si="2"/>
        <v>4171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261</v>
      </c>
      <c r="AX29" s="81">
        <f t="shared" si="6"/>
        <v>184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683</v>
      </c>
      <c r="BC29" s="81">
        <f t="shared" si="8"/>
        <v>184</v>
      </c>
      <c r="BD29" s="81">
        <f t="shared" si="9"/>
        <v>2E-3</v>
      </c>
      <c r="BE29" s="81">
        <f t="shared" si="10"/>
        <v>49.5</v>
      </c>
      <c r="BF29" s="84" t="str">
        <f t="shared" si="11"/>
        <v>Ticket No: 8649901 236.21 bbls sold</v>
      </c>
    </row>
    <row r="30" spans="2:58" x14ac:dyDescent="0.25">
      <c r="B30" s="47">
        <f t="shared" ca="1" si="15"/>
        <v>43606.958333333292</v>
      </c>
      <c r="C30" s="49"/>
      <c r="D30" s="395">
        <v>682</v>
      </c>
      <c r="E30" s="51">
        <v>48</v>
      </c>
      <c r="F30" s="400">
        <v>1.75</v>
      </c>
      <c r="G30" s="51">
        <v>261</v>
      </c>
      <c r="H30" s="52">
        <v>179</v>
      </c>
      <c r="I30" s="53"/>
      <c r="J30" s="160"/>
      <c r="K30" s="65"/>
      <c r="L30" s="49"/>
      <c r="M30" s="395"/>
      <c r="N30" s="52"/>
      <c r="O30" s="54">
        <v>4379</v>
      </c>
      <c r="P30" s="400">
        <v>22</v>
      </c>
      <c r="Q30" s="52">
        <v>19</v>
      </c>
      <c r="R30" s="23">
        <f t="shared" si="12"/>
        <v>372</v>
      </c>
      <c r="S30" s="24">
        <f t="shared" si="12"/>
        <v>348</v>
      </c>
      <c r="T30" s="62"/>
      <c r="U30" s="62"/>
      <c r="V30" s="62"/>
      <c r="W30" s="114">
        <f t="shared" ca="1" si="13"/>
        <v>110314</v>
      </c>
      <c r="X30" s="115">
        <f ca="1">IFERROR(('Main Tab'!$D$10-W30)/'Main Tab'!$D$10,1)</f>
        <v>0.37888709341411092</v>
      </c>
      <c r="Y30" s="110"/>
      <c r="Z30" s="65">
        <v>3</v>
      </c>
      <c r="AA30" s="49"/>
      <c r="AB30" s="49"/>
      <c r="AC30" s="395"/>
      <c r="AD30" s="104"/>
      <c r="AE30" s="106"/>
      <c r="AF30" s="108"/>
      <c r="AI30" s="83">
        <f t="shared" ca="1" si="14"/>
        <v>43606.958333333292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22</v>
      </c>
      <c r="AQ30" s="81">
        <f t="shared" si="1"/>
        <v>19</v>
      </c>
      <c r="AR30" s="81">
        <f t="shared" si="2"/>
        <v>4379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261</v>
      </c>
      <c r="AX30" s="81">
        <f t="shared" si="6"/>
        <v>179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682</v>
      </c>
      <c r="BC30" s="81">
        <f t="shared" si="8"/>
        <v>179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ht="15.75" thickBot="1" x14ac:dyDescent="0.3">
      <c r="B31" s="47">
        <f t="shared" ca="1" si="15"/>
        <v>43606.999999999956</v>
      </c>
      <c r="C31" s="49"/>
      <c r="D31" s="395">
        <v>686</v>
      </c>
      <c r="E31" s="51">
        <v>48</v>
      </c>
      <c r="F31" s="400">
        <v>1.75</v>
      </c>
      <c r="G31" s="51">
        <v>269</v>
      </c>
      <c r="H31" s="52">
        <v>180</v>
      </c>
      <c r="I31" s="53"/>
      <c r="J31" s="160"/>
      <c r="K31" s="65"/>
      <c r="L31" s="49"/>
      <c r="M31" s="395"/>
      <c r="N31" s="52"/>
      <c r="O31" s="54">
        <v>3002</v>
      </c>
      <c r="P31" s="400">
        <v>20</v>
      </c>
      <c r="Q31" s="52">
        <v>18</v>
      </c>
      <c r="R31" s="23">
        <f t="shared" ref="R31:S37" si="16">P31+R30</f>
        <v>392</v>
      </c>
      <c r="S31" s="24">
        <f t="shared" si="16"/>
        <v>366</v>
      </c>
      <c r="T31" s="62"/>
      <c r="U31" s="62"/>
      <c r="V31" s="62"/>
      <c r="W31" s="114">
        <f t="shared" ca="1" si="13"/>
        <v>110296</v>
      </c>
      <c r="X31" s="115">
        <f ca="1">IFERROR(('Main Tab'!$D$10-W31)/'Main Tab'!$D$10,1)</f>
        <v>0.37898844077091554</v>
      </c>
      <c r="Y31" s="110"/>
      <c r="Z31" s="65">
        <v>3</v>
      </c>
      <c r="AA31" s="49"/>
      <c r="AB31" s="49"/>
      <c r="AC31" s="395"/>
      <c r="AD31" s="104"/>
      <c r="AE31" s="106"/>
      <c r="AF31" s="108"/>
      <c r="AI31" s="83">
        <f t="shared" ca="1" si="14"/>
        <v>43606.999999999956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20</v>
      </c>
      <c r="AQ31" s="81">
        <f t="shared" si="1"/>
        <v>18</v>
      </c>
      <c r="AR31" s="81">
        <f t="shared" si="2"/>
        <v>3002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269</v>
      </c>
      <c r="AX31" s="81">
        <f t="shared" si="6"/>
        <v>180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686</v>
      </c>
      <c r="BC31" s="81">
        <f t="shared" si="8"/>
        <v>180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ht="15.75" thickTop="1" x14ac:dyDescent="0.25">
      <c r="B32" s="47">
        <f t="shared" ca="1" si="15"/>
        <v>43607.041666666621</v>
      </c>
      <c r="C32" s="49"/>
      <c r="D32" s="395">
        <v>684</v>
      </c>
      <c r="E32" s="51">
        <v>48</v>
      </c>
      <c r="F32" s="400">
        <v>1.75</v>
      </c>
      <c r="G32" s="51">
        <v>251</v>
      </c>
      <c r="H32" s="52">
        <v>181</v>
      </c>
      <c r="I32" s="53"/>
      <c r="J32" s="160"/>
      <c r="K32" s="65"/>
      <c r="L32" s="49"/>
      <c r="M32" s="395"/>
      <c r="N32" s="52"/>
      <c r="O32" s="54">
        <v>4105</v>
      </c>
      <c r="P32" s="400">
        <v>22</v>
      </c>
      <c r="Q32" s="52">
        <v>20</v>
      </c>
      <c r="R32" s="23">
        <f t="shared" si="16"/>
        <v>414</v>
      </c>
      <c r="S32" s="24">
        <f t="shared" si="16"/>
        <v>386</v>
      </c>
      <c r="T32" s="62"/>
      <c r="U32" s="62"/>
      <c r="V32" s="62"/>
      <c r="W32" s="114">
        <f t="shared" ca="1" si="13"/>
        <v>110276</v>
      </c>
      <c r="X32" s="115">
        <f ca="1">IFERROR(('Main Tab'!$D$10-W32)/'Main Tab'!$D$10,1)</f>
        <v>0.3791010489451429</v>
      </c>
      <c r="Y32" s="110" t="s">
        <v>322</v>
      </c>
      <c r="Z32" s="64">
        <v>3</v>
      </c>
      <c r="AA32" s="49"/>
      <c r="AB32" s="49"/>
      <c r="AC32" s="395"/>
      <c r="AD32" s="104"/>
      <c r="AE32" s="106"/>
      <c r="AF32" s="108"/>
      <c r="AI32" s="83">
        <f t="shared" ca="1" si="14"/>
        <v>43607.041666666621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Accum- 156250</v>
      </c>
      <c r="AP32" s="81">
        <f t="shared" si="1"/>
        <v>22</v>
      </c>
      <c r="AQ32" s="81">
        <f t="shared" si="1"/>
        <v>20</v>
      </c>
      <c r="AR32" s="81">
        <f t="shared" si="2"/>
        <v>4105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1.75</v>
      </c>
      <c r="AW32" s="81">
        <f t="shared" si="6"/>
        <v>251</v>
      </c>
      <c r="AX32" s="81">
        <f t="shared" si="6"/>
        <v>181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684</v>
      </c>
      <c r="BC32" s="81">
        <f t="shared" si="8"/>
        <v>181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43607.083333333285</v>
      </c>
      <c r="C33" s="49"/>
      <c r="D33" s="395">
        <v>686</v>
      </c>
      <c r="E33" s="51">
        <v>48</v>
      </c>
      <c r="F33" s="400">
        <v>1.75</v>
      </c>
      <c r="G33" s="51">
        <v>280</v>
      </c>
      <c r="H33" s="52">
        <v>179</v>
      </c>
      <c r="I33" s="53"/>
      <c r="J33" s="160"/>
      <c r="K33" s="65"/>
      <c r="L33" s="49"/>
      <c r="M33" s="395"/>
      <c r="N33" s="52"/>
      <c r="O33" s="54">
        <v>4519</v>
      </c>
      <c r="P33" s="400">
        <v>21</v>
      </c>
      <c r="Q33" s="52">
        <v>19</v>
      </c>
      <c r="R33" s="23">
        <f t="shared" si="16"/>
        <v>435</v>
      </c>
      <c r="S33" s="24">
        <f t="shared" si="16"/>
        <v>405</v>
      </c>
      <c r="T33" s="62"/>
      <c r="U33" s="62"/>
      <c r="V33" s="62"/>
      <c r="W33" s="114">
        <f t="shared" ca="1" si="13"/>
        <v>110257</v>
      </c>
      <c r="X33" s="115">
        <f ca="1">IFERROR(('Main Tab'!$D$10-W33)/'Main Tab'!$D$10,1)</f>
        <v>0.37920802671065895</v>
      </c>
      <c r="Y33" s="110" t="s">
        <v>324</v>
      </c>
      <c r="Z33" s="65">
        <v>3</v>
      </c>
      <c r="AA33" s="49"/>
      <c r="AB33" s="49"/>
      <c r="AC33" s="395"/>
      <c r="AD33" s="104"/>
      <c r="AE33" s="106"/>
      <c r="AF33" s="108"/>
      <c r="AI33" s="83">
        <f t="shared" ca="1" si="14"/>
        <v>43607.083333333285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#1- 0.10 OT #2-  7'3</v>
      </c>
      <c r="AP33" s="81">
        <f t="shared" si="1"/>
        <v>21</v>
      </c>
      <c r="AQ33" s="81">
        <f t="shared" si="1"/>
        <v>19</v>
      </c>
      <c r="AR33" s="81">
        <f t="shared" si="2"/>
        <v>4519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280</v>
      </c>
      <c r="AX33" s="81">
        <f t="shared" si="6"/>
        <v>179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686</v>
      </c>
      <c r="BC33" s="81">
        <f t="shared" si="8"/>
        <v>179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43607.124999999949</v>
      </c>
      <c r="C34" s="49"/>
      <c r="D34" s="395">
        <v>679</v>
      </c>
      <c r="E34" s="51">
        <v>48</v>
      </c>
      <c r="F34" s="400">
        <v>1.75</v>
      </c>
      <c r="G34" s="51">
        <v>269</v>
      </c>
      <c r="H34" s="52">
        <v>177</v>
      </c>
      <c r="I34" s="53"/>
      <c r="J34" s="160"/>
      <c r="K34" s="65"/>
      <c r="L34" s="49"/>
      <c r="M34" s="395"/>
      <c r="N34" s="52"/>
      <c r="O34" s="54">
        <v>3943</v>
      </c>
      <c r="P34" s="400">
        <v>21</v>
      </c>
      <c r="Q34" s="52">
        <v>18</v>
      </c>
      <c r="R34" s="23">
        <f t="shared" si="16"/>
        <v>456</v>
      </c>
      <c r="S34" s="24">
        <f t="shared" si="16"/>
        <v>423</v>
      </c>
      <c r="T34" s="62"/>
      <c r="U34" s="62"/>
      <c r="V34" s="62"/>
      <c r="W34" s="114">
        <f t="shared" ca="1" si="13"/>
        <v>110239</v>
      </c>
      <c r="X34" s="115">
        <f ca="1">IFERROR(('Main Tab'!$D$10-W34)/'Main Tab'!$D$10,1)</f>
        <v>0.37930937406746357</v>
      </c>
      <c r="Y34" s="110" t="s">
        <v>323</v>
      </c>
      <c r="Z34" s="65">
        <v>3</v>
      </c>
      <c r="AA34" s="49"/>
      <c r="AB34" s="49"/>
      <c r="AC34" s="395"/>
      <c r="AD34" s="104"/>
      <c r="AE34" s="106"/>
      <c r="AF34" s="108"/>
      <c r="AI34" s="83">
        <f t="shared" ca="1" si="14"/>
        <v>43607.124999999949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BBL Meter- 68737</v>
      </c>
      <c r="AP34" s="81">
        <f t="shared" si="1"/>
        <v>21</v>
      </c>
      <c r="AQ34" s="81">
        <f t="shared" si="1"/>
        <v>18</v>
      </c>
      <c r="AR34" s="81">
        <f t="shared" si="2"/>
        <v>3943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269</v>
      </c>
      <c r="AX34" s="81">
        <f t="shared" si="6"/>
        <v>177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679</v>
      </c>
      <c r="BC34" s="81">
        <f t="shared" si="8"/>
        <v>177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43607.166666666613</v>
      </c>
      <c r="C35" s="49"/>
      <c r="D35" s="395">
        <v>683</v>
      </c>
      <c r="E35" s="51">
        <v>48</v>
      </c>
      <c r="F35" s="400">
        <v>1.75</v>
      </c>
      <c r="G35" s="51">
        <v>277</v>
      </c>
      <c r="H35" s="52">
        <v>180</v>
      </c>
      <c r="I35" s="53"/>
      <c r="J35" s="160"/>
      <c r="K35" s="65"/>
      <c r="L35" s="49"/>
      <c r="M35" s="395"/>
      <c r="N35" s="52"/>
      <c r="O35" s="54">
        <v>4147</v>
      </c>
      <c r="P35" s="400">
        <v>22</v>
      </c>
      <c r="Q35" s="52">
        <v>19</v>
      </c>
      <c r="R35" s="23">
        <f t="shared" si="16"/>
        <v>478</v>
      </c>
      <c r="S35" s="24">
        <f t="shared" si="16"/>
        <v>442</v>
      </c>
      <c r="T35" s="62"/>
      <c r="U35" s="62"/>
      <c r="V35" s="62"/>
      <c r="W35" s="114">
        <f t="shared" ca="1" si="13"/>
        <v>110220</v>
      </c>
      <c r="X35" s="115">
        <f ca="1">IFERROR(('Main Tab'!$D$10-W35)/'Main Tab'!$D$10,1)</f>
        <v>0.37941635183297956</v>
      </c>
      <c r="Y35" s="110"/>
      <c r="Z35" s="65">
        <v>2</v>
      </c>
      <c r="AA35" s="49"/>
      <c r="AB35" s="49"/>
      <c r="AC35" s="395"/>
      <c r="AD35" s="104"/>
      <c r="AE35" s="106"/>
      <c r="AF35" s="108"/>
      <c r="AI35" s="83">
        <f t="shared" ca="1" si="14"/>
        <v>43607.166666666613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22</v>
      </c>
      <c r="AQ35" s="81">
        <f t="shared" si="1"/>
        <v>19</v>
      </c>
      <c r="AR35" s="81">
        <f t="shared" si="2"/>
        <v>4147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277</v>
      </c>
      <c r="AX35" s="81">
        <f t="shared" si="6"/>
        <v>180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683</v>
      </c>
      <c r="BC35" s="81">
        <f t="shared" si="8"/>
        <v>180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43607.208333333278</v>
      </c>
      <c r="C36" s="49"/>
      <c r="D36" s="395">
        <v>681</v>
      </c>
      <c r="E36" s="51">
        <v>48</v>
      </c>
      <c r="F36" s="400">
        <v>1.75</v>
      </c>
      <c r="G36" s="51">
        <v>262</v>
      </c>
      <c r="H36" s="52">
        <v>181</v>
      </c>
      <c r="I36" s="53"/>
      <c r="J36" s="160"/>
      <c r="K36" s="65"/>
      <c r="L36" s="49"/>
      <c r="M36" s="395"/>
      <c r="N36" s="52"/>
      <c r="O36" s="54">
        <v>5660</v>
      </c>
      <c r="P36" s="400">
        <v>22</v>
      </c>
      <c r="Q36" s="52">
        <v>20</v>
      </c>
      <c r="R36" s="23">
        <f t="shared" si="16"/>
        <v>500</v>
      </c>
      <c r="S36" s="24">
        <f t="shared" si="16"/>
        <v>462</v>
      </c>
      <c r="T36" s="62"/>
      <c r="U36" s="62"/>
      <c r="V36" s="62"/>
      <c r="W36" s="114">
        <f t="shared" ca="1" si="13"/>
        <v>110200</v>
      </c>
      <c r="X36" s="115">
        <f ca="1">IFERROR(('Main Tab'!$D$10-W36)/'Main Tab'!$D$10,1)</f>
        <v>0.37952896000720693</v>
      </c>
      <c r="Y36" s="110"/>
      <c r="Z36" s="65">
        <v>3</v>
      </c>
      <c r="AA36" s="49"/>
      <c r="AB36" s="49"/>
      <c r="AC36" s="395"/>
      <c r="AD36" s="104"/>
      <c r="AE36" s="106"/>
      <c r="AF36" s="108"/>
      <c r="AI36" s="83">
        <f t="shared" ca="1" si="14"/>
        <v>43607.208333333278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22</v>
      </c>
      <c r="AQ36" s="81">
        <f t="shared" si="1"/>
        <v>20</v>
      </c>
      <c r="AR36" s="81">
        <f t="shared" si="2"/>
        <v>5660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262</v>
      </c>
      <c r="AX36" s="81">
        <f t="shared" si="6"/>
        <v>181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681</v>
      </c>
      <c r="BC36" s="81">
        <f t="shared" si="8"/>
        <v>181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43607.249999999942</v>
      </c>
      <c r="C37" s="55"/>
      <c r="D37" s="399">
        <v>685</v>
      </c>
      <c r="E37" s="51">
        <v>48</v>
      </c>
      <c r="F37" s="400">
        <v>1.75</v>
      </c>
      <c r="G37" s="57">
        <v>275</v>
      </c>
      <c r="H37" s="58">
        <v>181</v>
      </c>
      <c r="I37" s="59"/>
      <c r="J37" s="161"/>
      <c r="K37" s="66"/>
      <c r="L37" s="55"/>
      <c r="M37" s="399"/>
      <c r="N37" s="58"/>
      <c r="O37" s="60">
        <v>4138</v>
      </c>
      <c r="P37" s="400">
        <v>21</v>
      </c>
      <c r="Q37" s="52">
        <v>19</v>
      </c>
      <c r="R37" s="25">
        <f t="shared" si="16"/>
        <v>521</v>
      </c>
      <c r="S37" s="26">
        <f t="shared" si="16"/>
        <v>481</v>
      </c>
      <c r="T37" s="63"/>
      <c r="U37" s="63"/>
      <c r="V37" s="63"/>
      <c r="W37" s="116">
        <f t="shared" ca="1" si="13"/>
        <v>110181</v>
      </c>
      <c r="X37" s="117">
        <f ca="1">IFERROR(('Main Tab'!$D$10-W37)/'Main Tab'!$D$10,1)</f>
        <v>0.37963593777272292</v>
      </c>
      <c r="Y37" s="111"/>
      <c r="Z37" s="65">
        <v>3</v>
      </c>
      <c r="AA37" s="55"/>
      <c r="AB37" s="55"/>
      <c r="AC37" s="399"/>
      <c r="AD37" s="105"/>
      <c r="AE37" s="107"/>
      <c r="AF37" s="109"/>
      <c r="AI37" s="85">
        <f t="shared" ca="1" si="14"/>
        <v>43607.249999999942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21</v>
      </c>
      <c r="AQ37" s="86">
        <f t="shared" si="1"/>
        <v>19</v>
      </c>
      <c r="AR37" s="86">
        <f t="shared" si="2"/>
        <v>4138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275</v>
      </c>
      <c r="AX37" s="86">
        <f t="shared" si="6"/>
        <v>181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685</v>
      </c>
      <c r="BC37" s="86">
        <f t="shared" si="8"/>
        <v>181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396" t="s">
        <v>103</v>
      </c>
      <c r="D40" s="396" t="s">
        <v>149</v>
      </c>
      <c r="E40" s="396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398"/>
      <c r="E41" s="398"/>
      <c r="F41" s="529"/>
      <c r="G41" s="529"/>
      <c r="H41" s="530"/>
    </row>
    <row r="42" spans="2:58" x14ac:dyDescent="0.25">
      <c r="B42" s="54"/>
      <c r="C42" s="147"/>
      <c r="D42" s="395"/>
      <c r="E42" s="395"/>
      <c r="F42" s="517"/>
      <c r="G42" s="517"/>
      <c r="H42" s="518"/>
    </row>
    <row r="43" spans="2:58" x14ac:dyDescent="0.25">
      <c r="B43" s="54"/>
      <c r="C43" s="147"/>
      <c r="D43" s="395"/>
      <c r="E43" s="395"/>
      <c r="F43" s="517"/>
      <c r="G43" s="517"/>
      <c r="H43" s="518"/>
    </row>
    <row r="44" spans="2:58" x14ac:dyDescent="0.25">
      <c r="B44" s="54"/>
      <c r="C44" s="147"/>
      <c r="D44" s="395"/>
      <c r="E44" s="395"/>
      <c r="F44" s="517"/>
      <c r="G44" s="517"/>
      <c r="H44" s="518"/>
    </row>
    <row r="45" spans="2:58" x14ac:dyDescent="0.25">
      <c r="B45" s="54"/>
      <c r="C45" s="147"/>
      <c r="D45" s="395"/>
      <c r="E45" s="395"/>
      <c r="F45" s="517"/>
      <c r="G45" s="517"/>
      <c r="H45" s="518"/>
    </row>
    <row r="46" spans="2:58" x14ac:dyDescent="0.25">
      <c r="B46" s="54"/>
      <c r="C46" s="147"/>
      <c r="D46" s="395"/>
      <c r="E46" s="395"/>
      <c r="F46" s="517"/>
      <c r="G46" s="517"/>
      <c r="H46" s="518"/>
    </row>
    <row r="47" spans="2:58" x14ac:dyDescent="0.25">
      <c r="B47" s="54"/>
      <c r="C47" s="147"/>
      <c r="D47" s="395"/>
      <c r="E47" s="395"/>
      <c r="F47" s="517"/>
      <c r="G47" s="517"/>
      <c r="H47" s="518"/>
    </row>
    <row r="48" spans="2:58" x14ac:dyDescent="0.25">
      <c r="B48" s="54"/>
      <c r="C48" s="147"/>
      <c r="D48" s="395"/>
      <c r="E48" s="395"/>
      <c r="F48" s="517"/>
      <c r="G48" s="517"/>
      <c r="H48" s="518"/>
    </row>
    <row r="49" spans="2:8" x14ac:dyDescent="0.25">
      <c r="B49" s="54"/>
      <c r="C49" s="147"/>
      <c r="D49" s="395"/>
      <c r="E49" s="395"/>
      <c r="F49" s="517"/>
      <c r="G49" s="517"/>
      <c r="H49" s="518"/>
    </row>
    <row r="50" spans="2:8" x14ac:dyDescent="0.25">
      <c r="B50" s="54"/>
      <c r="C50" s="147"/>
      <c r="D50" s="395"/>
      <c r="E50" s="395"/>
      <c r="F50" s="517"/>
      <c r="G50" s="517"/>
      <c r="H50" s="518"/>
    </row>
    <row r="51" spans="2:8" x14ac:dyDescent="0.25">
      <c r="B51" s="54"/>
      <c r="C51" s="147"/>
      <c r="D51" s="395"/>
      <c r="E51" s="395"/>
      <c r="F51" s="517"/>
      <c r="G51" s="517"/>
      <c r="H51" s="518"/>
    </row>
    <row r="52" spans="2:8" x14ac:dyDescent="0.25">
      <c r="B52" s="54"/>
      <c r="C52" s="147"/>
      <c r="D52" s="395"/>
      <c r="E52" s="395"/>
      <c r="F52" s="517"/>
      <c r="G52" s="517"/>
      <c r="H52" s="518"/>
    </row>
    <row r="53" spans="2:8" x14ac:dyDescent="0.25">
      <c r="B53" s="54"/>
      <c r="C53" s="147"/>
      <c r="D53" s="395"/>
      <c r="E53" s="395"/>
      <c r="F53" s="517"/>
      <c r="G53" s="517"/>
      <c r="H53" s="518"/>
    </row>
    <row r="54" spans="2:8" x14ac:dyDescent="0.25">
      <c r="B54" s="54"/>
      <c r="C54" s="147"/>
      <c r="D54" s="395"/>
      <c r="E54" s="395"/>
      <c r="F54" s="517"/>
      <c r="G54" s="517"/>
      <c r="H54" s="518"/>
    </row>
    <row r="55" spans="2:8" x14ac:dyDescent="0.25">
      <c r="B55" s="54"/>
      <c r="C55" s="147"/>
      <c r="D55" s="395"/>
      <c r="E55" s="395"/>
      <c r="F55" s="517"/>
      <c r="G55" s="517"/>
      <c r="H55" s="518"/>
    </row>
    <row r="56" spans="2:8" x14ac:dyDescent="0.25">
      <c r="B56" s="54"/>
      <c r="C56" s="147"/>
      <c r="D56" s="395"/>
      <c r="E56" s="395"/>
      <c r="F56" s="517"/>
      <c r="G56" s="517"/>
      <c r="H56" s="518"/>
    </row>
    <row r="57" spans="2:8" x14ac:dyDescent="0.25">
      <c r="B57" s="54"/>
      <c r="C57" s="147"/>
      <c r="D57" s="395"/>
      <c r="E57" s="395"/>
      <c r="F57" s="517"/>
      <c r="G57" s="517"/>
      <c r="H57" s="518"/>
    </row>
    <row r="58" spans="2:8" x14ac:dyDescent="0.25">
      <c r="B58" s="54"/>
      <c r="C58" s="147"/>
      <c r="D58" s="395"/>
      <c r="E58" s="395"/>
      <c r="F58" s="517"/>
      <c r="G58" s="517"/>
      <c r="H58" s="518"/>
    </row>
    <row r="59" spans="2:8" x14ac:dyDescent="0.25">
      <c r="B59" s="54"/>
      <c r="C59" s="147"/>
      <c r="D59" s="395"/>
      <c r="E59" s="395"/>
      <c r="F59" s="517"/>
      <c r="G59" s="517"/>
      <c r="H59" s="518"/>
    </row>
    <row r="60" spans="2:8" x14ac:dyDescent="0.25">
      <c r="B60" s="54"/>
      <c r="C60" s="147"/>
      <c r="D60" s="395"/>
      <c r="E60" s="395"/>
      <c r="F60" s="517"/>
      <c r="G60" s="517"/>
      <c r="H60" s="518"/>
    </row>
    <row r="61" spans="2:8" x14ac:dyDescent="0.25">
      <c r="B61" s="54"/>
      <c r="C61" s="147"/>
      <c r="D61" s="395"/>
      <c r="E61" s="395"/>
      <c r="F61" s="517"/>
      <c r="G61" s="517"/>
      <c r="H61" s="518"/>
    </row>
    <row r="62" spans="2:8" x14ac:dyDescent="0.25">
      <c r="B62" s="54"/>
      <c r="C62" s="147"/>
      <c r="D62" s="395"/>
      <c r="E62" s="395"/>
      <c r="F62" s="517"/>
      <c r="G62" s="517"/>
      <c r="H62" s="518"/>
    </row>
    <row r="63" spans="2:8" x14ac:dyDescent="0.25">
      <c r="B63" s="54"/>
      <c r="C63" s="147"/>
      <c r="D63" s="395"/>
      <c r="E63" s="395"/>
      <c r="F63" s="517"/>
      <c r="G63" s="517"/>
      <c r="H63" s="518"/>
    </row>
    <row r="64" spans="2:8" x14ac:dyDescent="0.25">
      <c r="B64" s="54"/>
      <c r="C64" s="147"/>
      <c r="D64" s="395"/>
      <c r="E64" s="395"/>
      <c r="F64" s="517"/>
      <c r="G64" s="517"/>
      <c r="H64" s="518"/>
    </row>
    <row r="65" spans="2:8" x14ac:dyDescent="0.25">
      <c r="B65" s="54"/>
      <c r="C65" s="147"/>
      <c r="D65" s="395"/>
      <c r="E65" s="395"/>
      <c r="F65" s="517"/>
      <c r="G65" s="517"/>
      <c r="H65" s="518"/>
    </row>
    <row r="66" spans="2:8" x14ac:dyDescent="0.25">
      <c r="B66" s="54"/>
      <c r="C66" s="147"/>
      <c r="D66" s="395"/>
      <c r="E66" s="395"/>
      <c r="F66" s="517"/>
      <c r="G66" s="517"/>
      <c r="H66" s="518"/>
    </row>
    <row r="67" spans="2:8" x14ac:dyDescent="0.25">
      <c r="B67" s="54"/>
      <c r="C67" s="147"/>
      <c r="D67" s="395"/>
      <c r="E67" s="395"/>
      <c r="F67" s="517"/>
      <c r="G67" s="517"/>
      <c r="H67" s="518"/>
    </row>
    <row r="68" spans="2:8" x14ac:dyDescent="0.25">
      <c r="B68" s="54"/>
      <c r="C68" s="147"/>
      <c r="D68" s="395"/>
      <c r="E68" s="395"/>
      <c r="F68" s="517"/>
      <c r="G68" s="517"/>
      <c r="H68" s="518"/>
    </row>
    <row r="69" spans="2:8" x14ac:dyDescent="0.25">
      <c r="B69" s="54"/>
      <c r="C69" s="147"/>
      <c r="D69" s="395"/>
      <c r="E69" s="395"/>
      <c r="F69" s="517"/>
      <c r="G69" s="517"/>
      <c r="H69" s="518"/>
    </row>
    <row r="70" spans="2:8" x14ac:dyDescent="0.25">
      <c r="B70" s="54"/>
      <c r="C70" s="147"/>
      <c r="D70" s="395"/>
      <c r="E70" s="395"/>
      <c r="F70" s="517"/>
      <c r="G70" s="517"/>
      <c r="H70" s="518"/>
    </row>
    <row r="71" spans="2:8" x14ac:dyDescent="0.25">
      <c r="B71" s="54"/>
      <c r="C71" s="147"/>
      <c r="D71" s="395"/>
      <c r="E71" s="395"/>
      <c r="F71" s="517"/>
      <c r="G71" s="517"/>
      <c r="H71" s="518"/>
    </row>
    <row r="72" spans="2:8" x14ac:dyDescent="0.25">
      <c r="B72" s="54"/>
      <c r="C72" s="147"/>
      <c r="D72" s="395"/>
      <c r="E72" s="395"/>
      <c r="F72" s="517"/>
      <c r="G72" s="517"/>
      <c r="H72" s="518"/>
    </row>
    <row r="73" spans="2:8" x14ac:dyDescent="0.25">
      <c r="B73" s="54"/>
      <c r="C73" s="147"/>
      <c r="D73" s="395"/>
      <c r="E73" s="395"/>
      <c r="F73" s="517"/>
      <c r="G73" s="517"/>
      <c r="H73" s="518"/>
    </row>
    <row r="74" spans="2:8" x14ac:dyDescent="0.25">
      <c r="B74" s="54"/>
      <c r="C74" s="147"/>
      <c r="D74" s="395"/>
      <c r="E74" s="395"/>
      <c r="F74" s="517"/>
      <c r="G74" s="517"/>
      <c r="H74" s="518"/>
    </row>
    <row r="75" spans="2:8" x14ac:dyDescent="0.25">
      <c r="B75" s="54"/>
      <c r="C75" s="147"/>
      <c r="D75" s="395"/>
      <c r="E75" s="395"/>
      <c r="F75" s="517"/>
      <c r="G75" s="517"/>
      <c r="H75" s="518"/>
    </row>
    <row r="76" spans="2:8" x14ac:dyDescent="0.25">
      <c r="B76" s="54"/>
      <c r="C76" s="147"/>
      <c r="D76" s="395"/>
      <c r="E76" s="395"/>
      <c r="F76" s="517"/>
      <c r="G76" s="517"/>
      <c r="H76" s="518"/>
    </row>
    <row r="77" spans="2:8" x14ac:dyDescent="0.25">
      <c r="B77" s="54"/>
      <c r="C77" s="147"/>
      <c r="D77" s="395"/>
      <c r="E77" s="395"/>
      <c r="F77" s="517"/>
      <c r="G77" s="517"/>
      <c r="H77" s="518"/>
    </row>
    <row r="78" spans="2:8" x14ac:dyDescent="0.25">
      <c r="B78" s="54"/>
      <c r="C78" s="147"/>
      <c r="D78" s="395"/>
      <c r="E78" s="395"/>
      <c r="F78" s="517"/>
      <c r="G78" s="517"/>
      <c r="H78" s="518"/>
    </row>
    <row r="79" spans="2:8" x14ac:dyDescent="0.25">
      <c r="B79" s="54"/>
      <c r="C79" s="147"/>
      <c r="D79" s="395"/>
      <c r="E79" s="395"/>
      <c r="F79" s="517"/>
      <c r="G79" s="517"/>
      <c r="H79" s="518"/>
    </row>
    <row r="80" spans="2:8" x14ac:dyDescent="0.25">
      <c r="B80" s="54"/>
      <c r="C80" s="147"/>
      <c r="D80" s="395"/>
      <c r="E80" s="395"/>
      <c r="F80" s="517"/>
      <c r="G80" s="517"/>
      <c r="H80" s="518"/>
    </row>
    <row r="81" spans="2:8" x14ac:dyDescent="0.25">
      <c r="B81" s="54"/>
      <c r="C81" s="147"/>
      <c r="D81" s="395"/>
      <c r="E81" s="395"/>
      <c r="F81" s="517"/>
      <c r="G81" s="517"/>
      <c r="H81" s="518"/>
    </row>
    <row r="82" spans="2:8" x14ac:dyDescent="0.25">
      <c r="B82" s="54"/>
      <c r="C82" s="147"/>
      <c r="D82" s="395"/>
      <c r="E82" s="395"/>
      <c r="F82" s="517"/>
      <c r="G82" s="517"/>
      <c r="H82" s="518"/>
    </row>
    <row r="83" spans="2:8" x14ac:dyDescent="0.25">
      <c r="B83" s="54"/>
      <c r="C83" s="147"/>
      <c r="D83" s="395"/>
      <c r="E83" s="395"/>
      <c r="F83" s="517"/>
      <c r="G83" s="517"/>
      <c r="H83" s="518"/>
    </row>
    <row r="84" spans="2:8" x14ac:dyDescent="0.25">
      <c r="B84" s="54"/>
      <c r="C84" s="147"/>
      <c r="D84" s="395"/>
      <c r="E84" s="395"/>
      <c r="F84" s="517"/>
      <c r="G84" s="517"/>
      <c r="H84" s="518"/>
    </row>
    <row r="85" spans="2:8" x14ac:dyDescent="0.25">
      <c r="B85" s="54"/>
      <c r="C85" s="147"/>
      <c r="D85" s="395"/>
      <c r="E85" s="395"/>
      <c r="F85" s="517"/>
      <c r="G85" s="517"/>
      <c r="H85" s="518"/>
    </row>
    <row r="86" spans="2:8" x14ac:dyDescent="0.25">
      <c r="B86" s="54"/>
      <c r="C86" s="147"/>
      <c r="D86" s="395"/>
      <c r="E86" s="395"/>
      <c r="F86" s="517"/>
      <c r="G86" s="517"/>
      <c r="H86" s="518"/>
    </row>
    <row r="87" spans="2:8" x14ac:dyDescent="0.25">
      <c r="B87" s="54"/>
      <c r="C87" s="147"/>
      <c r="D87" s="395"/>
      <c r="E87" s="395"/>
      <c r="F87" s="517"/>
      <c r="G87" s="517"/>
      <c r="H87" s="518"/>
    </row>
    <row r="88" spans="2:8" x14ac:dyDescent="0.25">
      <c r="B88" s="54"/>
      <c r="C88" s="147"/>
      <c r="D88" s="395"/>
      <c r="E88" s="395"/>
      <c r="F88" s="517"/>
      <c r="G88" s="517"/>
      <c r="H88" s="518"/>
    </row>
    <row r="89" spans="2:8" x14ac:dyDescent="0.25">
      <c r="B89" s="54"/>
      <c r="C89" s="147"/>
      <c r="D89" s="395"/>
      <c r="E89" s="395"/>
      <c r="F89" s="517"/>
      <c r="G89" s="517"/>
      <c r="H89" s="518"/>
    </row>
    <row r="90" spans="2:8" x14ac:dyDescent="0.25">
      <c r="B90" s="54"/>
      <c r="C90" s="147"/>
      <c r="D90" s="395"/>
      <c r="E90" s="395"/>
      <c r="F90" s="517"/>
      <c r="G90" s="517"/>
      <c r="H90" s="518"/>
    </row>
    <row r="91" spans="2:8" x14ac:dyDescent="0.25">
      <c r="B91" s="54"/>
      <c r="C91" s="147"/>
      <c r="D91" s="395"/>
      <c r="E91" s="395"/>
      <c r="F91" s="517"/>
      <c r="G91" s="517"/>
      <c r="H91" s="518"/>
    </row>
    <row r="92" spans="2:8" x14ac:dyDescent="0.25">
      <c r="B92" s="54"/>
      <c r="C92" s="147"/>
      <c r="D92" s="395"/>
      <c r="E92" s="395"/>
      <c r="F92" s="517"/>
      <c r="G92" s="517"/>
      <c r="H92" s="518"/>
    </row>
    <row r="93" spans="2:8" x14ac:dyDescent="0.25">
      <c r="B93" s="54"/>
      <c r="C93" s="147"/>
      <c r="D93" s="395"/>
      <c r="E93" s="395"/>
      <c r="F93" s="517"/>
      <c r="G93" s="517"/>
      <c r="H93" s="518"/>
    </row>
    <row r="94" spans="2:8" x14ac:dyDescent="0.25">
      <c r="B94" s="54"/>
      <c r="C94" s="147"/>
      <c r="D94" s="395"/>
      <c r="E94" s="395"/>
      <c r="F94" s="517"/>
      <c r="G94" s="517"/>
      <c r="H94" s="518"/>
    </row>
    <row r="95" spans="2:8" x14ac:dyDescent="0.25">
      <c r="B95" s="54"/>
      <c r="C95" s="147"/>
      <c r="D95" s="395"/>
      <c r="E95" s="395"/>
      <c r="F95" s="517"/>
      <c r="G95" s="517"/>
      <c r="H95" s="518"/>
    </row>
    <row r="96" spans="2:8" x14ac:dyDescent="0.25">
      <c r="B96" s="54"/>
      <c r="C96" s="147"/>
      <c r="D96" s="395"/>
      <c r="E96" s="395"/>
      <c r="F96" s="517"/>
      <c r="G96" s="517"/>
      <c r="H96" s="518"/>
    </row>
    <row r="97" spans="2:8" x14ac:dyDescent="0.25">
      <c r="B97" s="54"/>
      <c r="C97" s="147"/>
      <c r="D97" s="395"/>
      <c r="E97" s="395"/>
      <c r="F97" s="517"/>
      <c r="G97" s="517"/>
      <c r="H97" s="518"/>
    </row>
    <row r="98" spans="2:8" x14ac:dyDescent="0.25">
      <c r="B98" s="54"/>
      <c r="C98" s="147"/>
      <c r="D98" s="395"/>
      <c r="E98" s="395"/>
      <c r="F98" s="517"/>
      <c r="G98" s="517"/>
      <c r="H98" s="518"/>
    </row>
    <row r="99" spans="2:8" x14ac:dyDescent="0.25">
      <c r="B99" s="54"/>
      <c r="C99" s="147"/>
      <c r="D99" s="395"/>
      <c r="E99" s="395"/>
      <c r="F99" s="517"/>
      <c r="G99" s="517"/>
      <c r="H99" s="518"/>
    </row>
    <row r="100" spans="2:8" ht="15.75" thickBot="1" x14ac:dyDescent="0.3">
      <c r="B100" s="60"/>
      <c r="C100" s="148"/>
      <c r="D100" s="399"/>
      <c r="E100" s="399"/>
      <c r="F100" s="519"/>
      <c r="G100" s="519"/>
      <c r="H100" s="520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9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1537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523875</xdr:colOff>
                    <xdr:row>1</xdr:row>
                    <xdr:rowOff>9525</xdr:rowOff>
                  </from>
                  <to>
                    <xdr:col>31</xdr:col>
                    <xdr:colOff>476250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538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38100</xdr:colOff>
                    <xdr:row>1</xdr:row>
                    <xdr:rowOff>28575</xdr:rowOff>
                  </from>
                  <to>
                    <xdr:col>28</xdr:col>
                    <xdr:colOff>371475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0">
    <tabColor rgb="FF000000"/>
    <pageSetUpPr fitToPage="1"/>
  </sheetPr>
  <dimension ref="B1:BF100"/>
  <sheetViews>
    <sheetView showGridLines="0" topLeftCell="H3" zoomScaleNormal="100" workbookViewId="0">
      <selection activeCell="M25" sqref="M2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43605</v>
      </c>
      <c r="N5" s="468" t="str">
        <f ca="1">"Oil Sales for "&amp;TEXT(L5,"MM-DD-YY")</f>
        <v>Oil Sales for 05-20-19</v>
      </c>
      <c r="O5" s="469"/>
      <c r="P5" s="96">
        <f>SUM(AC14:AC37)</f>
        <v>431.56</v>
      </c>
      <c r="Q5" s="10"/>
      <c r="R5" s="531" t="str">
        <f ca="1">"Flare Total For "&amp;TEXT(L5,"MM-DD-YY")</f>
        <v>Flare Total For 05-20-19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535</v>
      </c>
      <c r="M6" s="10"/>
      <c r="N6" s="472" t="str">
        <f ca="1">"Gas Sales for "&amp;TEXT(L5,"MM-DD-YY")</f>
        <v>Gas Sales for 05-20-19</v>
      </c>
      <c r="O6" s="473"/>
      <c r="P6" s="132">
        <v>3964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500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87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390" t="s">
        <v>92</v>
      </c>
      <c r="F11" s="390" t="s">
        <v>93</v>
      </c>
      <c r="G11" s="390" t="s">
        <v>94</v>
      </c>
      <c r="H11" s="391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90" t="s">
        <v>54</v>
      </c>
      <c r="N11" s="391" t="s">
        <v>55</v>
      </c>
      <c r="O11" s="38" t="s">
        <v>80</v>
      </c>
      <c r="P11" s="390" t="s">
        <v>61</v>
      </c>
      <c r="Q11" s="391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90" t="s">
        <v>61</v>
      </c>
      <c r="AD11" s="390" t="s">
        <v>100</v>
      </c>
      <c r="AE11" s="390" t="s">
        <v>101</v>
      </c>
      <c r="AF11" s="391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388">
        <v>713</v>
      </c>
      <c r="E14" s="51">
        <v>48</v>
      </c>
      <c r="F14" s="388">
        <v>1.75</v>
      </c>
      <c r="G14" s="51">
        <v>252</v>
      </c>
      <c r="H14" s="52">
        <v>198</v>
      </c>
      <c r="I14" s="53"/>
      <c r="J14" s="160"/>
      <c r="K14" s="65"/>
      <c r="L14" s="49"/>
      <c r="M14" s="388"/>
      <c r="N14" s="52"/>
      <c r="O14" s="54">
        <v>4276</v>
      </c>
      <c r="P14" s="388">
        <v>22</v>
      </c>
      <c r="Q14" s="52">
        <v>25</v>
      </c>
      <c r="R14" s="21">
        <v>22</v>
      </c>
      <c r="S14" s="22">
        <f>Q14</f>
        <v>25</v>
      </c>
      <c r="T14" s="61"/>
      <c r="U14" s="61"/>
      <c r="V14" s="61"/>
      <c r="W14" s="112">
        <f ca="1">INDEX('Daily Totals'!$1:$1048576,MATCH(L5,'Daily Totals'!B:B)-1,17)</f>
        <v>111140</v>
      </c>
      <c r="X14" s="113">
        <f ca="1">IFERROR(('Main Tab'!$D$10-W14)/'Main Tab'!$D$10,1)</f>
        <v>0.37423637581852065</v>
      </c>
      <c r="Y14" s="185"/>
      <c r="Z14" s="64">
        <v>3</v>
      </c>
      <c r="AA14" s="49"/>
      <c r="AB14" s="49"/>
      <c r="AC14" s="388"/>
      <c r="AD14" s="104"/>
      <c r="AE14" s="106"/>
      <c r="AF14" s="108"/>
      <c r="AI14" s="83">
        <f ca="1">$L$5+B14</f>
        <v>43605.291666666664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22</v>
      </c>
      <c r="AQ14" s="81">
        <f t="shared" si="1"/>
        <v>25</v>
      </c>
      <c r="AR14" s="81">
        <f t="shared" ref="AR14:AR37" si="2">IF(O14="","",O14)</f>
        <v>4276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0.75</v>
      </c>
      <c r="AV14" s="81">
        <f t="shared" ref="AV14:AZ37" si="6">IF(F14="","",F14)</f>
        <v>1.75</v>
      </c>
      <c r="AW14" s="226">
        <f t="shared" si="6"/>
        <v>252</v>
      </c>
      <c r="AX14" s="81">
        <f t="shared" si="6"/>
        <v>198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713</v>
      </c>
      <c r="BC14" s="81">
        <f t="shared" ref="BC14:BC37" si="8">IF(H14="","",H14)</f>
        <v>198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43605.333333333328</v>
      </c>
      <c r="C15" s="49"/>
      <c r="D15" s="388">
        <v>714</v>
      </c>
      <c r="E15" s="51">
        <v>48</v>
      </c>
      <c r="F15" s="388">
        <v>1.75</v>
      </c>
      <c r="G15" s="51">
        <v>250</v>
      </c>
      <c r="H15" s="52">
        <v>197</v>
      </c>
      <c r="I15" s="53"/>
      <c r="J15" s="160"/>
      <c r="K15" s="65"/>
      <c r="L15" s="49"/>
      <c r="M15" s="388"/>
      <c r="N15" s="52"/>
      <c r="O15" s="54">
        <v>4169</v>
      </c>
      <c r="P15" s="388">
        <v>23</v>
      </c>
      <c r="Q15" s="52">
        <v>22</v>
      </c>
      <c r="R15" s="23">
        <f t="shared" ref="R15:S30" si="12">P15+R14</f>
        <v>45</v>
      </c>
      <c r="S15" s="24">
        <f t="shared" si="12"/>
        <v>47</v>
      </c>
      <c r="T15" s="62"/>
      <c r="U15" s="62"/>
      <c r="V15" s="62"/>
      <c r="W15" s="114">
        <f t="shared" ref="W15:W37" ca="1" si="13">W14-Q15</f>
        <v>111118</v>
      </c>
      <c r="X15" s="115">
        <f ca="1">IFERROR(('Main Tab'!$D$10-W15)/'Main Tab'!$D$10,1)</f>
        <v>0.37436024481017077</v>
      </c>
      <c r="Y15" s="110"/>
      <c r="Z15" s="65">
        <v>3</v>
      </c>
      <c r="AA15" s="49"/>
      <c r="AB15" s="49"/>
      <c r="AC15" s="388"/>
      <c r="AD15" s="104"/>
      <c r="AE15" s="106"/>
      <c r="AF15" s="108"/>
      <c r="AI15" s="83">
        <f t="shared" ref="AI15:AI37" ca="1" si="14">B15</f>
        <v>43605.333333333328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23</v>
      </c>
      <c r="AQ15" s="81">
        <f t="shared" si="1"/>
        <v>22</v>
      </c>
      <c r="AR15" s="81">
        <f t="shared" si="2"/>
        <v>4169</v>
      </c>
      <c r="AS15" s="81" t="str">
        <f t="shared" si="3"/>
        <v/>
      </c>
      <c r="AT15" s="81" t="str">
        <f t="shared" si="4"/>
        <v/>
      </c>
      <c r="AU15" s="81">
        <f t="shared" si="5"/>
        <v>0.75</v>
      </c>
      <c r="AV15" s="81">
        <f t="shared" si="6"/>
        <v>1.75</v>
      </c>
      <c r="AW15" s="226">
        <f t="shared" si="6"/>
        <v>250</v>
      </c>
      <c r="AX15" s="81">
        <f t="shared" si="6"/>
        <v>197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714</v>
      </c>
      <c r="BC15" s="81">
        <f t="shared" si="8"/>
        <v>197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43605.374999999993</v>
      </c>
      <c r="C16" s="49"/>
      <c r="D16" s="388">
        <v>708</v>
      </c>
      <c r="E16" s="51">
        <v>48</v>
      </c>
      <c r="F16" s="388">
        <v>1.75</v>
      </c>
      <c r="G16" s="51">
        <v>259</v>
      </c>
      <c r="H16" s="52">
        <v>197</v>
      </c>
      <c r="I16" s="53"/>
      <c r="J16" s="160"/>
      <c r="K16" s="65"/>
      <c r="L16" s="49"/>
      <c r="M16" s="388"/>
      <c r="N16" s="52"/>
      <c r="O16" s="54">
        <v>4242</v>
      </c>
      <c r="P16" s="388">
        <v>21</v>
      </c>
      <c r="Q16" s="52">
        <v>22</v>
      </c>
      <c r="R16" s="23">
        <f t="shared" si="12"/>
        <v>66</v>
      </c>
      <c r="S16" s="24">
        <f t="shared" si="12"/>
        <v>69</v>
      </c>
      <c r="T16" s="62"/>
      <c r="U16" s="62"/>
      <c r="V16" s="62"/>
      <c r="W16" s="114">
        <f t="shared" ca="1" si="13"/>
        <v>111096</v>
      </c>
      <c r="X16" s="115">
        <f ca="1">IFERROR(('Main Tab'!$D$10-W16)/'Main Tab'!$D$10,1)</f>
        <v>0.37448411380182089</v>
      </c>
      <c r="Y16" s="110"/>
      <c r="Z16" s="65">
        <v>2</v>
      </c>
      <c r="AA16" s="49">
        <v>8645501</v>
      </c>
      <c r="AB16" s="49" t="s">
        <v>154</v>
      </c>
      <c r="AC16" s="388">
        <v>196.73</v>
      </c>
      <c r="AD16" s="104" t="s">
        <v>153</v>
      </c>
      <c r="AE16" s="106">
        <v>45.5</v>
      </c>
      <c r="AF16" s="108">
        <v>1E-3</v>
      </c>
      <c r="AI16" s="83">
        <f t="shared" ca="1" si="14"/>
        <v>43605.374999999993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21</v>
      </c>
      <c r="AQ16" s="81">
        <f t="shared" si="1"/>
        <v>22</v>
      </c>
      <c r="AR16" s="81">
        <f t="shared" si="2"/>
        <v>4242</v>
      </c>
      <c r="AS16" s="81" t="str">
        <f t="shared" si="3"/>
        <v/>
      </c>
      <c r="AT16" s="81" t="str">
        <f t="shared" si="4"/>
        <v/>
      </c>
      <c r="AU16" s="81">
        <f t="shared" si="5"/>
        <v>0.75</v>
      </c>
      <c r="AV16" s="81">
        <f t="shared" si="6"/>
        <v>1.75</v>
      </c>
      <c r="AW16" s="226">
        <f t="shared" si="6"/>
        <v>259</v>
      </c>
      <c r="AX16" s="81">
        <f t="shared" si="6"/>
        <v>197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708</v>
      </c>
      <c r="BC16" s="81">
        <f t="shared" si="8"/>
        <v>197</v>
      </c>
      <c r="BD16" s="228">
        <f t="shared" si="9"/>
        <v>1E-3</v>
      </c>
      <c r="BE16" s="227">
        <f t="shared" si="10"/>
        <v>45.5</v>
      </c>
      <c r="BF16" s="84" t="str">
        <f t="shared" si="11"/>
        <v>Ticket No: 8645501 196.73 bbls sold</v>
      </c>
    </row>
    <row r="17" spans="2:58" x14ac:dyDescent="0.25">
      <c r="B17" s="47">
        <f t="shared" ca="1" si="15"/>
        <v>43605.416666666657</v>
      </c>
      <c r="C17" s="49"/>
      <c r="D17" s="388">
        <v>707</v>
      </c>
      <c r="E17" s="51">
        <v>48</v>
      </c>
      <c r="F17" s="388">
        <v>1.75</v>
      </c>
      <c r="G17" s="51">
        <v>261</v>
      </c>
      <c r="H17" s="52">
        <v>194</v>
      </c>
      <c r="I17" s="53"/>
      <c r="J17" s="160"/>
      <c r="K17" s="65"/>
      <c r="L17" s="49"/>
      <c r="M17" s="388"/>
      <c r="N17" s="52"/>
      <c r="O17" s="54">
        <v>4210</v>
      </c>
      <c r="P17" s="388">
        <v>24</v>
      </c>
      <c r="Q17" s="52">
        <v>20</v>
      </c>
      <c r="R17" s="23">
        <f t="shared" si="12"/>
        <v>90</v>
      </c>
      <c r="S17" s="24">
        <f t="shared" si="12"/>
        <v>89</v>
      </c>
      <c r="T17" s="62"/>
      <c r="U17" s="171"/>
      <c r="V17" s="62"/>
      <c r="W17" s="114">
        <f t="shared" ca="1" si="13"/>
        <v>111076</v>
      </c>
      <c r="X17" s="115">
        <f ca="1">IFERROR(('Main Tab'!$D$10-W17)/'Main Tab'!$D$10,1)</f>
        <v>0.37459672197604826</v>
      </c>
      <c r="Y17" s="110"/>
      <c r="Z17" s="65">
        <v>3</v>
      </c>
      <c r="AA17" s="49"/>
      <c r="AB17" s="49"/>
      <c r="AC17" s="388"/>
      <c r="AD17" s="104"/>
      <c r="AE17" s="106"/>
      <c r="AF17" s="108"/>
      <c r="AI17" s="83">
        <f t="shared" ca="1" si="14"/>
        <v>43605.416666666657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24</v>
      </c>
      <c r="AQ17" s="81">
        <f t="shared" si="1"/>
        <v>20</v>
      </c>
      <c r="AR17" s="81">
        <f t="shared" si="2"/>
        <v>4210</v>
      </c>
      <c r="AS17" s="81" t="str">
        <f t="shared" si="3"/>
        <v/>
      </c>
      <c r="AT17" s="81" t="str">
        <f t="shared" si="4"/>
        <v/>
      </c>
      <c r="AU17" s="81">
        <f t="shared" si="5"/>
        <v>0.75</v>
      </c>
      <c r="AV17" s="81">
        <f t="shared" si="6"/>
        <v>1.75</v>
      </c>
      <c r="AW17" s="226">
        <f t="shared" si="6"/>
        <v>261</v>
      </c>
      <c r="AX17" s="81">
        <f t="shared" si="6"/>
        <v>194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707</v>
      </c>
      <c r="BC17" s="81">
        <f t="shared" si="8"/>
        <v>194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43605.458333333321</v>
      </c>
      <c r="C18" s="49"/>
      <c r="D18" s="388">
        <v>705</v>
      </c>
      <c r="E18" s="51">
        <v>48</v>
      </c>
      <c r="F18" s="388">
        <v>1.75</v>
      </c>
      <c r="G18" s="51">
        <v>255</v>
      </c>
      <c r="H18" s="52">
        <v>188</v>
      </c>
      <c r="I18" s="53"/>
      <c r="J18" s="160"/>
      <c r="K18" s="65"/>
      <c r="L18" s="49"/>
      <c r="M18" s="388"/>
      <c r="N18" s="52"/>
      <c r="O18" s="54">
        <v>6684</v>
      </c>
      <c r="P18" s="388">
        <v>22</v>
      </c>
      <c r="Q18" s="52">
        <v>22</v>
      </c>
      <c r="R18" s="23">
        <f t="shared" si="12"/>
        <v>112</v>
      </c>
      <c r="S18" s="24">
        <f t="shared" si="12"/>
        <v>111</v>
      </c>
      <c r="T18" s="62"/>
      <c r="U18" s="62"/>
      <c r="V18" s="62"/>
      <c r="W18" s="114">
        <f t="shared" ca="1" si="13"/>
        <v>111054</v>
      </c>
      <c r="X18" s="115">
        <f ca="1">IFERROR(('Main Tab'!$D$10-W18)/'Main Tab'!$D$10,1)</f>
        <v>0.37472059096769833</v>
      </c>
      <c r="Y18" s="110"/>
      <c r="Z18" s="65">
        <v>3</v>
      </c>
      <c r="AA18" s="49"/>
      <c r="AB18" s="49"/>
      <c r="AC18" s="388"/>
      <c r="AD18" s="104"/>
      <c r="AE18" s="106"/>
      <c r="AF18" s="108"/>
      <c r="AI18" s="83">
        <f t="shared" ca="1" si="14"/>
        <v>43605.458333333321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22</v>
      </c>
      <c r="AQ18" s="81">
        <f t="shared" si="1"/>
        <v>22</v>
      </c>
      <c r="AR18" s="81">
        <f t="shared" si="2"/>
        <v>6684</v>
      </c>
      <c r="AS18" s="81" t="str">
        <f t="shared" si="3"/>
        <v/>
      </c>
      <c r="AT18" s="81" t="str">
        <f t="shared" si="4"/>
        <v/>
      </c>
      <c r="AU18" s="81">
        <f t="shared" si="5"/>
        <v>0.75</v>
      </c>
      <c r="AV18" s="81">
        <f t="shared" si="6"/>
        <v>1.75</v>
      </c>
      <c r="AW18" s="226">
        <f t="shared" si="6"/>
        <v>255</v>
      </c>
      <c r="AX18" s="81">
        <f t="shared" si="6"/>
        <v>188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705</v>
      </c>
      <c r="BC18" s="81">
        <f t="shared" si="8"/>
        <v>188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Bot="1" x14ac:dyDescent="0.3">
      <c r="B19" s="47">
        <f t="shared" ca="1" si="15"/>
        <v>43605.499999999985</v>
      </c>
      <c r="C19" s="49"/>
      <c r="D19" s="388">
        <v>702</v>
      </c>
      <c r="E19" s="51">
        <v>48</v>
      </c>
      <c r="F19" s="388">
        <v>1.75</v>
      </c>
      <c r="G19" s="51">
        <v>268</v>
      </c>
      <c r="H19" s="52">
        <v>189</v>
      </c>
      <c r="I19" s="53"/>
      <c r="J19" s="160"/>
      <c r="K19" s="65"/>
      <c r="L19" s="49"/>
      <c r="M19" s="388"/>
      <c r="N19" s="52"/>
      <c r="O19" s="54">
        <v>3504</v>
      </c>
      <c r="P19" s="388">
        <v>23</v>
      </c>
      <c r="Q19" s="52">
        <v>22</v>
      </c>
      <c r="R19" s="23">
        <f t="shared" si="12"/>
        <v>135</v>
      </c>
      <c r="S19" s="24">
        <f t="shared" si="12"/>
        <v>133</v>
      </c>
      <c r="T19" s="62"/>
      <c r="U19" s="62"/>
      <c r="V19" s="62"/>
      <c r="W19" s="114">
        <f t="shared" ca="1" si="13"/>
        <v>111032</v>
      </c>
      <c r="X19" s="115">
        <f ca="1">IFERROR(('Main Tab'!$D$10-W19)/'Main Tab'!$D$10,1)</f>
        <v>0.37484445995934845</v>
      </c>
      <c r="Y19" s="110"/>
      <c r="Z19" s="65">
        <v>2</v>
      </c>
      <c r="AA19" s="49"/>
      <c r="AB19" s="49"/>
      <c r="AC19" s="388"/>
      <c r="AD19" s="104"/>
      <c r="AE19" s="106"/>
      <c r="AF19" s="108"/>
      <c r="AI19" s="83">
        <f t="shared" ca="1" si="14"/>
        <v>43605.499999999985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23</v>
      </c>
      <c r="AQ19" s="81">
        <f t="shared" si="1"/>
        <v>22</v>
      </c>
      <c r="AR19" s="81">
        <f t="shared" si="2"/>
        <v>3504</v>
      </c>
      <c r="AS19" s="81" t="str">
        <f t="shared" si="3"/>
        <v/>
      </c>
      <c r="AT19" s="81" t="str">
        <f t="shared" si="4"/>
        <v/>
      </c>
      <c r="AU19" s="81">
        <f>IF(E19="","",E19/64)</f>
        <v>0.75</v>
      </c>
      <c r="AV19" s="81">
        <f>IF(F19="","",F19)</f>
        <v>1.75</v>
      </c>
      <c r="AW19" s="226">
        <f t="shared" si="6"/>
        <v>268</v>
      </c>
      <c r="AX19" s="81">
        <f t="shared" si="6"/>
        <v>189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702</v>
      </c>
      <c r="BC19" s="81">
        <f t="shared" si="8"/>
        <v>189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5.75" thickTop="1" x14ac:dyDescent="0.25">
      <c r="B20" s="47">
        <f t="shared" ca="1" si="15"/>
        <v>43605.54166666665</v>
      </c>
      <c r="C20" s="49"/>
      <c r="D20" s="388">
        <v>705</v>
      </c>
      <c r="E20" s="51">
        <v>48</v>
      </c>
      <c r="F20" s="388">
        <v>1.75</v>
      </c>
      <c r="G20" s="51">
        <v>266</v>
      </c>
      <c r="H20" s="52">
        <v>188</v>
      </c>
      <c r="I20" s="53"/>
      <c r="J20" s="160"/>
      <c r="K20" s="65"/>
      <c r="L20" s="49"/>
      <c r="M20" s="388"/>
      <c r="N20" s="52"/>
      <c r="O20" s="54">
        <v>4768</v>
      </c>
      <c r="P20" s="388">
        <v>23</v>
      </c>
      <c r="Q20" s="52">
        <v>18</v>
      </c>
      <c r="R20" s="23">
        <f t="shared" si="12"/>
        <v>158</v>
      </c>
      <c r="S20" s="24">
        <f t="shared" si="12"/>
        <v>151</v>
      </c>
      <c r="T20" s="62"/>
      <c r="U20" s="62"/>
      <c r="V20" s="62"/>
      <c r="W20" s="114">
        <f t="shared" ca="1" si="13"/>
        <v>111014</v>
      </c>
      <c r="X20" s="115">
        <f ca="1">IFERROR(('Main Tab'!$D$10-W20)/'Main Tab'!$D$10,1)</f>
        <v>0.37494580731615307</v>
      </c>
      <c r="Y20" s="110"/>
      <c r="Z20" s="64">
        <v>3</v>
      </c>
      <c r="AA20" s="49"/>
      <c r="AB20" s="49"/>
      <c r="AC20" s="388"/>
      <c r="AD20" s="104"/>
      <c r="AE20" s="106"/>
      <c r="AF20" s="108"/>
      <c r="AI20" s="83">
        <f t="shared" ca="1" si="14"/>
        <v>43605.54166666665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23</v>
      </c>
      <c r="AQ20" s="81">
        <f t="shared" si="1"/>
        <v>18</v>
      </c>
      <c r="AR20" s="81">
        <f t="shared" si="2"/>
        <v>4768</v>
      </c>
      <c r="AS20" s="81" t="str">
        <f t="shared" si="3"/>
        <v/>
      </c>
      <c r="AT20" s="81" t="str">
        <f t="shared" si="4"/>
        <v/>
      </c>
      <c r="AU20" s="81">
        <f>IF(E20="","",E20/64)</f>
        <v>0.75</v>
      </c>
      <c r="AV20" s="81">
        <f t="shared" si="6"/>
        <v>1.75</v>
      </c>
      <c r="AW20" s="226">
        <f t="shared" si="6"/>
        <v>266</v>
      </c>
      <c r="AX20" s="81">
        <f t="shared" si="6"/>
        <v>188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705</v>
      </c>
      <c r="BC20" s="81">
        <f t="shared" si="8"/>
        <v>188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43605.583333333314</v>
      </c>
      <c r="C21" s="49"/>
      <c r="D21" s="388">
        <v>703</v>
      </c>
      <c r="E21" s="51">
        <v>48</v>
      </c>
      <c r="F21" s="388">
        <v>1.75</v>
      </c>
      <c r="G21" s="51">
        <v>258</v>
      </c>
      <c r="H21" s="52">
        <v>186</v>
      </c>
      <c r="I21" s="53"/>
      <c r="J21" s="160"/>
      <c r="K21" s="65"/>
      <c r="L21" s="49"/>
      <c r="M21" s="388"/>
      <c r="N21" s="52"/>
      <c r="O21" s="54">
        <v>5232</v>
      </c>
      <c r="P21" s="388">
        <v>22</v>
      </c>
      <c r="Q21" s="52">
        <v>19</v>
      </c>
      <c r="R21" s="23">
        <f t="shared" si="12"/>
        <v>180</v>
      </c>
      <c r="S21" s="24">
        <f t="shared" si="12"/>
        <v>170</v>
      </c>
      <c r="T21" s="62"/>
      <c r="U21" s="62"/>
      <c r="V21" s="62"/>
      <c r="W21" s="114">
        <f t="shared" ca="1" si="13"/>
        <v>110995</v>
      </c>
      <c r="X21" s="115">
        <f ca="1">IFERROR(('Main Tab'!$D$10-W21)/'Main Tab'!$D$10,1)</f>
        <v>0.37505278508166906</v>
      </c>
      <c r="Y21" s="110"/>
      <c r="Z21" s="65">
        <v>3</v>
      </c>
      <c r="AA21" s="49"/>
      <c r="AB21" s="49"/>
      <c r="AC21" s="388"/>
      <c r="AD21" s="104"/>
      <c r="AE21" s="106"/>
      <c r="AF21" s="108"/>
      <c r="AI21" s="83">
        <f t="shared" ca="1" si="14"/>
        <v>43605.583333333314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22</v>
      </c>
      <c r="AQ21" s="81">
        <f t="shared" si="1"/>
        <v>19</v>
      </c>
      <c r="AR21" s="81">
        <f t="shared" si="2"/>
        <v>5232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6">
        <f t="shared" si="6"/>
        <v>258</v>
      </c>
      <c r="AX21" s="81">
        <f t="shared" si="6"/>
        <v>186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703</v>
      </c>
      <c r="BC21" s="81">
        <f t="shared" si="8"/>
        <v>186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43605.624999999978</v>
      </c>
      <c r="C22" s="49"/>
      <c r="D22" s="388">
        <v>702</v>
      </c>
      <c r="E22" s="51">
        <v>48</v>
      </c>
      <c r="F22" s="388">
        <v>1.75</v>
      </c>
      <c r="G22" s="51">
        <v>264</v>
      </c>
      <c r="H22" s="52">
        <v>186</v>
      </c>
      <c r="I22" s="53"/>
      <c r="J22" s="160"/>
      <c r="K22" s="65"/>
      <c r="L22" s="49"/>
      <c r="M22" s="388"/>
      <c r="N22" s="52"/>
      <c r="O22" s="54">
        <v>4485</v>
      </c>
      <c r="P22" s="388">
        <v>24</v>
      </c>
      <c r="Q22" s="52">
        <v>18</v>
      </c>
      <c r="R22" s="23">
        <f t="shared" si="12"/>
        <v>204</v>
      </c>
      <c r="S22" s="24">
        <f t="shared" si="12"/>
        <v>188</v>
      </c>
      <c r="T22" s="62"/>
      <c r="U22" s="62"/>
      <c r="V22" s="62"/>
      <c r="W22" s="114">
        <f t="shared" ca="1" si="13"/>
        <v>110977</v>
      </c>
      <c r="X22" s="115">
        <f ca="1">IFERROR(('Main Tab'!$D$10-W22)/'Main Tab'!$D$10,1)</f>
        <v>0.37515413243847373</v>
      </c>
      <c r="Y22" s="110"/>
      <c r="Z22" s="65">
        <v>4</v>
      </c>
      <c r="AA22" s="49"/>
      <c r="AB22" s="49"/>
      <c r="AC22" s="388"/>
      <c r="AD22" s="104"/>
      <c r="AE22" s="106"/>
      <c r="AF22" s="108"/>
      <c r="AI22" s="83">
        <f t="shared" ca="1" si="14"/>
        <v>43605.624999999978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24</v>
      </c>
      <c r="AQ22" s="81">
        <f t="shared" si="1"/>
        <v>18</v>
      </c>
      <c r="AR22" s="81">
        <f t="shared" si="2"/>
        <v>4485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6">
        <f t="shared" si="6"/>
        <v>264</v>
      </c>
      <c r="AX22" s="81">
        <f t="shared" si="6"/>
        <v>186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702</v>
      </c>
      <c r="BC22" s="81">
        <f t="shared" si="8"/>
        <v>186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43605.666666666642</v>
      </c>
      <c r="C23" s="49"/>
      <c r="D23" s="388">
        <v>706</v>
      </c>
      <c r="E23" s="51">
        <v>48</v>
      </c>
      <c r="F23" s="388">
        <v>1.75</v>
      </c>
      <c r="G23" s="51">
        <v>255</v>
      </c>
      <c r="H23" s="52">
        <v>189</v>
      </c>
      <c r="I23" s="53"/>
      <c r="J23" s="160"/>
      <c r="K23" s="65"/>
      <c r="L23" s="49"/>
      <c r="M23" s="388"/>
      <c r="N23" s="52"/>
      <c r="O23" s="54">
        <v>3567</v>
      </c>
      <c r="P23" s="388">
        <v>23</v>
      </c>
      <c r="Q23" s="52">
        <v>21</v>
      </c>
      <c r="R23" s="23">
        <f t="shared" si="12"/>
        <v>227</v>
      </c>
      <c r="S23" s="24">
        <f t="shared" si="12"/>
        <v>209</v>
      </c>
      <c r="T23" s="62"/>
      <c r="U23" s="62"/>
      <c r="V23" s="62"/>
      <c r="W23" s="114">
        <f t="shared" ca="1" si="13"/>
        <v>110956</v>
      </c>
      <c r="X23" s="115">
        <f ca="1">IFERROR(('Main Tab'!$D$10-W23)/'Main Tab'!$D$10,1)</f>
        <v>0.37527237102141242</v>
      </c>
      <c r="Y23" s="110"/>
      <c r="Z23" s="65">
        <v>3</v>
      </c>
      <c r="AA23" s="49"/>
      <c r="AB23" s="49"/>
      <c r="AC23" s="388"/>
      <c r="AD23" s="104"/>
      <c r="AE23" s="106"/>
      <c r="AF23" s="108"/>
      <c r="AI23" s="83">
        <f t="shared" ca="1" si="14"/>
        <v>43605.666666666642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23</v>
      </c>
      <c r="AQ23" s="81">
        <f t="shared" si="1"/>
        <v>21</v>
      </c>
      <c r="AR23" s="81">
        <f t="shared" si="2"/>
        <v>3567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6">
        <f t="shared" si="6"/>
        <v>255</v>
      </c>
      <c r="AX23" s="81">
        <f t="shared" si="6"/>
        <v>189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706</v>
      </c>
      <c r="BC23" s="81">
        <f t="shared" si="8"/>
        <v>189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43605.708333333307</v>
      </c>
      <c r="C24" s="49"/>
      <c r="D24" s="388">
        <v>705</v>
      </c>
      <c r="E24" s="51">
        <v>48</v>
      </c>
      <c r="F24" s="388">
        <v>1.75</v>
      </c>
      <c r="G24" s="51">
        <v>263</v>
      </c>
      <c r="H24" s="52">
        <v>188</v>
      </c>
      <c r="I24" s="53"/>
      <c r="J24" s="160"/>
      <c r="K24" s="65"/>
      <c r="L24" s="49"/>
      <c r="M24" s="388"/>
      <c r="N24" s="52"/>
      <c r="O24" s="54">
        <v>3788</v>
      </c>
      <c r="P24" s="388">
        <v>24</v>
      </c>
      <c r="Q24" s="52">
        <v>22</v>
      </c>
      <c r="R24" s="23">
        <f t="shared" si="12"/>
        <v>251</v>
      </c>
      <c r="S24" s="24">
        <f t="shared" si="12"/>
        <v>231</v>
      </c>
      <c r="T24" s="62"/>
      <c r="U24" s="62"/>
      <c r="V24" s="62"/>
      <c r="W24" s="114">
        <f t="shared" ca="1" si="13"/>
        <v>110934</v>
      </c>
      <c r="X24" s="115">
        <f ca="1">IFERROR(('Main Tab'!$D$10-W24)/'Main Tab'!$D$10,1)</f>
        <v>0.37539624001306254</v>
      </c>
      <c r="Y24" s="110"/>
      <c r="Z24" s="65">
        <v>3</v>
      </c>
      <c r="AA24" s="49"/>
      <c r="AB24" s="49"/>
      <c r="AC24" s="388"/>
      <c r="AD24" s="104"/>
      <c r="AE24" s="106"/>
      <c r="AF24" s="108"/>
      <c r="AI24" s="83">
        <f t="shared" ca="1" si="14"/>
        <v>43605.708333333307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24</v>
      </c>
      <c r="AQ24" s="81">
        <f t="shared" si="1"/>
        <v>22</v>
      </c>
      <c r="AR24" s="81">
        <f>IF(O24="","",O24)</f>
        <v>3788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6">
        <f t="shared" si="6"/>
        <v>263</v>
      </c>
      <c r="AX24" s="81">
        <f t="shared" si="6"/>
        <v>188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705</v>
      </c>
      <c r="BC24" s="81">
        <f t="shared" si="8"/>
        <v>188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43605.749999999971</v>
      </c>
      <c r="C25" s="49"/>
      <c r="D25" s="388">
        <v>706</v>
      </c>
      <c r="E25" s="51">
        <v>48</v>
      </c>
      <c r="F25" s="388">
        <v>1.75</v>
      </c>
      <c r="G25" s="51">
        <v>257</v>
      </c>
      <c r="H25" s="52">
        <v>188</v>
      </c>
      <c r="I25" s="53"/>
      <c r="J25" s="160"/>
      <c r="K25" s="65"/>
      <c r="L25" s="49"/>
      <c r="M25" s="388"/>
      <c r="N25" s="52"/>
      <c r="O25" s="54">
        <v>3233</v>
      </c>
      <c r="P25" s="388">
        <v>22</v>
      </c>
      <c r="Q25" s="52">
        <v>19</v>
      </c>
      <c r="R25" s="23">
        <f t="shared" si="12"/>
        <v>273</v>
      </c>
      <c r="S25" s="24">
        <f t="shared" si="12"/>
        <v>250</v>
      </c>
      <c r="T25" s="62"/>
      <c r="U25" s="62"/>
      <c r="V25" s="62"/>
      <c r="W25" s="114">
        <f t="shared" ca="1" si="13"/>
        <v>110915</v>
      </c>
      <c r="X25" s="115">
        <f ca="1">IFERROR(('Main Tab'!$D$10-W25)/'Main Tab'!$D$10,1)</f>
        <v>0.37550321777857854</v>
      </c>
      <c r="Y25" s="110"/>
      <c r="Z25" s="65">
        <v>3</v>
      </c>
      <c r="AA25" s="49"/>
      <c r="AB25" s="49"/>
      <c r="AC25" s="388"/>
      <c r="AD25" s="104"/>
      <c r="AE25" s="106"/>
      <c r="AF25" s="108"/>
      <c r="AI25" s="83">
        <f t="shared" ca="1" si="14"/>
        <v>43605.749999999971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22</v>
      </c>
      <c r="AQ25" s="81">
        <f t="shared" si="1"/>
        <v>19</v>
      </c>
      <c r="AR25" s="81">
        <f>IF(O25="","",O25)</f>
        <v>3233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257</v>
      </c>
      <c r="AX25" s="81">
        <f t="shared" si="6"/>
        <v>188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706</v>
      </c>
      <c r="BC25" s="81">
        <f t="shared" si="8"/>
        <v>188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43605.791666666635</v>
      </c>
      <c r="C26" s="49"/>
      <c r="D26" s="388">
        <v>699</v>
      </c>
      <c r="E26" s="51">
        <v>48</v>
      </c>
      <c r="F26" s="393">
        <v>1.75</v>
      </c>
      <c r="G26" s="51">
        <v>260</v>
      </c>
      <c r="H26" s="52">
        <v>187</v>
      </c>
      <c r="I26" s="53"/>
      <c r="J26" s="160"/>
      <c r="K26" s="65"/>
      <c r="L26" s="49"/>
      <c r="M26" s="388"/>
      <c r="N26" s="52"/>
      <c r="O26" s="54">
        <v>6536</v>
      </c>
      <c r="P26" s="393">
        <v>22</v>
      </c>
      <c r="Q26" s="52">
        <v>25</v>
      </c>
      <c r="R26" s="23">
        <f t="shared" si="12"/>
        <v>295</v>
      </c>
      <c r="S26" s="24">
        <f t="shared" si="12"/>
        <v>275</v>
      </c>
      <c r="T26" s="62"/>
      <c r="U26" s="62"/>
      <c r="V26" s="62"/>
      <c r="W26" s="114">
        <f t="shared" ca="1" si="13"/>
        <v>110890</v>
      </c>
      <c r="X26" s="115">
        <f ca="1">IFERROR(('Main Tab'!$D$10-W26)/'Main Tab'!$D$10,1)</f>
        <v>0.37564397799636273</v>
      </c>
      <c r="Y26" s="110"/>
      <c r="Z26" s="64">
        <v>3</v>
      </c>
      <c r="AA26" s="49">
        <v>8645301</v>
      </c>
      <c r="AB26" s="49" t="s">
        <v>154</v>
      </c>
      <c r="AC26" s="388">
        <v>234.83</v>
      </c>
      <c r="AD26" s="104" t="s">
        <v>153</v>
      </c>
      <c r="AE26" s="106">
        <v>49.5</v>
      </c>
      <c r="AF26" s="108">
        <v>2E-3</v>
      </c>
      <c r="AI26" s="83">
        <f t="shared" ca="1" si="14"/>
        <v>43605.791666666635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22</v>
      </c>
      <c r="AQ26" s="81">
        <f t="shared" si="1"/>
        <v>25</v>
      </c>
      <c r="AR26" s="81">
        <f t="shared" si="2"/>
        <v>6536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>IF(F26="","",F26)</f>
        <v>1.75</v>
      </c>
      <c r="AW26" s="81">
        <f t="shared" si="6"/>
        <v>260</v>
      </c>
      <c r="AX26" s="81">
        <f t="shared" si="6"/>
        <v>187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699</v>
      </c>
      <c r="BC26" s="81">
        <f t="shared" si="8"/>
        <v>187</v>
      </c>
      <c r="BD26" s="81">
        <f t="shared" si="9"/>
        <v>2E-3</v>
      </c>
      <c r="BE26" s="81">
        <f t="shared" si="10"/>
        <v>49.5</v>
      </c>
      <c r="BF26" s="84" t="str">
        <f t="shared" si="11"/>
        <v>Ticket No: 8645301 234.83 bbls sold</v>
      </c>
    </row>
    <row r="27" spans="2:58" x14ac:dyDescent="0.25">
      <c r="B27" s="47">
        <f t="shared" ca="1" si="15"/>
        <v>43605.833333333299</v>
      </c>
      <c r="C27" s="49"/>
      <c r="D27" s="388">
        <v>700</v>
      </c>
      <c r="E27" s="51">
        <v>48</v>
      </c>
      <c r="F27" s="393">
        <v>1.75</v>
      </c>
      <c r="G27" s="51">
        <v>270</v>
      </c>
      <c r="H27" s="52">
        <v>189</v>
      </c>
      <c r="I27" s="53"/>
      <c r="J27" s="160"/>
      <c r="K27" s="65"/>
      <c r="L27" s="49"/>
      <c r="M27" s="388"/>
      <c r="N27" s="52"/>
      <c r="O27" s="54">
        <v>3042</v>
      </c>
      <c r="P27" s="393">
        <v>23</v>
      </c>
      <c r="Q27" s="52">
        <v>22</v>
      </c>
      <c r="R27" s="23">
        <f t="shared" si="12"/>
        <v>318</v>
      </c>
      <c r="S27" s="24">
        <f t="shared" si="12"/>
        <v>297</v>
      </c>
      <c r="T27" s="62"/>
      <c r="U27" s="62"/>
      <c r="V27" s="62"/>
      <c r="W27" s="114">
        <f t="shared" ca="1" si="13"/>
        <v>110868</v>
      </c>
      <c r="X27" s="115">
        <f ca="1">IFERROR(('Main Tab'!$D$10-W27)/'Main Tab'!$D$10,1)</f>
        <v>0.37576784698801285</v>
      </c>
      <c r="Y27" s="110"/>
      <c r="Z27" s="65">
        <v>3</v>
      </c>
      <c r="AA27" s="49"/>
      <c r="AB27" s="49"/>
      <c r="AC27" s="388"/>
      <c r="AD27" s="104"/>
      <c r="AE27" s="106"/>
      <c r="AF27" s="108"/>
      <c r="AI27" s="83">
        <f t="shared" ca="1" si="14"/>
        <v>43605.833333333299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23</v>
      </c>
      <c r="AQ27" s="81">
        <f t="shared" si="1"/>
        <v>22</v>
      </c>
      <c r="AR27" s="81">
        <f t="shared" si="2"/>
        <v>3042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270</v>
      </c>
      <c r="AX27" s="81">
        <f t="shared" si="6"/>
        <v>189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700</v>
      </c>
      <c r="BC27" s="81">
        <f t="shared" si="8"/>
        <v>189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43605.874999999964</v>
      </c>
      <c r="C28" s="49"/>
      <c r="D28" s="388">
        <v>697</v>
      </c>
      <c r="E28" s="51">
        <v>48</v>
      </c>
      <c r="F28" s="393">
        <v>1.75</v>
      </c>
      <c r="G28" s="51">
        <v>255</v>
      </c>
      <c r="H28" s="52">
        <v>180</v>
      </c>
      <c r="I28" s="53"/>
      <c r="J28" s="160"/>
      <c r="K28" s="65"/>
      <c r="L28" s="49"/>
      <c r="M28" s="388"/>
      <c r="N28" s="52"/>
      <c r="O28" s="54">
        <v>5079</v>
      </c>
      <c r="P28" s="393">
        <v>21</v>
      </c>
      <c r="Q28" s="52">
        <v>22</v>
      </c>
      <c r="R28" s="23">
        <f t="shared" si="12"/>
        <v>339</v>
      </c>
      <c r="S28" s="24">
        <f t="shared" si="12"/>
        <v>319</v>
      </c>
      <c r="T28" s="62"/>
      <c r="U28" s="62"/>
      <c r="V28" s="62"/>
      <c r="W28" s="114">
        <f t="shared" ca="1" si="13"/>
        <v>110846</v>
      </c>
      <c r="X28" s="115">
        <f ca="1">IFERROR(('Main Tab'!$D$10-W28)/'Main Tab'!$D$10,1)</f>
        <v>0.37589171597966298</v>
      </c>
      <c r="Y28" s="110"/>
      <c r="Z28" s="65">
        <v>2</v>
      </c>
      <c r="AA28" s="49"/>
      <c r="AB28" s="49"/>
      <c r="AC28" s="388"/>
      <c r="AD28" s="104"/>
      <c r="AE28" s="106"/>
      <c r="AF28" s="108"/>
      <c r="AI28" s="83">
        <f t="shared" ca="1" si="14"/>
        <v>43605.874999999964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21</v>
      </c>
      <c r="AQ28" s="81">
        <f t="shared" si="1"/>
        <v>22</v>
      </c>
      <c r="AR28" s="81">
        <f t="shared" si="2"/>
        <v>5079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255</v>
      </c>
      <c r="AX28" s="81">
        <f t="shared" si="6"/>
        <v>180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697</v>
      </c>
      <c r="BC28" s="81">
        <f t="shared" si="8"/>
        <v>180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43605.916666666628</v>
      </c>
      <c r="C29" s="49"/>
      <c r="D29" s="388">
        <v>697</v>
      </c>
      <c r="E29" s="51">
        <v>48</v>
      </c>
      <c r="F29" s="393">
        <v>1.75</v>
      </c>
      <c r="G29" s="51">
        <v>283</v>
      </c>
      <c r="H29" s="52">
        <v>174</v>
      </c>
      <c r="I29" s="53"/>
      <c r="J29" s="160"/>
      <c r="K29" s="65"/>
      <c r="L29" s="49"/>
      <c r="M29" s="388"/>
      <c r="N29" s="52"/>
      <c r="O29" s="54">
        <v>4608</v>
      </c>
      <c r="P29" s="393">
        <v>22</v>
      </c>
      <c r="Q29" s="52">
        <v>20</v>
      </c>
      <c r="R29" s="23">
        <f t="shared" si="12"/>
        <v>361</v>
      </c>
      <c r="S29" s="24">
        <f t="shared" si="12"/>
        <v>339</v>
      </c>
      <c r="T29" s="62"/>
      <c r="U29" s="62"/>
      <c r="V29" s="62"/>
      <c r="W29" s="114">
        <f t="shared" ca="1" si="13"/>
        <v>110826</v>
      </c>
      <c r="X29" s="115">
        <f ca="1">IFERROR(('Main Tab'!$D$10-W29)/'Main Tab'!$D$10,1)</f>
        <v>0.37600432415389035</v>
      </c>
      <c r="Y29" s="110"/>
      <c r="Z29" s="65">
        <v>3</v>
      </c>
      <c r="AA29" s="49"/>
      <c r="AB29" s="49"/>
      <c r="AC29" s="388"/>
      <c r="AD29" s="104"/>
      <c r="AE29" s="106"/>
      <c r="AF29" s="108"/>
      <c r="AI29" s="83">
        <f t="shared" ca="1" si="14"/>
        <v>43605.916666666628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22</v>
      </c>
      <c r="AQ29" s="81">
        <f t="shared" si="1"/>
        <v>20</v>
      </c>
      <c r="AR29" s="81">
        <f t="shared" si="2"/>
        <v>4608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283</v>
      </c>
      <c r="AX29" s="81">
        <f t="shared" si="6"/>
        <v>174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697</v>
      </c>
      <c r="BC29" s="81">
        <f t="shared" si="8"/>
        <v>174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43605.958333333292</v>
      </c>
      <c r="C30" s="49"/>
      <c r="D30" s="388">
        <v>696</v>
      </c>
      <c r="E30" s="51">
        <v>48</v>
      </c>
      <c r="F30" s="393">
        <v>1.75</v>
      </c>
      <c r="G30" s="51">
        <v>266</v>
      </c>
      <c r="H30" s="52">
        <v>171</v>
      </c>
      <c r="I30" s="53"/>
      <c r="J30" s="160"/>
      <c r="K30" s="65"/>
      <c r="L30" s="49"/>
      <c r="M30" s="388"/>
      <c r="N30" s="52"/>
      <c r="O30" s="54">
        <v>3839</v>
      </c>
      <c r="P30" s="393">
        <v>22</v>
      </c>
      <c r="Q30" s="52">
        <v>22</v>
      </c>
      <c r="R30" s="23">
        <f t="shared" si="12"/>
        <v>383</v>
      </c>
      <c r="S30" s="24">
        <f t="shared" si="12"/>
        <v>361</v>
      </c>
      <c r="T30" s="62"/>
      <c r="U30" s="62"/>
      <c r="V30" s="62"/>
      <c r="W30" s="114">
        <f t="shared" ca="1" si="13"/>
        <v>110804</v>
      </c>
      <c r="X30" s="115">
        <f ca="1">IFERROR(('Main Tab'!$D$10-W30)/'Main Tab'!$D$10,1)</f>
        <v>0.37612819314554041</v>
      </c>
      <c r="Y30" s="110"/>
      <c r="Z30" s="65">
        <v>3</v>
      </c>
      <c r="AA30" s="49"/>
      <c r="AB30" s="49"/>
      <c r="AC30" s="388"/>
      <c r="AD30" s="104"/>
      <c r="AE30" s="106"/>
      <c r="AF30" s="108"/>
      <c r="AI30" s="83">
        <f t="shared" ca="1" si="14"/>
        <v>43605.958333333292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22</v>
      </c>
      <c r="AQ30" s="81">
        <f t="shared" si="1"/>
        <v>22</v>
      </c>
      <c r="AR30" s="81">
        <f t="shared" si="2"/>
        <v>3839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266</v>
      </c>
      <c r="AX30" s="81">
        <f t="shared" si="6"/>
        <v>171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696</v>
      </c>
      <c r="BC30" s="81">
        <f t="shared" si="8"/>
        <v>171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ht="15.75" thickBot="1" x14ac:dyDescent="0.3">
      <c r="B31" s="47">
        <f t="shared" ca="1" si="15"/>
        <v>43605.999999999956</v>
      </c>
      <c r="C31" s="49"/>
      <c r="D31" s="388">
        <v>692</v>
      </c>
      <c r="E31" s="51">
        <v>48</v>
      </c>
      <c r="F31" s="393">
        <v>1.75</v>
      </c>
      <c r="G31" s="51">
        <v>295</v>
      </c>
      <c r="H31" s="52">
        <v>170</v>
      </c>
      <c r="I31" s="53"/>
      <c r="J31" s="160"/>
      <c r="K31" s="65"/>
      <c r="L31" s="49"/>
      <c r="M31" s="388"/>
      <c r="N31" s="52"/>
      <c r="O31" s="54">
        <v>3594</v>
      </c>
      <c r="P31" s="393">
        <v>23</v>
      </c>
      <c r="Q31" s="52">
        <v>22</v>
      </c>
      <c r="R31" s="23">
        <f t="shared" ref="R31:S37" si="16">P31+R30</f>
        <v>406</v>
      </c>
      <c r="S31" s="24">
        <f t="shared" si="16"/>
        <v>383</v>
      </c>
      <c r="T31" s="62"/>
      <c r="U31" s="62"/>
      <c r="V31" s="62"/>
      <c r="W31" s="114">
        <f t="shared" ca="1" si="13"/>
        <v>110782</v>
      </c>
      <c r="X31" s="115">
        <f ca="1">IFERROR(('Main Tab'!$D$10-W31)/'Main Tab'!$D$10,1)</f>
        <v>0.37625206213719053</v>
      </c>
      <c r="Y31" s="110"/>
      <c r="Z31" s="65">
        <v>2</v>
      </c>
      <c r="AA31" s="49"/>
      <c r="AB31" s="49"/>
      <c r="AC31" s="388"/>
      <c r="AD31" s="104"/>
      <c r="AE31" s="106"/>
      <c r="AF31" s="108"/>
      <c r="AI31" s="83">
        <f t="shared" ca="1" si="14"/>
        <v>43605.999999999956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23</v>
      </c>
      <c r="AQ31" s="81">
        <f t="shared" si="1"/>
        <v>22</v>
      </c>
      <c r="AR31" s="81">
        <f t="shared" si="2"/>
        <v>3594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295</v>
      </c>
      <c r="AX31" s="81">
        <f t="shared" si="6"/>
        <v>170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692</v>
      </c>
      <c r="BC31" s="81">
        <f t="shared" si="8"/>
        <v>170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ht="15.75" thickTop="1" x14ac:dyDescent="0.25">
      <c r="B32" s="47">
        <f t="shared" ca="1" si="15"/>
        <v>43606.041666666621</v>
      </c>
      <c r="C32" s="49"/>
      <c r="D32" s="388">
        <v>698</v>
      </c>
      <c r="E32" s="51">
        <v>48</v>
      </c>
      <c r="F32" s="393">
        <v>1.75</v>
      </c>
      <c r="G32" s="51">
        <v>302</v>
      </c>
      <c r="H32" s="52">
        <v>168</v>
      </c>
      <c r="I32" s="53"/>
      <c r="J32" s="160"/>
      <c r="K32" s="65"/>
      <c r="L32" s="49"/>
      <c r="M32" s="388"/>
      <c r="N32" s="52"/>
      <c r="O32" s="54">
        <v>4225</v>
      </c>
      <c r="P32" s="393">
        <v>23</v>
      </c>
      <c r="Q32" s="52">
        <v>18</v>
      </c>
      <c r="R32" s="23">
        <f t="shared" si="16"/>
        <v>429</v>
      </c>
      <c r="S32" s="24">
        <f t="shared" si="16"/>
        <v>401</v>
      </c>
      <c r="T32" s="62"/>
      <c r="U32" s="62"/>
      <c r="V32" s="62"/>
      <c r="W32" s="114">
        <f t="shared" ca="1" si="13"/>
        <v>110764</v>
      </c>
      <c r="X32" s="115">
        <f ca="1">IFERROR(('Main Tab'!$D$10-W32)/'Main Tab'!$D$10,1)</f>
        <v>0.37635340949399515</v>
      </c>
      <c r="Y32" s="110"/>
      <c r="Z32" s="64">
        <v>3</v>
      </c>
      <c r="AA32" s="49"/>
      <c r="AB32" s="49"/>
      <c r="AC32" s="388"/>
      <c r="AD32" s="104"/>
      <c r="AE32" s="106"/>
      <c r="AF32" s="108"/>
      <c r="AI32" s="83">
        <f t="shared" ca="1" si="14"/>
        <v>43606.041666666621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23</v>
      </c>
      <c r="AQ32" s="81">
        <f t="shared" si="1"/>
        <v>18</v>
      </c>
      <c r="AR32" s="81">
        <f t="shared" si="2"/>
        <v>4225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1.75</v>
      </c>
      <c r="AW32" s="81">
        <f t="shared" si="6"/>
        <v>302</v>
      </c>
      <c r="AX32" s="81">
        <f t="shared" si="6"/>
        <v>168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698</v>
      </c>
      <c r="BC32" s="81">
        <f t="shared" si="8"/>
        <v>168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43606.083333333285</v>
      </c>
      <c r="C33" s="49"/>
      <c r="D33" s="388">
        <v>695</v>
      </c>
      <c r="E33" s="51">
        <v>48</v>
      </c>
      <c r="F33" s="393">
        <v>1.75</v>
      </c>
      <c r="G33" s="51">
        <v>285</v>
      </c>
      <c r="H33" s="52">
        <v>169</v>
      </c>
      <c r="I33" s="53"/>
      <c r="J33" s="160"/>
      <c r="K33" s="65"/>
      <c r="L33" s="49"/>
      <c r="M33" s="388"/>
      <c r="N33" s="52"/>
      <c r="O33" s="54">
        <v>3721</v>
      </c>
      <c r="P33" s="393">
        <v>22</v>
      </c>
      <c r="Q33" s="52">
        <v>19</v>
      </c>
      <c r="R33" s="23">
        <f t="shared" si="16"/>
        <v>451</v>
      </c>
      <c r="S33" s="24">
        <f t="shared" si="16"/>
        <v>420</v>
      </c>
      <c r="T33" s="62"/>
      <c r="U33" s="62"/>
      <c r="V33" s="62"/>
      <c r="W33" s="114">
        <f t="shared" ca="1" si="13"/>
        <v>110745</v>
      </c>
      <c r="X33" s="115">
        <f ca="1">IFERROR(('Main Tab'!$D$10-W33)/'Main Tab'!$D$10,1)</f>
        <v>0.37646038725951114</v>
      </c>
      <c r="Y33" s="110" t="s">
        <v>319</v>
      </c>
      <c r="Z33" s="65">
        <v>3</v>
      </c>
      <c r="AA33" s="49"/>
      <c r="AB33" s="49"/>
      <c r="AC33" s="388"/>
      <c r="AD33" s="104"/>
      <c r="AE33" s="106"/>
      <c r="AF33" s="108"/>
      <c r="AI33" s="83">
        <f t="shared" ca="1" si="14"/>
        <v>43606.083333333285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Accum- 152272</v>
      </c>
      <c r="AP33" s="81">
        <f t="shared" si="1"/>
        <v>22</v>
      </c>
      <c r="AQ33" s="81">
        <f t="shared" si="1"/>
        <v>19</v>
      </c>
      <c r="AR33" s="81">
        <f t="shared" si="2"/>
        <v>3721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285</v>
      </c>
      <c r="AX33" s="81">
        <f t="shared" si="6"/>
        <v>169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695</v>
      </c>
      <c r="BC33" s="81">
        <f t="shared" si="8"/>
        <v>169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43606.124999999949</v>
      </c>
      <c r="C34" s="49"/>
      <c r="D34" s="388">
        <v>693</v>
      </c>
      <c r="E34" s="51">
        <v>48</v>
      </c>
      <c r="F34" s="393">
        <v>1.75</v>
      </c>
      <c r="G34" s="51">
        <v>285</v>
      </c>
      <c r="H34" s="52">
        <v>177</v>
      </c>
      <c r="I34" s="53"/>
      <c r="J34" s="160"/>
      <c r="K34" s="65"/>
      <c r="L34" s="49"/>
      <c r="M34" s="388"/>
      <c r="N34" s="52"/>
      <c r="O34" s="54">
        <v>5176</v>
      </c>
      <c r="P34" s="393">
        <v>21</v>
      </c>
      <c r="Q34" s="52">
        <v>18</v>
      </c>
      <c r="R34" s="23">
        <f t="shared" si="16"/>
        <v>472</v>
      </c>
      <c r="S34" s="24">
        <f t="shared" si="16"/>
        <v>438</v>
      </c>
      <c r="T34" s="62"/>
      <c r="U34" s="62"/>
      <c r="V34" s="62"/>
      <c r="W34" s="114">
        <f t="shared" ca="1" si="13"/>
        <v>110727</v>
      </c>
      <c r="X34" s="115">
        <f ca="1">IFERROR(('Main Tab'!$D$10-W34)/'Main Tab'!$D$10,1)</f>
        <v>0.37656173461631581</v>
      </c>
      <c r="Y34" s="110" t="s">
        <v>321</v>
      </c>
      <c r="Z34" s="65">
        <v>4</v>
      </c>
      <c r="AA34" s="49"/>
      <c r="AB34" s="49"/>
      <c r="AC34" s="388"/>
      <c r="AD34" s="104"/>
      <c r="AE34" s="106"/>
      <c r="AF34" s="108"/>
      <c r="AI34" s="83">
        <f t="shared" ca="1" si="14"/>
        <v>43606.124999999949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#1- 0.10  OT #2- 10'7</v>
      </c>
      <c r="AP34" s="81">
        <f t="shared" si="1"/>
        <v>21</v>
      </c>
      <c r="AQ34" s="81">
        <f t="shared" si="1"/>
        <v>18</v>
      </c>
      <c r="AR34" s="81">
        <f t="shared" si="2"/>
        <v>5176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285</v>
      </c>
      <c r="AX34" s="81">
        <f t="shared" si="6"/>
        <v>177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693</v>
      </c>
      <c r="BC34" s="81">
        <f t="shared" si="8"/>
        <v>177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43606.166666666613</v>
      </c>
      <c r="C35" s="49"/>
      <c r="D35" s="388">
        <v>696</v>
      </c>
      <c r="E35" s="51">
        <v>48</v>
      </c>
      <c r="F35" s="393">
        <v>1.75</v>
      </c>
      <c r="G35" s="51">
        <v>287</v>
      </c>
      <c r="H35" s="52">
        <v>176</v>
      </c>
      <c r="I35" s="53"/>
      <c r="J35" s="160"/>
      <c r="K35" s="65"/>
      <c r="L35" s="49"/>
      <c r="M35" s="388"/>
      <c r="N35" s="52"/>
      <c r="O35" s="54">
        <v>4249</v>
      </c>
      <c r="P35" s="393">
        <v>20</v>
      </c>
      <c r="Q35" s="52">
        <v>21</v>
      </c>
      <c r="R35" s="23">
        <f t="shared" si="16"/>
        <v>492</v>
      </c>
      <c r="S35" s="24">
        <f t="shared" si="16"/>
        <v>459</v>
      </c>
      <c r="T35" s="62"/>
      <c r="U35" s="62"/>
      <c r="V35" s="62"/>
      <c r="W35" s="114">
        <f t="shared" ca="1" si="13"/>
        <v>110706</v>
      </c>
      <c r="X35" s="115">
        <f ca="1">IFERROR(('Main Tab'!$D$10-W35)/'Main Tab'!$D$10,1)</f>
        <v>0.37667997319925456</v>
      </c>
      <c r="Y35" s="110" t="s">
        <v>320</v>
      </c>
      <c r="Z35" s="65">
        <v>3</v>
      </c>
      <c r="AA35" s="49"/>
      <c r="AB35" s="49"/>
      <c r="AC35" s="388"/>
      <c r="AD35" s="104"/>
      <c r="AE35" s="106"/>
      <c r="AF35" s="108"/>
      <c r="AI35" s="83">
        <f t="shared" ca="1" si="14"/>
        <v>43606.166666666613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BBL Meter- 68256</v>
      </c>
      <c r="AP35" s="81">
        <f t="shared" si="1"/>
        <v>20</v>
      </c>
      <c r="AQ35" s="81">
        <f t="shared" si="1"/>
        <v>21</v>
      </c>
      <c r="AR35" s="81">
        <f t="shared" si="2"/>
        <v>4249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287</v>
      </c>
      <c r="AX35" s="81">
        <f t="shared" si="6"/>
        <v>176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696</v>
      </c>
      <c r="BC35" s="81">
        <f t="shared" si="8"/>
        <v>176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43606.208333333278</v>
      </c>
      <c r="C36" s="49"/>
      <c r="D36" s="388">
        <v>692</v>
      </c>
      <c r="E36" s="51">
        <v>48</v>
      </c>
      <c r="F36" s="393">
        <v>1.75</v>
      </c>
      <c r="G36" s="51">
        <v>264</v>
      </c>
      <c r="H36" s="52">
        <v>178</v>
      </c>
      <c r="I36" s="53"/>
      <c r="J36" s="160"/>
      <c r="K36" s="65"/>
      <c r="L36" s="49"/>
      <c r="M36" s="388"/>
      <c r="N36" s="52"/>
      <c r="O36" s="54">
        <v>3676</v>
      </c>
      <c r="P36" s="393">
        <v>21</v>
      </c>
      <c r="Q36" s="52">
        <v>22</v>
      </c>
      <c r="R36" s="23">
        <f t="shared" si="16"/>
        <v>513</v>
      </c>
      <c r="S36" s="24">
        <f t="shared" si="16"/>
        <v>481</v>
      </c>
      <c r="T36" s="62"/>
      <c r="U36" s="62"/>
      <c r="V36" s="62"/>
      <c r="W36" s="114">
        <f t="shared" ca="1" si="13"/>
        <v>110684</v>
      </c>
      <c r="X36" s="115">
        <f ca="1">IFERROR(('Main Tab'!$D$10-W36)/'Main Tab'!$D$10,1)</f>
        <v>0.37680384219090463</v>
      </c>
      <c r="Y36" s="110"/>
      <c r="Z36" s="65">
        <v>3</v>
      </c>
      <c r="AA36" s="49"/>
      <c r="AB36" s="49"/>
      <c r="AC36" s="388"/>
      <c r="AD36" s="104"/>
      <c r="AE36" s="106"/>
      <c r="AF36" s="108"/>
      <c r="AI36" s="83">
        <f t="shared" ca="1" si="14"/>
        <v>43606.208333333278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21</v>
      </c>
      <c r="AQ36" s="81">
        <f t="shared" si="1"/>
        <v>22</v>
      </c>
      <c r="AR36" s="81">
        <f t="shared" si="2"/>
        <v>3676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264</v>
      </c>
      <c r="AX36" s="81">
        <f t="shared" si="6"/>
        <v>178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692</v>
      </c>
      <c r="BC36" s="81">
        <f t="shared" si="8"/>
        <v>178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43606.249999999942</v>
      </c>
      <c r="C37" s="55"/>
      <c r="D37" s="389">
        <v>695</v>
      </c>
      <c r="E37" s="51">
        <v>48</v>
      </c>
      <c r="F37" s="393">
        <v>1.75</v>
      </c>
      <c r="G37" s="57">
        <v>295</v>
      </c>
      <c r="H37" s="58">
        <v>178</v>
      </c>
      <c r="I37" s="59"/>
      <c r="J37" s="161"/>
      <c r="K37" s="66"/>
      <c r="L37" s="55"/>
      <c r="M37" s="389"/>
      <c r="N37" s="58"/>
      <c r="O37" s="60">
        <v>4215</v>
      </c>
      <c r="P37" s="393">
        <v>22</v>
      </c>
      <c r="Q37" s="52">
        <v>19</v>
      </c>
      <c r="R37" s="25">
        <f t="shared" si="16"/>
        <v>535</v>
      </c>
      <c r="S37" s="26">
        <f t="shared" si="16"/>
        <v>500</v>
      </c>
      <c r="T37" s="63"/>
      <c r="U37" s="63"/>
      <c r="V37" s="63"/>
      <c r="W37" s="116">
        <f t="shared" ca="1" si="13"/>
        <v>110665</v>
      </c>
      <c r="X37" s="117">
        <f ca="1">IFERROR(('Main Tab'!$D$10-W37)/'Main Tab'!$D$10,1)</f>
        <v>0.37691081995642062</v>
      </c>
      <c r="Y37" s="111"/>
      <c r="Z37" s="65">
        <v>3</v>
      </c>
      <c r="AA37" s="55"/>
      <c r="AB37" s="55"/>
      <c r="AC37" s="389"/>
      <c r="AD37" s="105"/>
      <c r="AE37" s="107"/>
      <c r="AF37" s="109"/>
      <c r="AI37" s="85">
        <f t="shared" ca="1" si="14"/>
        <v>43606.249999999942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22</v>
      </c>
      <c r="AQ37" s="86">
        <f t="shared" si="1"/>
        <v>19</v>
      </c>
      <c r="AR37" s="86">
        <f t="shared" si="2"/>
        <v>4215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295</v>
      </c>
      <c r="AX37" s="86">
        <f t="shared" si="6"/>
        <v>178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695</v>
      </c>
      <c r="BC37" s="86">
        <f t="shared" si="8"/>
        <v>178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390" t="s">
        <v>103</v>
      </c>
      <c r="D40" s="390" t="s">
        <v>149</v>
      </c>
      <c r="E40" s="390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392"/>
      <c r="E41" s="392"/>
      <c r="F41" s="529"/>
      <c r="G41" s="529"/>
      <c r="H41" s="530"/>
    </row>
    <row r="42" spans="2:58" x14ac:dyDescent="0.25">
      <c r="B42" s="54"/>
      <c r="C42" s="147"/>
      <c r="D42" s="388"/>
      <c r="E42" s="388"/>
      <c r="F42" s="517"/>
      <c r="G42" s="517"/>
      <c r="H42" s="518"/>
    </row>
    <row r="43" spans="2:58" x14ac:dyDescent="0.25">
      <c r="B43" s="54"/>
      <c r="C43" s="147"/>
      <c r="D43" s="388"/>
      <c r="E43" s="388"/>
      <c r="F43" s="517"/>
      <c r="G43" s="517"/>
      <c r="H43" s="518"/>
    </row>
    <row r="44" spans="2:58" x14ac:dyDescent="0.25">
      <c r="B44" s="54"/>
      <c r="C44" s="147"/>
      <c r="D44" s="388"/>
      <c r="E44" s="388"/>
      <c r="F44" s="517"/>
      <c r="G44" s="517"/>
      <c r="H44" s="518"/>
    </row>
    <row r="45" spans="2:58" x14ac:dyDescent="0.25">
      <c r="B45" s="54"/>
      <c r="C45" s="147"/>
      <c r="D45" s="388"/>
      <c r="E45" s="388"/>
      <c r="F45" s="517"/>
      <c r="G45" s="517"/>
      <c r="H45" s="518"/>
    </row>
    <row r="46" spans="2:58" x14ac:dyDescent="0.25">
      <c r="B46" s="54"/>
      <c r="C46" s="147"/>
      <c r="D46" s="388"/>
      <c r="E46" s="388"/>
      <c r="F46" s="517"/>
      <c r="G46" s="517"/>
      <c r="H46" s="518"/>
    </row>
    <row r="47" spans="2:58" x14ac:dyDescent="0.25">
      <c r="B47" s="54"/>
      <c r="C47" s="147"/>
      <c r="D47" s="388"/>
      <c r="E47" s="388"/>
      <c r="F47" s="517"/>
      <c r="G47" s="517"/>
      <c r="H47" s="518"/>
    </row>
    <row r="48" spans="2:58" x14ac:dyDescent="0.25">
      <c r="B48" s="54"/>
      <c r="C48" s="147"/>
      <c r="D48" s="388"/>
      <c r="E48" s="388"/>
      <c r="F48" s="517"/>
      <c r="G48" s="517"/>
      <c r="H48" s="518"/>
    </row>
    <row r="49" spans="2:8" x14ac:dyDescent="0.25">
      <c r="B49" s="54"/>
      <c r="C49" s="147"/>
      <c r="D49" s="388"/>
      <c r="E49" s="388"/>
      <c r="F49" s="517"/>
      <c r="G49" s="517"/>
      <c r="H49" s="518"/>
    </row>
    <row r="50" spans="2:8" x14ac:dyDescent="0.25">
      <c r="B50" s="54"/>
      <c r="C50" s="147"/>
      <c r="D50" s="388"/>
      <c r="E50" s="388"/>
      <c r="F50" s="517"/>
      <c r="G50" s="517"/>
      <c r="H50" s="518"/>
    </row>
    <row r="51" spans="2:8" x14ac:dyDescent="0.25">
      <c r="B51" s="54"/>
      <c r="C51" s="147"/>
      <c r="D51" s="388"/>
      <c r="E51" s="388"/>
      <c r="F51" s="517"/>
      <c r="G51" s="517"/>
      <c r="H51" s="518"/>
    </row>
    <row r="52" spans="2:8" x14ac:dyDescent="0.25">
      <c r="B52" s="54"/>
      <c r="C52" s="147"/>
      <c r="D52" s="388"/>
      <c r="E52" s="388"/>
      <c r="F52" s="517"/>
      <c r="G52" s="517"/>
      <c r="H52" s="518"/>
    </row>
    <row r="53" spans="2:8" x14ac:dyDescent="0.25">
      <c r="B53" s="54"/>
      <c r="C53" s="147"/>
      <c r="D53" s="388"/>
      <c r="E53" s="388"/>
      <c r="F53" s="517"/>
      <c r="G53" s="517"/>
      <c r="H53" s="518"/>
    </row>
    <row r="54" spans="2:8" x14ac:dyDescent="0.25">
      <c r="B54" s="54"/>
      <c r="C54" s="147"/>
      <c r="D54" s="388"/>
      <c r="E54" s="388"/>
      <c r="F54" s="517"/>
      <c r="G54" s="517"/>
      <c r="H54" s="518"/>
    </row>
    <row r="55" spans="2:8" x14ac:dyDescent="0.25">
      <c r="B55" s="54"/>
      <c r="C55" s="147"/>
      <c r="D55" s="388"/>
      <c r="E55" s="388"/>
      <c r="F55" s="517"/>
      <c r="G55" s="517"/>
      <c r="H55" s="518"/>
    </row>
    <row r="56" spans="2:8" x14ac:dyDescent="0.25">
      <c r="B56" s="54"/>
      <c r="C56" s="147"/>
      <c r="D56" s="388"/>
      <c r="E56" s="388"/>
      <c r="F56" s="517"/>
      <c r="G56" s="517"/>
      <c r="H56" s="518"/>
    </row>
    <row r="57" spans="2:8" x14ac:dyDescent="0.25">
      <c r="B57" s="54"/>
      <c r="C57" s="147"/>
      <c r="D57" s="388"/>
      <c r="E57" s="388"/>
      <c r="F57" s="517"/>
      <c r="G57" s="517"/>
      <c r="H57" s="518"/>
    </row>
    <row r="58" spans="2:8" x14ac:dyDescent="0.25">
      <c r="B58" s="54"/>
      <c r="C58" s="147"/>
      <c r="D58" s="388"/>
      <c r="E58" s="388"/>
      <c r="F58" s="517"/>
      <c r="G58" s="517"/>
      <c r="H58" s="518"/>
    </row>
    <row r="59" spans="2:8" x14ac:dyDescent="0.25">
      <c r="B59" s="54"/>
      <c r="C59" s="147"/>
      <c r="D59" s="388"/>
      <c r="E59" s="388"/>
      <c r="F59" s="517"/>
      <c r="G59" s="517"/>
      <c r="H59" s="518"/>
    </row>
    <row r="60" spans="2:8" x14ac:dyDescent="0.25">
      <c r="B60" s="54"/>
      <c r="C60" s="147"/>
      <c r="D60" s="388"/>
      <c r="E60" s="388"/>
      <c r="F60" s="517"/>
      <c r="G60" s="517"/>
      <c r="H60" s="518"/>
    </row>
    <row r="61" spans="2:8" x14ac:dyDescent="0.25">
      <c r="B61" s="54"/>
      <c r="C61" s="147"/>
      <c r="D61" s="388"/>
      <c r="E61" s="388"/>
      <c r="F61" s="517"/>
      <c r="G61" s="517"/>
      <c r="H61" s="518"/>
    </row>
    <row r="62" spans="2:8" x14ac:dyDescent="0.25">
      <c r="B62" s="54"/>
      <c r="C62" s="147"/>
      <c r="D62" s="388"/>
      <c r="E62" s="388"/>
      <c r="F62" s="517"/>
      <c r="G62" s="517"/>
      <c r="H62" s="518"/>
    </row>
    <row r="63" spans="2:8" x14ac:dyDescent="0.25">
      <c r="B63" s="54"/>
      <c r="C63" s="147"/>
      <c r="D63" s="388"/>
      <c r="E63" s="388"/>
      <c r="F63" s="517"/>
      <c r="G63" s="517"/>
      <c r="H63" s="518"/>
    </row>
    <row r="64" spans="2:8" x14ac:dyDescent="0.25">
      <c r="B64" s="54"/>
      <c r="C64" s="147"/>
      <c r="D64" s="388"/>
      <c r="E64" s="388"/>
      <c r="F64" s="517"/>
      <c r="G64" s="517"/>
      <c r="H64" s="518"/>
    </row>
    <row r="65" spans="2:8" x14ac:dyDescent="0.25">
      <c r="B65" s="54"/>
      <c r="C65" s="147"/>
      <c r="D65" s="388"/>
      <c r="E65" s="388"/>
      <c r="F65" s="517"/>
      <c r="G65" s="517"/>
      <c r="H65" s="518"/>
    </row>
    <row r="66" spans="2:8" x14ac:dyDescent="0.25">
      <c r="B66" s="54"/>
      <c r="C66" s="147"/>
      <c r="D66" s="388"/>
      <c r="E66" s="388"/>
      <c r="F66" s="517"/>
      <c r="G66" s="517"/>
      <c r="H66" s="518"/>
    </row>
    <row r="67" spans="2:8" x14ac:dyDescent="0.25">
      <c r="B67" s="54"/>
      <c r="C67" s="147"/>
      <c r="D67" s="388"/>
      <c r="E67" s="388"/>
      <c r="F67" s="517"/>
      <c r="G67" s="517"/>
      <c r="H67" s="518"/>
    </row>
    <row r="68" spans="2:8" x14ac:dyDescent="0.25">
      <c r="B68" s="54"/>
      <c r="C68" s="147"/>
      <c r="D68" s="388"/>
      <c r="E68" s="388"/>
      <c r="F68" s="517"/>
      <c r="G68" s="517"/>
      <c r="H68" s="518"/>
    </row>
    <row r="69" spans="2:8" x14ac:dyDescent="0.25">
      <c r="B69" s="54"/>
      <c r="C69" s="147"/>
      <c r="D69" s="388"/>
      <c r="E69" s="388"/>
      <c r="F69" s="517"/>
      <c r="G69" s="517"/>
      <c r="H69" s="518"/>
    </row>
    <row r="70" spans="2:8" x14ac:dyDescent="0.25">
      <c r="B70" s="54"/>
      <c r="C70" s="147"/>
      <c r="D70" s="388"/>
      <c r="E70" s="388"/>
      <c r="F70" s="517"/>
      <c r="G70" s="517"/>
      <c r="H70" s="518"/>
    </row>
    <row r="71" spans="2:8" x14ac:dyDescent="0.25">
      <c r="B71" s="54"/>
      <c r="C71" s="147"/>
      <c r="D71" s="388"/>
      <c r="E71" s="388"/>
      <c r="F71" s="517"/>
      <c r="G71" s="517"/>
      <c r="H71" s="518"/>
    </row>
    <row r="72" spans="2:8" x14ac:dyDescent="0.25">
      <c r="B72" s="54"/>
      <c r="C72" s="147"/>
      <c r="D72" s="388"/>
      <c r="E72" s="388"/>
      <c r="F72" s="517"/>
      <c r="G72" s="517"/>
      <c r="H72" s="518"/>
    </row>
    <row r="73" spans="2:8" x14ac:dyDescent="0.25">
      <c r="B73" s="54"/>
      <c r="C73" s="147"/>
      <c r="D73" s="388"/>
      <c r="E73" s="388"/>
      <c r="F73" s="517"/>
      <c r="G73" s="517"/>
      <c r="H73" s="518"/>
    </row>
    <row r="74" spans="2:8" x14ac:dyDescent="0.25">
      <c r="B74" s="54"/>
      <c r="C74" s="147"/>
      <c r="D74" s="388"/>
      <c r="E74" s="388"/>
      <c r="F74" s="517"/>
      <c r="G74" s="517"/>
      <c r="H74" s="518"/>
    </row>
    <row r="75" spans="2:8" x14ac:dyDescent="0.25">
      <c r="B75" s="54"/>
      <c r="C75" s="147"/>
      <c r="D75" s="388"/>
      <c r="E75" s="388"/>
      <c r="F75" s="517"/>
      <c r="G75" s="517"/>
      <c r="H75" s="518"/>
    </row>
    <row r="76" spans="2:8" x14ac:dyDescent="0.25">
      <c r="B76" s="54"/>
      <c r="C76" s="147"/>
      <c r="D76" s="388"/>
      <c r="E76" s="388"/>
      <c r="F76" s="517"/>
      <c r="G76" s="517"/>
      <c r="H76" s="518"/>
    </row>
    <row r="77" spans="2:8" x14ac:dyDescent="0.25">
      <c r="B77" s="54"/>
      <c r="C77" s="147"/>
      <c r="D77" s="388"/>
      <c r="E77" s="388"/>
      <c r="F77" s="517"/>
      <c r="G77" s="517"/>
      <c r="H77" s="518"/>
    </row>
    <row r="78" spans="2:8" x14ac:dyDescent="0.25">
      <c r="B78" s="54"/>
      <c r="C78" s="147"/>
      <c r="D78" s="388"/>
      <c r="E78" s="388"/>
      <c r="F78" s="517"/>
      <c r="G78" s="517"/>
      <c r="H78" s="518"/>
    </row>
    <row r="79" spans="2:8" x14ac:dyDescent="0.25">
      <c r="B79" s="54"/>
      <c r="C79" s="147"/>
      <c r="D79" s="388"/>
      <c r="E79" s="388"/>
      <c r="F79" s="517"/>
      <c r="G79" s="517"/>
      <c r="H79" s="518"/>
    </row>
    <row r="80" spans="2:8" x14ac:dyDescent="0.25">
      <c r="B80" s="54"/>
      <c r="C80" s="147"/>
      <c r="D80" s="388"/>
      <c r="E80" s="388"/>
      <c r="F80" s="517"/>
      <c r="G80" s="517"/>
      <c r="H80" s="518"/>
    </row>
    <row r="81" spans="2:8" x14ac:dyDescent="0.25">
      <c r="B81" s="54"/>
      <c r="C81" s="147"/>
      <c r="D81" s="388"/>
      <c r="E81" s="388"/>
      <c r="F81" s="517"/>
      <c r="G81" s="517"/>
      <c r="H81" s="518"/>
    </row>
    <row r="82" spans="2:8" x14ac:dyDescent="0.25">
      <c r="B82" s="54"/>
      <c r="C82" s="147"/>
      <c r="D82" s="388"/>
      <c r="E82" s="388"/>
      <c r="F82" s="517"/>
      <c r="G82" s="517"/>
      <c r="H82" s="518"/>
    </row>
    <row r="83" spans="2:8" x14ac:dyDescent="0.25">
      <c r="B83" s="54"/>
      <c r="C83" s="147"/>
      <c r="D83" s="388"/>
      <c r="E83" s="388"/>
      <c r="F83" s="517"/>
      <c r="G83" s="517"/>
      <c r="H83" s="518"/>
    </row>
    <row r="84" spans="2:8" x14ac:dyDescent="0.25">
      <c r="B84" s="54"/>
      <c r="C84" s="147"/>
      <c r="D84" s="388"/>
      <c r="E84" s="388"/>
      <c r="F84" s="517"/>
      <c r="G84" s="517"/>
      <c r="H84" s="518"/>
    </row>
    <row r="85" spans="2:8" x14ac:dyDescent="0.25">
      <c r="B85" s="54"/>
      <c r="C85" s="147"/>
      <c r="D85" s="388"/>
      <c r="E85" s="388"/>
      <c r="F85" s="517"/>
      <c r="G85" s="517"/>
      <c r="H85" s="518"/>
    </row>
    <row r="86" spans="2:8" x14ac:dyDescent="0.25">
      <c r="B86" s="54"/>
      <c r="C86" s="147"/>
      <c r="D86" s="388"/>
      <c r="E86" s="388"/>
      <c r="F86" s="517"/>
      <c r="G86" s="517"/>
      <c r="H86" s="518"/>
    </row>
    <row r="87" spans="2:8" x14ac:dyDescent="0.25">
      <c r="B87" s="54"/>
      <c r="C87" s="147"/>
      <c r="D87" s="388"/>
      <c r="E87" s="388"/>
      <c r="F87" s="517"/>
      <c r="G87" s="517"/>
      <c r="H87" s="518"/>
    </row>
    <row r="88" spans="2:8" x14ac:dyDescent="0.25">
      <c r="B88" s="54"/>
      <c r="C88" s="147"/>
      <c r="D88" s="388"/>
      <c r="E88" s="388"/>
      <c r="F88" s="517"/>
      <c r="G88" s="517"/>
      <c r="H88" s="518"/>
    </row>
    <row r="89" spans="2:8" x14ac:dyDescent="0.25">
      <c r="B89" s="54"/>
      <c r="C89" s="147"/>
      <c r="D89" s="388"/>
      <c r="E89" s="388"/>
      <c r="F89" s="517"/>
      <c r="G89" s="517"/>
      <c r="H89" s="518"/>
    </row>
    <row r="90" spans="2:8" x14ac:dyDescent="0.25">
      <c r="B90" s="54"/>
      <c r="C90" s="147"/>
      <c r="D90" s="388"/>
      <c r="E90" s="388"/>
      <c r="F90" s="517"/>
      <c r="G90" s="517"/>
      <c r="H90" s="518"/>
    </row>
    <row r="91" spans="2:8" x14ac:dyDescent="0.25">
      <c r="B91" s="54"/>
      <c r="C91" s="147"/>
      <c r="D91" s="388"/>
      <c r="E91" s="388"/>
      <c r="F91" s="517"/>
      <c r="G91" s="517"/>
      <c r="H91" s="518"/>
    </row>
    <row r="92" spans="2:8" x14ac:dyDescent="0.25">
      <c r="B92" s="54"/>
      <c r="C92" s="147"/>
      <c r="D92" s="388"/>
      <c r="E92" s="388"/>
      <c r="F92" s="517"/>
      <c r="G92" s="517"/>
      <c r="H92" s="518"/>
    </row>
    <row r="93" spans="2:8" x14ac:dyDescent="0.25">
      <c r="B93" s="54"/>
      <c r="C93" s="147"/>
      <c r="D93" s="388"/>
      <c r="E93" s="388"/>
      <c r="F93" s="517"/>
      <c r="G93" s="517"/>
      <c r="H93" s="518"/>
    </row>
    <row r="94" spans="2:8" x14ac:dyDescent="0.25">
      <c r="B94" s="54"/>
      <c r="C94" s="147"/>
      <c r="D94" s="388"/>
      <c r="E94" s="388"/>
      <c r="F94" s="517"/>
      <c r="G94" s="517"/>
      <c r="H94" s="518"/>
    </row>
    <row r="95" spans="2:8" x14ac:dyDescent="0.25">
      <c r="B95" s="54"/>
      <c r="C95" s="147"/>
      <c r="D95" s="388"/>
      <c r="E95" s="388"/>
      <c r="F95" s="517"/>
      <c r="G95" s="517"/>
      <c r="H95" s="518"/>
    </row>
    <row r="96" spans="2:8" x14ac:dyDescent="0.25">
      <c r="B96" s="54"/>
      <c r="C96" s="147"/>
      <c r="D96" s="388"/>
      <c r="E96" s="388"/>
      <c r="F96" s="517"/>
      <c r="G96" s="517"/>
      <c r="H96" s="518"/>
    </row>
    <row r="97" spans="2:8" x14ac:dyDescent="0.25">
      <c r="B97" s="54"/>
      <c r="C97" s="147"/>
      <c r="D97" s="388"/>
      <c r="E97" s="388"/>
      <c r="F97" s="517"/>
      <c r="G97" s="517"/>
      <c r="H97" s="518"/>
    </row>
    <row r="98" spans="2:8" x14ac:dyDescent="0.25">
      <c r="B98" s="54"/>
      <c r="C98" s="147"/>
      <c r="D98" s="388"/>
      <c r="E98" s="388"/>
      <c r="F98" s="517"/>
      <c r="G98" s="517"/>
      <c r="H98" s="518"/>
    </row>
    <row r="99" spans="2:8" x14ac:dyDescent="0.25">
      <c r="B99" s="54"/>
      <c r="C99" s="147"/>
      <c r="D99" s="388"/>
      <c r="E99" s="388"/>
      <c r="F99" s="517"/>
      <c r="G99" s="517"/>
      <c r="H99" s="518"/>
    </row>
    <row r="100" spans="2:8" ht="15.75" thickBot="1" x14ac:dyDescent="0.3">
      <c r="B100" s="60"/>
      <c r="C100" s="148"/>
      <c r="D100" s="389"/>
      <c r="E100" s="389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A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0337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523875</xdr:colOff>
                    <xdr:row>1</xdr:row>
                    <xdr:rowOff>9525</xdr:rowOff>
                  </from>
                  <to>
                    <xdr:col>31</xdr:col>
                    <xdr:colOff>476250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0338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38100</xdr:colOff>
                    <xdr:row>1</xdr:row>
                    <xdr:rowOff>28575</xdr:rowOff>
                  </from>
                  <to>
                    <xdr:col>28</xdr:col>
                    <xdr:colOff>371475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9">
    <tabColor rgb="FF000000"/>
    <pageSetUpPr fitToPage="1"/>
  </sheetPr>
  <dimension ref="B1:BF100"/>
  <sheetViews>
    <sheetView showGridLines="0" topLeftCell="D1" zoomScaleNormal="100" workbookViewId="0">
      <selection activeCell="Q19" sqref="Q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43604</v>
      </c>
      <c r="N5" s="468" t="str">
        <f ca="1">"Oil Sales for "&amp;TEXT(L5,"MM-DD-YY")</f>
        <v>Oil Sales for 05-19-19</v>
      </c>
      <c r="O5" s="469"/>
      <c r="P5" s="96">
        <f>SUM(AC14:AC37)</f>
        <v>579.11</v>
      </c>
      <c r="Q5" s="10"/>
      <c r="R5" s="531" t="str">
        <f ca="1">"Flare Total For "&amp;TEXT(L5,"MM-DD-YY")</f>
        <v>Flare Total For 05-19-19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514</v>
      </c>
      <c r="M6" s="10"/>
      <c r="N6" s="472" t="str">
        <f ca="1">"Gas Sales for "&amp;TEXT(L5,"MM-DD-YY")</f>
        <v>Gas Sales for 05-19-19</v>
      </c>
      <c r="O6" s="473"/>
      <c r="P6" s="132">
        <v>3907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521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8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382" t="s">
        <v>92</v>
      </c>
      <c r="F11" s="382" t="s">
        <v>93</v>
      </c>
      <c r="G11" s="382" t="s">
        <v>94</v>
      </c>
      <c r="H11" s="383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82" t="s">
        <v>54</v>
      </c>
      <c r="N11" s="383" t="s">
        <v>55</v>
      </c>
      <c r="O11" s="38" t="s">
        <v>80</v>
      </c>
      <c r="P11" s="382" t="s">
        <v>61</v>
      </c>
      <c r="Q11" s="383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82" t="s">
        <v>61</v>
      </c>
      <c r="AD11" s="382" t="s">
        <v>100</v>
      </c>
      <c r="AE11" s="382" t="s">
        <v>101</v>
      </c>
      <c r="AF11" s="383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381">
        <v>726</v>
      </c>
      <c r="E14" s="51">
        <v>46</v>
      </c>
      <c r="F14" s="381">
        <v>1.75</v>
      </c>
      <c r="G14" s="51">
        <v>254</v>
      </c>
      <c r="H14" s="52">
        <v>195</v>
      </c>
      <c r="I14" s="53"/>
      <c r="J14" s="160"/>
      <c r="K14" s="65"/>
      <c r="L14" s="49"/>
      <c r="M14" s="381"/>
      <c r="N14" s="52"/>
      <c r="O14" s="54">
        <v>5718</v>
      </c>
      <c r="P14" s="381">
        <v>22</v>
      </c>
      <c r="Q14" s="52">
        <v>22</v>
      </c>
      <c r="R14" s="21">
        <v>22</v>
      </c>
      <c r="S14" s="22">
        <f>Q14</f>
        <v>22</v>
      </c>
      <c r="T14" s="61"/>
      <c r="U14" s="61"/>
      <c r="V14" s="61"/>
      <c r="W14" s="112">
        <f ca="1">INDEX('Daily Totals'!$1:$1048576,MATCH(L5,'Daily Totals'!B:B)-1,17)</f>
        <v>111661</v>
      </c>
      <c r="X14" s="113">
        <f ca="1">IFERROR(('Main Tab'!$D$10-W14)/'Main Tab'!$D$10,1)</f>
        <v>0.37130293287989774</v>
      </c>
      <c r="Y14" s="185"/>
      <c r="Z14" s="64">
        <v>2</v>
      </c>
      <c r="AA14" s="49"/>
      <c r="AB14" s="49"/>
      <c r="AC14" s="381"/>
      <c r="AD14" s="104"/>
      <c r="AE14" s="106"/>
      <c r="AF14" s="108"/>
      <c r="AI14" s="83">
        <f ca="1">$L$5+B14</f>
        <v>43604.291666666664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22</v>
      </c>
      <c r="AQ14" s="81">
        <f t="shared" si="1"/>
        <v>22</v>
      </c>
      <c r="AR14" s="81">
        <f t="shared" ref="AR14:AR37" si="2">IF(O14="","",O14)</f>
        <v>5718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0.71875</v>
      </c>
      <c r="AV14" s="81">
        <f t="shared" ref="AV14:AZ37" si="6">IF(F14="","",F14)</f>
        <v>1.75</v>
      </c>
      <c r="AW14" s="226">
        <f t="shared" si="6"/>
        <v>254</v>
      </c>
      <c r="AX14" s="81">
        <f t="shared" si="6"/>
        <v>195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726</v>
      </c>
      <c r="BC14" s="81">
        <f t="shared" ref="BC14:BC37" si="8">IF(H14="","",H14)</f>
        <v>195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43604.333333333328</v>
      </c>
      <c r="C15" s="49"/>
      <c r="D15" s="381">
        <v>721</v>
      </c>
      <c r="E15" s="51">
        <v>46</v>
      </c>
      <c r="F15" s="381">
        <v>1.75</v>
      </c>
      <c r="G15" s="51">
        <v>240</v>
      </c>
      <c r="H15" s="52">
        <v>194</v>
      </c>
      <c r="I15" s="53"/>
      <c r="J15" s="160"/>
      <c r="K15" s="65"/>
      <c r="L15" s="49"/>
      <c r="M15" s="381"/>
      <c r="N15" s="52"/>
      <c r="O15" s="54">
        <v>4148</v>
      </c>
      <c r="P15" s="381">
        <v>23</v>
      </c>
      <c r="Q15" s="52">
        <v>23</v>
      </c>
      <c r="R15" s="23">
        <f t="shared" ref="R15:S30" si="12">P15+R14</f>
        <v>45</v>
      </c>
      <c r="S15" s="24">
        <f t="shared" si="12"/>
        <v>45</v>
      </c>
      <c r="T15" s="62"/>
      <c r="U15" s="62"/>
      <c r="V15" s="62"/>
      <c r="W15" s="114">
        <f t="shared" ref="W15:W37" ca="1" si="13">W14-Q15</f>
        <v>111638</v>
      </c>
      <c r="X15" s="115">
        <f ca="1">IFERROR(('Main Tab'!$D$10-W15)/'Main Tab'!$D$10,1)</f>
        <v>0.37143243228025924</v>
      </c>
      <c r="Y15" s="110"/>
      <c r="Z15" s="65">
        <v>3</v>
      </c>
      <c r="AA15" s="49"/>
      <c r="AB15" s="49"/>
      <c r="AC15" s="381"/>
      <c r="AD15" s="104"/>
      <c r="AE15" s="106"/>
      <c r="AF15" s="108"/>
      <c r="AI15" s="83">
        <f t="shared" ref="AI15:AI37" ca="1" si="14">B15</f>
        <v>43604.333333333328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23</v>
      </c>
      <c r="AQ15" s="81">
        <f t="shared" si="1"/>
        <v>23</v>
      </c>
      <c r="AR15" s="81">
        <f t="shared" si="2"/>
        <v>4148</v>
      </c>
      <c r="AS15" s="81" t="str">
        <f t="shared" si="3"/>
        <v/>
      </c>
      <c r="AT15" s="81" t="str">
        <f t="shared" si="4"/>
        <v/>
      </c>
      <c r="AU15" s="81">
        <f t="shared" si="5"/>
        <v>0.71875</v>
      </c>
      <c r="AV15" s="81">
        <f t="shared" si="6"/>
        <v>1.75</v>
      </c>
      <c r="AW15" s="226">
        <f t="shared" si="6"/>
        <v>240</v>
      </c>
      <c r="AX15" s="81">
        <f t="shared" si="6"/>
        <v>194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721</v>
      </c>
      <c r="BC15" s="81">
        <f t="shared" si="8"/>
        <v>194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43604.374999999993</v>
      </c>
      <c r="C16" s="49"/>
      <c r="D16" s="381">
        <v>719</v>
      </c>
      <c r="E16" s="51">
        <v>46</v>
      </c>
      <c r="F16" s="381">
        <v>1.75</v>
      </c>
      <c r="G16" s="51">
        <v>241</v>
      </c>
      <c r="H16" s="52">
        <v>194</v>
      </c>
      <c r="I16" s="53"/>
      <c r="J16" s="160"/>
      <c r="K16" s="65"/>
      <c r="L16" s="49"/>
      <c r="M16" s="381"/>
      <c r="N16" s="52"/>
      <c r="O16" s="54">
        <v>2956</v>
      </c>
      <c r="P16" s="381">
        <v>24</v>
      </c>
      <c r="Q16" s="52">
        <v>24</v>
      </c>
      <c r="R16" s="23">
        <f t="shared" si="12"/>
        <v>69</v>
      </c>
      <c r="S16" s="24">
        <f t="shared" si="12"/>
        <v>69</v>
      </c>
      <c r="T16" s="62"/>
      <c r="U16" s="62"/>
      <c r="V16" s="62"/>
      <c r="W16" s="114">
        <f t="shared" ca="1" si="13"/>
        <v>111614</v>
      </c>
      <c r="X16" s="115">
        <f ca="1">IFERROR(('Main Tab'!$D$10-W16)/'Main Tab'!$D$10,1)</f>
        <v>0.37156756208933206</v>
      </c>
      <c r="Y16" s="110"/>
      <c r="Z16" s="65">
        <v>3</v>
      </c>
      <c r="AA16" s="49">
        <v>8628101</v>
      </c>
      <c r="AB16" s="49" t="s">
        <v>160</v>
      </c>
      <c r="AC16" s="381">
        <v>196.73</v>
      </c>
      <c r="AD16" s="104" t="s">
        <v>153</v>
      </c>
      <c r="AE16" s="106">
        <v>48</v>
      </c>
      <c r="AF16" s="108">
        <v>1E-3</v>
      </c>
      <c r="AI16" s="83">
        <f t="shared" ca="1" si="14"/>
        <v>43604.374999999993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24</v>
      </c>
      <c r="AQ16" s="81">
        <f t="shared" si="1"/>
        <v>24</v>
      </c>
      <c r="AR16" s="81">
        <f t="shared" si="2"/>
        <v>2956</v>
      </c>
      <c r="AS16" s="81" t="str">
        <f t="shared" si="3"/>
        <v/>
      </c>
      <c r="AT16" s="81" t="str">
        <f t="shared" si="4"/>
        <v/>
      </c>
      <c r="AU16" s="81">
        <f t="shared" si="5"/>
        <v>0.71875</v>
      </c>
      <c r="AV16" s="81">
        <f t="shared" si="6"/>
        <v>1.75</v>
      </c>
      <c r="AW16" s="226">
        <f t="shared" si="6"/>
        <v>241</v>
      </c>
      <c r="AX16" s="81">
        <f t="shared" si="6"/>
        <v>194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719</v>
      </c>
      <c r="BC16" s="81">
        <f t="shared" si="8"/>
        <v>194</v>
      </c>
      <c r="BD16" s="228">
        <f t="shared" si="9"/>
        <v>1E-3</v>
      </c>
      <c r="BE16" s="227">
        <f t="shared" si="10"/>
        <v>48</v>
      </c>
      <c r="BF16" s="84" t="str">
        <f t="shared" si="11"/>
        <v>Ticket No: 8628101 196.73 bbls sold</v>
      </c>
    </row>
    <row r="17" spans="2:58" x14ac:dyDescent="0.25">
      <c r="B17" s="47">
        <f t="shared" ca="1" si="15"/>
        <v>43604.416666666657</v>
      </c>
      <c r="C17" s="49"/>
      <c r="D17" s="381">
        <v>721</v>
      </c>
      <c r="E17" s="51">
        <v>46</v>
      </c>
      <c r="F17" s="381">
        <v>1.75</v>
      </c>
      <c r="G17" s="51">
        <v>256</v>
      </c>
      <c r="H17" s="52">
        <v>194</v>
      </c>
      <c r="I17" s="53"/>
      <c r="J17" s="160"/>
      <c r="K17" s="65"/>
      <c r="L17" s="49"/>
      <c r="M17" s="381"/>
      <c r="N17" s="52"/>
      <c r="O17" s="54">
        <v>4033</v>
      </c>
      <c r="P17" s="381">
        <v>25</v>
      </c>
      <c r="Q17" s="52">
        <v>22</v>
      </c>
      <c r="R17" s="23">
        <f t="shared" si="12"/>
        <v>94</v>
      </c>
      <c r="S17" s="24">
        <f t="shared" si="12"/>
        <v>91</v>
      </c>
      <c r="T17" s="62"/>
      <c r="U17" s="171"/>
      <c r="V17" s="62"/>
      <c r="W17" s="114">
        <f t="shared" ca="1" si="13"/>
        <v>111592</v>
      </c>
      <c r="X17" s="115">
        <f ca="1">IFERROR(('Main Tab'!$D$10-W17)/'Main Tab'!$D$10,1)</f>
        <v>0.37169143108098218</v>
      </c>
      <c r="Y17" s="110"/>
      <c r="Z17" s="65">
        <v>2</v>
      </c>
      <c r="AA17" s="49"/>
      <c r="AB17" s="49"/>
      <c r="AC17" s="381"/>
      <c r="AD17" s="104"/>
      <c r="AE17" s="106"/>
      <c r="AF17" s="108"/>
      <c r="AI17" s="83">
        <f t="shared" ca="1" si="14"/>
        <v>43604.416666666657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25</v>
      </c>
      <c r="AQ17" s="81">
        <f t="shared" si="1"/>
        <v>22</v>
      </c>
      <c r="AR17" s="81">
        <f t="shared" si="2"/>
        <v>4033</v>
      </c>
      <c r="AS17" s="81" t="str">
        <f t="shared" si="3"/>
        <v/>
      </c>
      <c r="AT17" s="81" t="str">
        <f t="shared" si="4"/>
        <v/>
      </c>
      <c r="AU17" s="81">
        <f t="shared" si="5"/>
        <v>0.71875</v>
      </c>
      <c r="AV17" s="81">
        <f t="shared" si="6"/>
        <v>1.75</v>
      </c>
      <c r="AW17" s="226">
        <f t="shared" si="6"/>
        <v>256</v>
      </c>
      <c r="AX17" s="81">
        <f t="shared" si="6"/>
        <v>194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721</v>
      </c>
      <c r="BC17" s="81">
        <f t="shared" si="8"/>
        <v>194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43604.458333333321</v>
      </c>
      <c r="C18" s="49"/>
      <c r="D18" s="381">
        <v>721</v>
      </c>
      <c r="E18" s="51">
        <v>46</v>
      </c>
      <c r="F18" s="381">
        <v>1.75</v>
      </c>
      <c r="G18" s="51">
        <v>245</v>
      </c>
      <c r="H18" s="52">
        <v>195</v>
      </c>
      <c r="I18" s="53"/>
      <c r="J18" s="160"/>
      <c r="K18" s="65"/>
      <c r="L18" s="49"/>
      <c r="M18" s="381"/>
      <c r="N18" s="52"/>
      <c r="O18" s="54">
        <v>4789</v>
      </c>
      <c r="P18" s="381">
        <v>24</v>
      </c>
      <c r="Q18" s="52">
        <v>24</v>
      </c>
      <c r="R18" s="23">
        <f t="shared" si="12"/>
        <v>118</v>
      </c>
      <c r="S18" s="24">
        <f t="shared" si="12"/>
        <v>115</v>
      </c>
      <c r="T18" s="62"/>
      <c r="U18" s="62"/>
      <c r="V18" s="62"/>
      <c r="W18" s="114">
        <f t="shared" ca="1" si="13"/>
        <v>111568</v>
      </c>
      <c r="X18" s="115">
        <f ca="1">IFERROR(('Main Tab'!$D$10-W18)/'Main Tab'!$D$10,1)</f>
        <v>0.371826560890055</v>
      </c>
      <c r="Y18" s="110"/>
      <c r="Z18" s="65">
        <v>2</v>
      </c>
      <c r="AA18" s="49"/>
      <c r="AB18" s="49"/>
      <c r="AC18" s="381"/>
      <c r="AD18" s="104"/>
      <c r="AE18" s="106"/>
      <c r="AF18" s="108"/>
      <c r="AI18" s="83">
        <f t="shared" ca="1" si="14"/>
        <v>43604.458333333321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24</v>
      </c>
      <c r="AQ18" s="81">
        <f t="shared" si="1"/>
        <v>24</v>
      </c>
      <c r="AR18" s="81">
        <f t="shared" si="2"/>
        <v>4789</v>
      </c>
      <c r="AS18" s="81" t="str">
        <f t="shared" si="3"/>
        <v/>
      </c>
      <c r="AT18" s="81" t="str">
        <f t="shared" si="4"/>
        <v/>
      </c>
      <c r="AU18" s="81">
        <f t="shared" si="5"/>
        <v>0.71875</v>
      </c>
      <c r="AV18" s="81">
        <f t="shared" si="6"/>
        <v>1.75</v>
      </c>
      <c r="AW18" s="226">
        <f t="shared" si="6"/>
        <v>245</v>
      </c>
      <c r="AX18" s="81">
        <f t="shared" si="6"/>
        <v>195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721</v>
      </c>
      <c r="BC18" s="81">
        <f t="shared" si="8"/>
        <v>195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Bot="1" x14ac:dyDescent="0.3">
      <c r="B19" s="47">
        <f t="shared" ca="1" si="15"/>
        <v>43604.499999999985</v>
      </c>
      <c r="C19" s="49"/>
      <c r="D19" s="381">
        <v>720</v>
      </c>
      <c r="E19" s="51">
        <v>46</v>
      </c>
      <c r="F19" s="381">
        <v>1.75</v>
      </c>
      <c r="G19" s="51">
        <v>265</v>
      </c>
      <c r="H19" s="52">
        <v>194</v>
      </c>
      <c r="I19" s="53"/>
      <c r="J19" s="160"/>
      <c r="K19" s="65"/>
      <c r="L19" s="49"/>
      <c r="M19" s="381"/>
      <c r="N19" s="52"/>
      <c r="O19" s="54">
        <v>4358</v>
      </c>
      <c r="P19" s="381">
        <v>23</v>
      </c>
      <c r="Q19" s="52">
        <v>15</v>
      </c>
      <c r="R19" s="23">
        <f t="shared" si="12"/>
        <v>141</v>
      </c>
      <c r="S19" s="24">
        <f t="shared" si="12"/>
        <v>130</v>
      </c>
      <c r="T19" s="62"/>
      <c r="U19" s="62"/>
      <c r="V19" s="62"/>
      <c r="W19" s="114">
        <f t="shared" ca="1" si="13"/>
        <v>111553</v>
      </c>
      <c r="X19" s="115">
        <f ca="1">IFERROR(('Main Tab'!$D$10-W19)/'Main Tab'!$D$10,1)</f>
        <v>0.37191101702072554</v>
      </c>
      <c r="Y19" s="110"/>
      <c r="Z19" s="65">
        <v>2</v>
      </c>
      <c r="AA19" s="49"/>
      <c r="AB19" s="49"/>
      <c r="AC19" s="381"/>
      <c r="AD19" s="104"/>
      <c r="AE19" s="106"/>
      <c r="AF19" s="108"/>
      <c r="AI19" s="83">
        <f t="shared" ca="1" si="14"/>
        <v>43604.499999999985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23</v>
      </c>
      <c r="AQ19" s="81">
        <f t="shared" si="1"/>
        <v>15</v>
      </c>
      <c r="AR19" s="81">
        <f t="shared" si="2"/>
        <v>4358</v>
      </c>
      <c r="AS19" s="81" t="str">
        <f t="shared" si="3"/>
        <v/>
      </c>
      <c r="AT19" s="81" t="str">
        <f t="shared" si="4"/>
        <v/>
      </c>
      <c r="AU19" s="81">
        <f>IF(E19="","",E19/64)</f>
        <v>0.71875</v>
      </c>
      <c r="AV19" s="81">
        <f>IF(F19="","",F19)</f>
        <v>1.75</v>
      </c>
      <c r="AW19" s="226">
        <f t="shared" si="6"/>
        <v>265</v>
      </c>
      <c r="AX19" s="81">
        <f t="shared" si="6"/>
        <v>194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720</v>
      </c>
      <c r="BC19" s="81">
        <f t="shared" si="8"/>
        <v>194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5.75" thickTop="1" x14ac:dyDescent="0.25">
      <c r="B20" s="47">
        <f t="shared" ca="1" si="15"/>
        <v>43604.54166666665</v>
      </c>
      <c r="C20" s="49"/>
      <c r="D20" s="381">
        <v>722</v>
      </c>
      <c r="E20" s="51">
        <v>46</v>
      </c>
      <c r="F20" s="381">
        <v>1.75</v>
      </c>
      <c r="G20" s="51">
        <v>260</v>
      </c>
      <c r="H20" s="52">
        <v>196</v>
      </c>
      <c r="I20" s="53"/>
      <c r="J20" s="160"/>
      <c r="K20" s="65"/>
      <c r="L20" s="49"/>
      <c r="M20" s="381"/>
      <c r="N20" s="52"/>
      <c r="O20" s="54">
        <v>4521</v>
      </c>
      <c r="P20" s="381">
        <v>22</v>
      </c>
      <c r="Q20" s="52">
        <v>16</v>
      </c>
      <c r="R20" s="23">
        <f t="shared" si="12"/>
        <v>163</v>
      </c>
      <c r="S20" s="24">
        <f t="shared" si="12"/>
        <v>146</v>
      </c>
      <c r="T20" s="62"/>
      <c r="U20" s="62"/>
      <c r="V20" s="62"/>
      <c r="W20" s="114">
        <f t="shared" ca="1" si="13"/>
        <v>111537</v>
      </c>
      <c r="X20" s="115">
        <f ca="1">IFERROR(('Main Tab'!$D$10-W20)/'Main Tab'!$D$10,1)</f>
        <v>0.3720011035601074</v>
      </c>
      <c r="Y20" s="110"/>
      <c r="Z20" s="64">
        <v>4</v>
      </c>
      <c r="AA20" s="49"/>
      <c r="AB20" s="49"/>
      <c r="AC20" s="381"/>
      <c r="AD20" s="104"/>
      <c r="AE20" s="106"/>
      <c r="AF20" s="108"/>
      <c r="AI20" s="83">
        <f t="shared" ca="1" si="14"/>
        <v>43604.54166666665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22</v>
      </c>
      <c r="AQ20" s="81">
        <f t="shared" si="1"/>
        <v>16</v>
      </c>
      <c r="AR20" s="81">
        <f t="shared" si="2"/>
        <v>4521</v>
      </c>
      <c r="AS20" s="81" t="str">
        <f t="shared" si="3"/>
        <v/>
      </c>
      <c r="AT20" s="81" t="str">
        <f t="shared" si="4"/>
        <v/>
      </c>
      <c r="AU20" s="81">
        <f>IF(E20="","",E20/64)</f>
        <v>0.71875</v>
      </c>
      <c r="AV20" s="81">
        <f t="shared" si="6"/>
        <v>1.75</v>
      </c>
      <c r="AW20" s="226">
        <f t="shared" si="6"/>
        <v>260</v>
      </c>
      <c r="AX20" s="81">
        <f t="shared" si="6"/>
        <v>196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722</v>
      </c>
      <c r="BC20" s="81">
        <f t="shared" si="8"/>
        <v>196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43604.583333333314</v>
      </c>
      <c r="C21" s="49"/>
      <c r="D21" s="381">
        <v>724</v>
      </c>
      <c r="E21" s="51">
        <v>48</v>
      </c>
      <c r="F21" s="381">
        <v>1.75</v>
      </c>
      <c r="G21" s="51">
        <v>258</v>
      </c>
      <c r="H21" s="52">
        <v>195</v>
      </c>
      <c r="I21" s="53"/>
      <c r="J21" s="160"/>
      <c r="K21" s="65"/>
      <c r="L21" s="49"/>
      <c r="M21" s="381"/>
      <c r="N21" s="52"/>
      <c r="O21" s="54">
        <v>4221</v>
      </c>
      <c r="P21" s="381">
        <v>20</v>
      </c>
      <c r="Q21" s="52">
        <v>18</v>
      </c>
      <c r="R21" s="23">
        <f t="shared" si="12"/>
        <v>183</v>
      </c>
      <c r="S21" s="24">
        <f t="shared" si="12"/>
        <v>164</v>
      </c>
      <c r="T21" s="62"/>
      <c r="U21" s="62"/>
      <c r="V21" s="62"/>
      <c r="W21" s="114">
        <f t="shared" ca="1" si="13"/>
        <v>111519</v>
      </c>
      <c r="X21" s="115">
        <f ca="1">IFERROR(('Main Tab'!$D$10-W21)/'Main Tab'!$D$10,1)</f>
        <v>0.37210245091691208</v>
      </c>
      <c r="Y21" s="110"/>
      <c r="Z21" s="65">
        <v>3</v>
      </c>
      <c r="AA21" s="49">
        <v>8607501</v>
      </c>
      <c r="AB21" s="49" t="s">
        <v>160</v>
      </c>
      <c r="AC21" s="381">
        <v>185.65</v>
      </c>
      <c r="AD21" s="104" t="s">
        <v>153</v>
      </c>
      <c r="AE21" s="106">
        <v>50</v>
      </c>
      <c r="AF21" s="108">
        <v>5.0000000000000001E-4</v>
      </c>
      <c r="AI21" s="83">
        <f t="shared" ca="1" si="14"/>
        <v>43604.583333333314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20</v>
      </c>
      <c r="AQ21" s="81">
        <f t="shared" si="1"/>
        <v>18</v>
      </c>
      <c r="AR21" s="81">
        <f t="shared" si="2"/>
        <v>4221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6">
        <f t="shared" si="6"/>
        <v>258</v>
      </c>
      <c r="AX21" s="81">
        <f t="shared" si="6"/>
        <v>195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724</v>
      </c>
      <c r="BC21" s="81">
        <f t="shared" si="8"/>
        <v>195</v>
      </c>
      <c r="BD21" s="81">
        <f t="shared" si="9"/>
        <v>5.0000000000000001E-4</v>
      </c>
      <c r="BE21" s="81">
        <f t="shared" si="10"/>
        <v>50</v>
      </c>
      <c r="BF21" s="84" t="str">
        <f t="shared" si="11"/>
        <v>Ticket No: 8607501 185.65 bbls sold</v>
      </c>
    </row>
    <row r="22" spans="2:58" x14ac:dyDescent="0.25">
      <c r="B22" s="47">
        <f t="shared" ca="1" si="15"/>
        <v>43604.624999999978</v>
      </c>
      <c r="C22" s="49"/>
      <c r="D22" s="381">
        <v>718</v>
      </c>
      <c r="E22" s="51">
        <v>48</v>
      </c>
      <c r="F22" s="381">
        <v>1.75</v>
      </c>
      <c r="G22" s="51">
        <v>250</v>
      </c>
      <c r="H22" s="52">
        <v>197</v>
      </c>
      <c r="I22" s="53"/>
      <c r="J22" s="160"/>
      <c r="K22" s="65"/>
      <c r="L22" s="49"/>
      <c r="M22" s="381"/>
      <c r="N22" s="52"/>
      <c r="O22" s="54">
        <v>3988</v>
      </c>
      <c r="P22" s="381">
        <v>20</v>
      </c>
      <c r="Q22" s="52">
        <v>19</v>
      </c>
      <c r="R22" s="23">
        <f t="shared" si="12"/>
        <v>203</v>
      </c>
      <c r="S22" s="24">
        <f t="shared" si="12"/>
        <v>183</v>
      </c>
      <c r="T22" s="62"/>
      <c r="U22" s="62"/>
      <c r="V22" s="62"/>
      <c r="W22" s="114">
        <f t="shared" ca="1" si="13"/>
        <v>111500</v>
      </c>
      <c r="X22" s="115">
        <f ca="1">IFERROR(('Main Tab'!$D$10-W22)/'Main Tab'!$D$10,1)</f>
        <v>0.37220942868242807</v>
      </c>
      <c r="Y22" s="110"/>
      <c r="Z22" s="65">
        <v>3</v>
      </c>
      <c r="AA22" s="49"/>
      <c r="AB22" s="49"/>
      <c r="AC22" s="381"/>
      <c r="AD22" s="104"/>
      <c r="AE22" s="106"/>
      <c r="AF22" s="108"/>
      <c r="AI22" s="83">
        <f t="shared" ca="1" si="14"/>
        <v>43604.624999999978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20</v>
      </c>
      <c r="AQ22" s="81">
        <f t="shared" si="1"/>
        <v>19</v>
      </c>
      <c r="AR22" s="81">
        <f t="shared" si="2"/>
        <v>3988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6">
        <f t="shared" si="6"/>
        <v>250</v>
      </c>
      <c r="AX22" s="81">
        <f t="shared" si="6"/>
        <v>197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718</v>
      </c>
      <c r="BC22" s="81">
        <f t="shared" si="8"/>
        <v>197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43604.666666666642</v>
      </c>
      <c r="C23" s="49"/>
      <c r="D23" s="381">
        <v>716</v>
      </c>
      <c r="E23" s="51">
        <v>48</v>
      </c>
      <c r="F23" s="381">
        <v>1.75</v>
      </c>
      <c r="G23" s="51">
        <v>260</v>
      </c>
      <c r="H23" s="52">
        <v>196</v>
      </c>
      <c r="I23" s="53"/>
      <c r="J23" s="160"/>
      <c r="K23" s="65"/>
      <c r="L23" s="49"/>
      <c r="M23" s="381"/>
      <c r="N23" s="52"/>
      <c r="O23" s="54">
        <v>3832</v>
      </c>
      <c r="P23" s="381">
        <v>18</v>
      </c>
      <c r="Q23" s="52">
        <v>18</v>
      </c>
      <c r="R23" s="23">
        <f t="shared" si="12"/>
        <v>221</v>
      </c>
      <c r="S23" s="24">
        <f t="shared" si="12"/>
        <v>201</v>
      </c>
      <c r="T23" s="62"/>
      <c r="U23" s="62"/>
      <c r="V23" s="62"/>
      <c r="W23" s="114">
        <f t="shared" ca="1" si="13"/>
        <v>111482</v>
      </c>
      <c r="X23" s="115">
        <f ca="1">IFERROR(('Main Tab'!$D$10-W23)/'Main Tab'!$D$10,1)</f>
        <v>0.37231077603923268</v>
      </c>
      <c r="Y23" s="110"/>
      <c r="Z23" s="65">
        <v>4</v>
      </c>
      <c r="AA23" s="49"/>
      <c r="AB23" s="49"/>
      <c r="AC23" s="381"/>
      <c r="AD23" s="104"/>
      <c r="AE23" s="106"/>
      <c r="AF23" s="108"/>
      <c r="AI23" s="83">
        <f t="shared" ca="1" si="14"/>
        <v>43604.666666666642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18</v>
      </c>
      <c r="AQ23" s="81">
        <f t="shared" si="1"/>
        <v>18</v>
      </c>
      <c r="AR23" s="81">
        <f t="shared" si="2"/>
        <v>3832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6">
        <f t="shared" si="6"/>
        <v>260</v>
      </c>
      <c r="AX23" s="81">
        <f t="shared" si="6"/>
        <v>196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716</v>
      </c>
      <c r="BC23" s="81">
        <f t="shared" si="8"/>
        <v>196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43604.708333333307</v>
      </c>
      <c r="C24" s="49"/>
      <c r="D24" s="381">
        <v>715</v>
      </c>
      <c r="E24" s="51">
        <v>48</v>
      </c>
      <c r="F24" s="381">
        <v>1.75</v>
      </c>
      <c r="G24" s="51">
        <v>262</v>
      </c>
      <c r="H24" s="52">
        <v>198</v>
      </c>
      <c r="I24" s="53"/>
      <c r="J24" s="160"/>
      <c r="K24" s="65"/>
      <c r="L24" s="49"/>
      <c r="M24" s="381"/>
      <c r="N24" s="52"/>
      <c r="O24" s="54">
        <v>3648</v>
      </c>
      <c r="P24" s="381">
        <v>21</v>
      </c>
      <c r="Q24" s="52">
        <v>18</v>
      </c>
      <c r="R24" s="23">
        <f t="shared" si="12"/>
        <v>242</v>
      </c>
      <c r="S24" s="24">
        <f t="shared" si="12"/>
        <v>219</v>
      </c>
      <c r="T24" s="62"/>
      <c r="U24" s="62"/>
      <c r="V24" s="62"/>
      <c r="W24" s="114">
        <f t="shared" ca="1" si="13"/>
        <v>111464</v>
      </c>
      <c r="X24" s="115">
        <f ca="1">IFERROR(('Main Tab'!$D$10-W24)/'Main Tab'!$D$10,1)</f>
        <v>0.3724121233960373</v>
      </c>
      <c r="Y24" s="110"/>
      <c r="Z24" s="65">
        <v>3</v>
      </c>
      <c r="AA24" s="49"/>
      <c r="AB24" s="49"/>
      <c r="AC24" s="381"/>
      <c r="AD24" s="104"/>
      <c r="AE24" s="106"/>
      <c r="AF24" s="108"/>
      <c r="AI24" s="83">
        <f t="shared" ca="1" si="14"/>
        <v>43604.708333333307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21</v>
      </c>
      <c r="AQ24" s="81">
        <f t="shared" si="1"/>
        <v>18</v>
      </c>
      <c r="AR24" s="81">
        <f>IF(O24="","",O24)</f>
        <v>3648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6">
        <f t="shared" si="6"/>
        <v>262</v>
      </c>
      <c r="AX24" s="81">
        <f t="shared" si="6"/>
        <v>198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715</v>
      </c>
      <c r="BC24" s="81">
        <f t="shared" si="8"/>
        <v>198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43604.749999999971</v>
      </c>
      <c r="C25" s="49"/>
      <c r="D25" s="381">
        <v>714</v>
      </c>
      <c r="E25" s="51">
        <v>48</v>
      </c>
      <c r="F25" s="381">
        <v>1.75</v>
      </c>
      <c r="G25" s="51">
        <v>233</v>
      </c>
      <c r="H25" s="52">
        <v>194</v>
      </c>
      <c r="I25" s="53"/>
      <c r="J25" s="160"/>
      <c r="K25" s="65"/>
      <c r="L25" s="49"/>
      <c r="M25" s="381"/>
      <c r="N25" s="52"/>
      <c r="O25" s="54">
        <v>3233</v>
      </c>
      <c r="P25" s="381">
        <v>20</v>
      </c>
      <c r="Q25" s="52">
        <v>20</v>
      </c>
      <c r="R25" s="23">
        <f t="shared" si="12"/>
        <v>262</v>
      </c>
      <c r="S25" s="24">
        <f t="shared" si="12"/>
        <v>239</v>
      </c>
      <c r="T25" s="62"/>
      <c r="U25" s="62"/>
      <c r="V25" s="62"/>
      <c r="W25" s="114">
        <f t="shared" ca="1" si="13"/>
        <v>111444</v>
      </c>
      <c r="X25" s="115">
        <f ca="1">IFERROR(('Main Tab'!$D$10-W25)/'Main Tab'!$D$10,1)</f>
        <v>0.37252473157026467</v>
      </c>
      <c r="Y25" s="110"/>
      <c r="Z25" s="65">
        <v>3</v>
      </c>
      <c r="AA25" s="49"/>
      <c r="AB25" s="49"/>
      <c r="AC25" s="381"/>
      <c r="AD25" s="104"/>
      <c r="AE25" s="106"/>
      <c r="AF25" s="108"/>
      <c r="AI25" s="83">
        <f t="shared" ca="1" si="14"/>
        <v>43604.749999999971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20</v>
      </c>
      <c r="AQ25" s="81">
        <f t="shared" si="1"/>
        <v>20</v>
      </c>
      <c r="AR25" s="81">
        <f>IF(O25="","",O25)</f>
        <v>3233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233</v>
      </c>
      <c r="AX25" s="81">
        <f t="shared" si="6"/>
        <v>194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714</v>
      </c>
      <c r="BC25" s="81">
        <f t="shared" si="8"/>
        <v>194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43604.791666666635</v>
      </c>
      <c r="C26" s="49"/>
      <c r="D26" s="381">
        <v>720</v>
      </c>
      <c r="E26" s="51">
        <v>48</v>
      </c>
      <c r="F26" s="386">
        <v>1.75</v>
      </c>
      <c r="G26" s="51">
        <v>248</v>
      </c>
      <c r="H26" s="52">
        <v>196</v>
      </c>
      <c r="I26" s="53"/>
      <c r="J26" s="160"/>
      <c r="K26" s="65"/>
      <c r="L26" s="49"/>
      <c r="M26" s="381"/>
      <c r="N26" s="52"/>
      <c r="O26" s="54">
        <v>3688</v>
      </c>
      <c r="P26" s="386">
        <v>23</v>
      </c>
      <c r="Q26" s="52">
        <v>23</v>
      </c>
      <c r="R26" s="23">
        <f t="shared" si="12"/>
        <v>285</v>
      </c>
      <c r="S26" s="24">
        <f t="shared" si="12"/>
        <v>262</v>
      </c>
      <c r="T26" s="62"/>
      <c r="U26" s="62"/>
      <c r="V26" s="62"/>
      <c r="W26" s="114">
        <f t="shared" ca="1" si="13"/>
        <v>111421</v>
      </c>
      <c r="X26" s="115">
        <f ca="1">IFERROR(('Main Tab'!$D$10-W26)/'Main Tab'!$D$10,1)</f>
        <v>0.37265423097062617</v>
      </c>
      <c r="Y26" s="110"/>
      <c r="Z26" s="64">
        <v>2</v>
      </c>
      <c r="AA26" s="49"/>
      <c r="AB26" s="49"/>
      <c r="AC26" s="381"/>
      <c r="AD26" s="104"/>
      <c r="AE26" s="106"/>
      <c r="AF26" s="108"/>
      <c r="AI26" s="83">
        <f t="shared" ca="1" si="14"/>
        <v>43604.791666666635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23</v>
      </c>
      <c r="AQ26" s="81">
        <f t="shared" si="1"/>
        <v>23</v>
      </c>
      <c r="AR26" s="81">
        <f t="shared" si="2"/>
        <v>3688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>IF(F26="","",F26)</f>
        <v>1.75</v>
      </c>
      <c r="AW26" s="81">
        <f t="shared" si="6"/>
        <v>248</v>
      </c>
      <c r="AX26" s="81">
        <f t="shared" si="6"/>
        <v>196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720</v>
      </c>
      <c r="BC26" s="81">
        <f t="shared" si="8"/>
        <v>196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43604.833333333299</v>
      </c>
      <c r="C27" s="49"/>
      <c r="D27" s="381">
        <v>722</v>
      </c>
      <c r="E27" s="51">
        <v>48</v>
      </c>
      <c r="F27" s="386">
        <v>1.75</v>
      </c>
      <c r="G27" s="51">
        <v>255</v>
      </c>
      <c r="H27" s="52">
        <v>197</v>
      </c>
      <c r="I27" s="53"/>
      <c r="J27" s="160"/>
      <c r="K27" s="65"/>
      <c r="L27" s="49"/>
      <c r="M27" s="381"/>
      <c r="N27" s="52"/>
      <c r="O27" s="54">
        <v>4014</v>
      </c>
      <c r="P27" s="386">
        <v>24</v>
      </c>
      <c r="Q27" s="52">
        <v>24</v>
      </c>
      <c r="R27" s="23">
        <f t="shared" si="12"/>
        <v>309</v>
      </c>
      <c r="S27" s="24">
        <f t="shared" si="12"/>
        <v>286</v>
      </c>
      <c r="T27" s="62"/>
      <c r="U27" s="62"/>
      <c r="V27" s="62"/>
      <c r="W27" s="114">
        <f t="shared" ca="1" si="13"/>
        <v>111397</v>
      </c>
      <c r="X27" s="115">
        <f ca="1">IFERROR(('Main Tab'!$D$10-W27)/'Main Tab'!$D$10,1)</f>
        <v>0.37278936077969899</v>
      </c>
      <c r="Y27" s="110"/>
      <c r="Z27" s="65">
        <v>3</v>
      </c>
      <c r="AA27" s="49"/>
      <c r="AB27" s="49"/>
      <c r="AC27" s="381"/>
      <c r="AD27" s="104"/>
      <c r="AE27" s="106"/>
      <c r="AF27" s="108"/>
      <c r="AI27" s="83">
        <f t="shared" ca="1" si="14"/>
        <v>43604.833333333299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24</v>
      </c>
      <c r="AQ27" s="81">
        <f t="shared" si="1"/>
        <v>24</v>
      </c>
      <c r="AR27" s="81">
        <f t="shared" si="2"/>
        <v>4014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255</v>
      </c>
      <c r="AX27" s="81">
        <f t="shared" si="6"/>
        <v>197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722</v>
      </c>
      <c r="BC27" s="81">
        <f t="shared" si="8"/>
        <v>197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43604.874999999964</v>
      </c>
      <c r="C28" s="49"/>
      <c r="D28" s="381">
        <v>719</v>
      </c>
      <c r="E28" s="51">
        <v>48</v>
      </c>
      <c r="F28" s="386">
        <v>1.75</v>
      </c>
      <c r="G28" s="51">
        <v>245</v>
      </c>
      <c r="H28" s="52">
        <v>198</v>
      </c>
      <c r="I28" s="53"/>
      <c r="J28" s="160"/>
      <c r="K28" s="65"/>
      <c r="L28" s="49"/>
      <c r="M28" s="381"/>
      <c r="N28" s="52"/>
      <c r="O28" s="54">
        <v>4176</v>
      </c>
      <c r="P28" s="386">
        <v>19</v>
      </c>
      <c r="Q28" s="52">
        <v>22</v>
      </c>
      <c r="R28" s="23">
        <f t="shared" si="12"/>
        <v>328</v>
      </c>
      <c r="S28" s="24">
        <f t="shared" si="12"/>
        <v>308</v>
      </c>
      <c r="T28" s="62"/>
      <c r="U28" s="62"/>
      <c r="V28" s="62"/>
      <c r="W28" s="114">
        <f t="shared" ca="1" si="13"/>
        <v>111375</v>
      </c>
      <c r="X28" s="115">
        <f ca="1">IFERROR(('Main Tab'!$D$10-W28)/'Main Tab'!$D$10,1)</f>
        <v>0.37291322977134911</v>
      </c>
      <c r="Y28" s="110"/>
      <c r="Z28" s="65">
        <v>3</v>
      </c>
      <c r="AA28" s="49"/>
      <c r="AB28" s="49"/>
      <c r="AC28" s="381"/>
      <c r="AD28" s="104"/>
      <c r="AE28" s="106"/>
      <c r="AF28" s="108"/>
      <c r="AI28" s="83">
        <f t="shared" ca="1" si="14"/>
        <v>43604.874999999964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19</v>
      </c>
      <c r="AQ28" s="81">
        <f t="shared" si="1"/>
        <v>22</v>
      </c>
      <c r="AR28" s="81">
        <f t="shared" si="2"/>
        <v>4176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245</v>
      </c>
      <c r="AX28" s="81">
        <f t="shared" si="6"/>
        <v>198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719</v>
      </c>
      <c r="BC28" s="81">
        <f t="shared" si="8"/>
        <v>198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43604.916666666628</v>
      </c>
      <c r="C29" s="49"/>
      <c r="D29" s="381">
        <v>712</v>
      </c>
      <c r="E29" s="51">
        <v>48</v>
      </c>
      <c r="F29" s="386">
        <v>1.75</v>
      </c>
      <c r="G29" s="51">
        <v>265</v>
      </c>
      <c r="H29" s="52">
        <v>198</v>
      </c>
      <c r="I29" s="53"/>
      <c r="J29" s="160"/>
      <c r="K29" s="65"/>
      <c r="L29" s="49"/>
      <c r="M29" s="381"/>
      <c r="N29" s="52"/>
      <c r="O29" s="54">
        <v>2964</v>
      </c>
      <c r="P29" s="386">
        <v>24</v>
      </c>
      <c r="Q29" s="52">
        <v>24</v>
      </c>
      <c r="R29" s="23">
        <f t="shared" si="12"/>
        <v>352</v>
      </c>
      <c r="S29" s="24">
        <f t="shared" si="12"/>
        <v>332</v>
      </c>
      <c r="T29" s="62"/>
      <c r="U29" s="62"/>
      <c r="V29" s="62"/>
      <c r="W29" s="114">
        <f t="shared" ca="1" si="13"/>
        <v>111351</v>
      </c>
      <c r="X29" s="115">
        <f ca="1">IFERROR(('Main Tab'!$D$10-W29)/'Main Tab'!$D$10,1)</f>
        <v>0.37304835958042193</v>
      </c>
      <c r="Y29" s="110"/>
      <c r="Z29" s="65">
        <v>2</v>
      </c>
      <c r="AA29" s="49"/>
      <c r="AB29" s="49"/>
      <c r="AC29" s="381"/>
      <c r="AD29" s="104"/>
      <c r="AE29" s="106"/>
      <c r="AF29" s="108"/>
      <c r="AI29" s="83">
        <f t="shared" ca="1" si="14"/>
        <v>43604.916666666628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24</v>
      </c>
      <c r="AQ29" s="81">
        <f t="shared" si="1"/>
        <v>24</v>
      </c>
      <c r="AR29" s="81">
        <f t="shared" si="2"/>
        <v>2964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265</v>
      </c>
      <c r="AX29" s="81">
        <f t="shared" si="6"/>
        <v>198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712</v>
      </c>
      <c r="BC29" s="81">
        <f t="shared" si="8"/>
        <v>198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43604.958333333292</v>
      </c>
      <c r="C30" s="49"/>
      <c r="D30" s="381">
        <v>718</v>
      </c>
      <c r="E30" s="51">
        <v>48</v>
      </c>
      <c r="F30" s="386">
        <v>1.75</v>
      </c>
      <c r="G30" s="51">
        <v>255</v>
      </c>
      <c r="H30" s="52">
        <v>199</v>
      </c>
      <c r="I30" s="53"/>
      <c r="J30" s="160"/>
      <c r="K30" s="65"/>
      <c r="L30" s="49"/>
      <c r="M30" s="381"/>
      <c r="N30" s="52"/>
      <c r="O30" s="54">
        <v>4375</v>
      </c>
      <c r="P30" s="386">
        <v>23</v>
      </c>
      <c r="Q30" s="52">
        <v>24</v>
      </c>
      <c r="R30" s="23">
        <f t="shared" si="12"/>
        <v>375</v>
      </c>
      <c r="S30" s="24">
        <f t="shared" si="12"/>
        <v>356</v>
      </c>
      <c r="T30" s="62"/>
      <c r="U30" s="62"/>
      <c r="V30" s="62"/>
      <c r="W30" s="114">
        <f t="shared" ca="1" si="13"/>
        <v>111327</v>
      </c>
      <c r="X30" s="115">
        <f ca="1">IFERROR(('Main Tab'!$D$10-W30)/'Main Tab'!$D$10,1)</f>
        <v>0.3731834893894948</v>
      </c>
      <c r="Y30" s="110"/>
      <c r="Z30" s="65">
        <v>2</v>
      </c>
      <c r="AA30" s="49"/>
      <c r="AB30" s="49"/>
      <c r="AC30" s="381"/>
      <c r="AD30" s="104"/>
      <c r="AE30" s="106"/>
      <c r="AF30" s="108"/>
      <c r="AI30" s="83">
        <f t="shared" ca="1" si="14"/>
        <v>43604.958333333292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23</v>
      </c>
      <c r="AQ30" s="81">
        <f t="shared" si="1"/>
        <v>24</v>
      </c>
      <c r="AR30" s="81">
        <f t="shared" si="2"/>
        <v>4375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255</v>
      </c>
      <c r="AX30" s="81">
        <f t="shared" si="6"/>
        <v>199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718</v>
      </c>
      <c r="BC30" s="81">
        <f t="shared" si="8"/>
        <v>199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ht="15.75" thickBot="1" x14ac:dyDescent="0.3">
      <c r="B31" s="47">
        <f t="shared" ca="1" si="15"/>
        <v>43604.999999999956</v>
      </c>
      <c r="C31" s="49"/>
      <c r="D31" s="381">
        <v>720</v>
      </c>
      <c r="E31" s="51">
        <v>48</v>
      </c>
      <c r="F31" s="386">
        <v>1.75</v>
      </c>
      <c r="G31" s="51">
        <v>245</v>
      </c>
      <c r="H31" s="52">
        <v>199</v>
      </c>
      <c r="I31" s="53"/>
      <c r="J31" s="160"/>
      <c r="K31" s="65"/>
      <c r="L31" s="49"/>
      <c r="M31" s="381"/>
      <c r="N31" s="52"/>
      <c r="O31" s="54">
        <v>4288</v>
      </c>
      <c r="P31" s="386">
        <v>22</v>
      </c>
      <c r="Q31" s="52">
        <v>24</v>
      </c>
      <c r="R31" s="23">
        <f t="shared" ref="R31:S37" si="16">P31+R30</f>
        <v>397</v>
      </c>
      <c r="S31" s="24">
        <f t="shared" si="16"/>
        <v>380</v>
      </c>
      <c r="T31" s="62"/>
      <c r="U31" s="62"/>
      <c r="V31" s="62"/>
      <c r="W31" s="114">
        <f t="shared" ca="1" si="13"/>
        <v>111303</v>
      </c>
      <c r="X31" s="115">
        <f ca="1">IFERROR(('Main Tab'!$D$10-W31)/'Main Tab'!$D$10,1)</f>
        <v>0.37331861919856762</v>
      </c>
      <c r="Y31" s="110"/>
      <c r="Z31" s="65">
        <v>2</v>
      </c>
      <c r="AA31" s="49"/>
      <c r="AB31" s="49"/>
      <c r="AC31" s="381"/>
      <c r="AD31" s="104"/>
      <c r="AE31" s="106"/>
      <c r="AF31" s="108"/>
      <c r="AI31" s="83">
        <f t="shared" ca="1" si="14"/>
        <v>43604.999999999956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22</v>
      </c>
      <c r="AQ31" s="81">
        <f t="shared" si="1"/>
        <v>24</v>
      </c>
      <c r="AR31" s="81">
        <f t="shared" si="2"/>
        <v>4288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245</v>
      </c>
      <c r="AX31" s="81">
        <f t="shared" si="6"/>
        <v>199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720</v>
      </c>
      <c r="BC31" s="81">
        <f t="shared" si="8"/>
        <v>199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ht="15.75" thickTop="1" x14ac:dyDescent="0.25">
      <c r="B32" s="47">
        <f t="shared" ca="1" si="15"/>
        <v>43605.041666666621</v>
      </c>
      <c r="C32" s="49"/>
      <c r="D32" s="381">
        <v>715</v>
      </c>
      <c r="E32" s="51">
        <v>48</v>
      </c>
      <c r="F32" s="386">
        <v>1.75</v>
      </c>
      <c r="G32" s="51">
        <v>255</v>
      </c>
      <c r="H32" s="52">
        <v>198</v>
      </c>
      <c r="I32" s="53"/>
      <c r="J32" s="160"/>
      <c r="K32" s="65"/>
      <c r="L32" s="49"/>
      <c r="M32" s="381"/>
      <c r="N32" s="52"/>
      <c r="O32" s="54">
        <v>4314</v>
      </c>
      <c r="P32" s="386">
        <v>20</v>
      </c>
      <c r="Q32" s="52">
        <v>26</v>
      </c>
      <c r="R32" s="23">
        <f t="shared" si="16"/>
        <v>417</v>
      </c>
      <c r="S32" s="24">
        <f t="shared" si="16"/>
        <v>406</v>
      </c>
      <c r="T32" s="62"/>
      <c r="U32" s="62"/>
      <c r="V32" s="62"/>
      <c r="W32" s="114">
        <f t="shared" ca="1" si="13"/>
        <v>111277</v>
      </c>
      <c r="X32" s="115">
        <f ca="1">IFERROR(('Main Tab'!$D$10-W32)/'Main Tab'!$D$10,1)</f>
        <v>0.3734650098250632</v>
      </c>
      <c r="Y32" s="110" t="s">
        <v>316</v>
      </c>
      <c r="Z32" s="64">
        <v>4</v>
      </c>
      <c r="AA32" s="49"/>
      <c r="AB32" s="49"/>
      <c r="AC32" s="381"/>
      <c r="AD32" s="104"/>
      <c r="AE32" s="106"/>
      <c r="AF32" s="108"/>
      <c r="AI32" s="83">
        <f t="shared" ca="1" si="14"/>
        <v>43605.041666666621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Accum-148308</v>
      </c>
      <c r="AP32" s="81">
        <f t="shared" si="1"/>
        <v>20</v>
      </c>
      <c r="AQ32" s="81">
        <f t="shared" si="1"/>
        <v>26</v>
      </c>
      <c r="AR32" s="81">
        <f t="shared" si="2"/>
        <v>4314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1.75</v>
      </c>
      <c r="AW32" s="81">
        <f t="shared" si="6"/>
        <v>255</v>
      </c>
      <c r="AX32" s="81">
        <f t="shared" si="6"/>
        <v>198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715</v>
      </c>
      <c r="BC32" s="81">
        <f t="shared" si="8"/>
        <v>198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43605.083333333285</v>
      </c>
      <c r="C33" s="49"/>
      <c r="D33" s="381">
        <v>711</v>
      </c>
      <c r="E33" s="51">
        <v>48</v>
      </c>
      <c r="F33" s="386">
        <v>1.75</v>
      </c>
      <c r="G33" s="51">
        <v>261</v>
      </c>
      <c r="H33" s="52">
        <v>195</v>
      </c>
      <c r="I33" s="53"/>
      <c r="J33" s="160"/>
      <c r="K33" s="65"/>
      <c r="L33" s="49"/>
      <c r="M33" s="381"/>
      <c r="N33" s="52"/>
      <c r="O33" s="54">
        <v>4276</v>
      </c>
      <c r="P33" s="386">
        <v>20</v>
      </c>
      <c r="Q33" s="52">
        <v>25</v>
      </c>
      <c r="R33" s="23">
        <f t="shared" si="16"/>
        <v>437</v>
      </c>
      <c r="S33" s="24">
        <f t="shared" si="16"/>
        <v>431</v>
      </c>
      <c r="T33" s="62"/>
      <c r="U33" s="62"/>
      <c r="V33" s="62"/>
      <c r="W33" s="114">
        <f t="shared" ca="1" si="13"/>
        <v>111252</v>
      </c>
      <c r="X33" s="115">
        <f ca="1">IFERROR(('Main Tab'!$D$10-W33)/'Main Tab'!$D$10,1)</f>
        <v>0.3736057700428474</v>
      </c>
      <c r="Y33" s="110" t="s">
        <v>317</v>
      </c>
      <c r="Z33" s="65">
        <v>3</v>
      </c>
      <c r="AA33" s="49">
        <v>8628011</v>
      </c>
      <c r="AB33" s="49" t="s">
        <v>160</v>
      </c>
      <c r="AC33" s="381">
        <v>196.73</v>
      </c>
      <c r="AD33" s="104" t="s">
        <v>153</v>
      </c>
      <c r="AE33" s="106">
        <v>45.5</v>
      </c>
      <c r="AF33" s="108">
        <v>1E-3</v>
      </c>
      <c r="AI33" s="83">
        <f t="shared" ca="1" si="14"/>
        <v>43605.083333333285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#1- 0.10  OT #2-  7'3</v>
      </c>
      <c r="AP33" s="81">
        <f t="shared" si="1"/>
        <v>20</v>
      </c>
      <c r="AQ33" s="81">
        <f t="shared" si="1"/>
        <v>25</v>
      </c>
      <c r="AR33" s="81">
        <f t="shared" si="2"/>
        <v>4276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261</v>
      </c>
      <c r="AX33" s="81">
        <f t="shared" si="6"/>
        <v>195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711</v>
      </c>
      <c r="BC33" s="81">
        <f t="shared" si="8"/>
        <v>195</v>
      </c>
      <c r="BD33" s="81">
        <f t="shared" si="9"/>
        <v>1E-3</v>
      </c>
      <c r="BE33" s="81">
        <f t="shared" si="10"/>
        <v>45.5</v>
      </c>
      <c r="BF33" s="84" t="str">
        <f t="shared" si="11"/>
        <v>Ticket No: 8628011 196.73 bbls sold</v>
      </c>
    </row>
    <row r="34" spans="2:58" x14ac:dyDescent="0.25">
      <c r="B34" s="47">
        <f t="shared" ca="1" si="15"/>
        <v>43605.124999999949</v>
      </c>
      <c r="C34" s="49"/>
      <c r="D34" s="381">
        <v>713</v>
      </c>
      <c r="E34" s="51">
        <v>48</v>
      </c>
      <c r="F34" s="386">
        <v>1.75</v>
      </c>
      <c r="G34" s="51">
        <v>252</v>
      </c>
      <c r="H34" s="52">
        <v>198</v>
      </c>
      <c r="I34" s="53"/>
      <c r="J34" s="160"/>
      <c r="K34" s="65"/>
      <c r="L34" s="49"/>
      <c r="M34" s="381"/>
      <c r="N34" s="52"/>
      <c r="O34" s="54">
        <v>4169</v>
      </c>
      <c r="P34" s="386">
        <v>18</v>
      </c>
      <c r="Q34" s="52">
        <v>22</v>
      </c>
      <c r="R34" s="23">
        <f t="shared" si="16"/>
        <v>455</v>
      </c>
      <c r="S34" s="24">
        <f t="shared" si="16"/>
        <v>453</v>
      </c>
      <c r="T34" s="62"/>
      <c r="U34" s="62"/>
      <c r="V34" s="62"/>
      <c r="W34" s="114">
        <f t="shared" ca="1" si="13"/>
        <v>111230</v>
      </c>
      <c r="X34" s="115">
        <f ca="1">IFERROR(('Main Tab'!$D$10-W34)/'Main Tab'!$D$10,1)</f>
        <v>0.37372963903449752</v>
      </c>
      <c r="Y34" s="110" t="s">
        <v>318</v>
      </c>
      <c r="Z34" s="65">
        <v>3</v>
      </c>
      <c r="AA34" s="49"/>
      <c r="AB34" s="49"/>
      <c r="AC34" s="381"/>
      <c r="AD34" s="104"/>
      <c r="AE34" s="106"/>
      <c r="AF34" s="108"/>
      <c r="AI34" s="83">
        <f t="shared" ca="1" si="14"/>
        <v>43605.124999999949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BBL Meter-67779</v>
      </c>
      <c r="AP34" s="81">
        <f t="shared" si="1"/>
        <v>18</v>
      </c>
      <c r="AQ34" s="81">
        <f t="shared" si="1"/>
        <v>22</v>
      </c>
      <c r="AR34" s="81">
        <f t="shared" si="2"/>
        <v>4169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252</v>
      </c>
      <c r="AX34" s="81">
        <f t="shared" si="6"/>
        <v>198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713</v>
      </c>
      <c r="BC34" s="81">
        <f t="shared" si="8"/>
        <v>198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43605.166666666613</v>
      </c>
      <c r="C35" s="49"/>
      <c r="D35" s="381">
        <v>714</v>
      </c>
      <c r="E35" s="51">
        <v>48</v>
      </c>
      <c r="F35" s="386">
        <v>1.75</v>
      </c>
      <c r="G35" s="51">
        <v>250</v>
      </c>
      <c r="H35" s="52">
        <v>197</v>
      </c>
      <c r="I35" s="53"/>
      <c r="J35" s="160"/>
      <c r="K35" s="65"/>
      <c r="L35" s="49"/>
      <c r="M35" s="381"/>
      <c r="N35" s="52"/>
      <c r="O35" s="54">
        <v>4242</v>
      </c>
      <c r="P35" s="386">
        <v>21</v>
      </c>
      <c r="Q35" s="52">
        <v>22</v>
      </c>
      <c r="R35" s="23">
        <f t="shared" si="16"/>
        <v>476</v>
      </c>
      <c r="S35" s="24">
        <f t="shared" si="16"/>
        <v>475</v>
      </c>
      <c r="T35" s="62"/>
      <c r="U35" s="62"/>
      <c r="V35" s="62"/>
      <c r="W35" s="114">
        <f t="shared" ca="1" si="13"/>
        <v>111208</v>
      </c>
      <c r="X35" s="115">
        <f ca="1">IFERROR(('Main Tab'!$D$10-W35)/'Main Tab'!$D$10,1)</f>
        <v>0.37385350802614764</v>
      </c>
      <c r="Y35" s="110"/>
      <c r="Z35" s="65">
        <v>4</v>
      </c>
      <c r="AA35" s="49"/>
      <c r="AB35" s="49"/>
      <c r="AC35" s="381"/>
      <c r="AD35" s="104"/>
      <c r="AE35" s="106"/>
      <c r="AF35" s="108"/>
      <c r="AI35" s="83">
        <f t="shared" ca="1" si="14"/>
        <v>43605.166666666613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21</v>
      </c>
      <c r="AQ35" s="81">
        <f t="shared" si="1"/>
        <v>22</v>
      </c>
      <c r="AR35" s="81">
        <f t="shared" si="2"/>
        <v>4242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250</v>
      </c>
      <c r="AX35" s="81">
        <f t="shared" si="6"/>
        <v>197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714</v>
      </c>
      <c r="BC35" s="81">
        <f t="shared" si="8"/>
        <v>197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43605.208333333278</v>
      </c>
      <c r="C36" s="49"/>
      <c r="D36" s="381">
        <v>708</v>
      </c>
      <c r="E36" s="51">
        <v>48</v>
      </c>
      <c r="F36" s="386">
        <v>1.75</v>
      </c>
      <c r="G36" s="51">
        <v>259</v>
      </c>
      <c r="H36" s="52">
        <v>197</v>
      </c>
      <c r="I36" s="53"/>
      <c r="J36" s="160"/>
      <c r="K36" s="65"/>
      <c r="L36" s="49"/>
      <c r="M36" s="381"/>
      <c r="N36" s="52"/>
      <c r="O36" s="54">
        <v>4210</v>
      </c>
      <c r="P36" s="386">
        <v>20</v>
      </c>
      <c r="Q36" s="52">
        <v>24</v>
      </c>
      <c r="R36" s="23">
        <f t="shared" si="16"/>
        <v>496</v>
      </c>
      <c r="S36" s="24">
        <f t="shared" si="16"/>
        <v>499</v>
      </c>
      <c r="T36" s="62"/>
      <c r="U36" s="62"/>
      <c r="V36" s="62"/>
      <c r="W36" s="114">
        <f t="shared" ca="1" si="13"/>
        <v>111184</v>
      </c>
      <c r="X36" s="115">
        <f ca="1">IFERROR(('Main Tab'!$D$10-W36)/'Main Tab'!$D$10,1)</f>
        <v>0.37398863783522046</v>
      </c>
      <c r="Y36" s="110"/>
      <c r="Z36" s="65">
        <v>3</v>
      </c>
      <c r="AA36" s="49"/>
      <c r="AB36" s="49"/>
      <c r="AC36" s="381"/>
      <c r="AD36" s="104"/>
      <c r="AE36" s="106"/>
      <c r="AF36" s="108"/>
      <c r="AI36" s="83">
        <f t="shared" ca="1" si="14"/>
        <v>43605.208333333278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20</v>
      </c>
      <c r="AQ36" s="81">
        <f t="shared" si="1"/>
        <v>24</v>
      </c>
      <c r="AR36" s="81">
        <f t="shared" si="2"/>
        <v>4210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259</v>
      </c>
      <c r="AX36" s="81">
        <f t="shared" si="6"/>
        <v>197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708</v>
      </c>
      <c r="BC36" s="81">
        <f t="shared" si="8"/>
        <v>197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43605.249999999942</v>
      </c>
      <c r="C37" s="55"/>
      <c r="D37" s="385">
        <v>707</v>
      </c>
      <c r="E37" s="51">
        <v>48</v>
      </c>
      <c r="F37" s="386">
        <v>1.75</v>
      </c>
      <c r="G37" s="57">
        <v>261</v>
      </c>
      <c r="H37" s="58">
        <v>1294</v>
      </c>
      <c r="I37" s="59"/>
      <c r="J37" s="161"/>
      <c r="K37" s="66"/>
      <c r="L37" s="55"/>
      <c r="M37" s="385"/>
      <c r="N37" s="58"/>
      <c r="O37" s="60">
        <v>6684</v>
      </c>
      <c r="P37" s="381">
        <v>18</v>
      </c>
      <c r="Q37" s="52">
        <v>22</v>
      </c>
      <c r="R37" s="25">
        <f t="shared" si="16"/>
        <v>514</v>
      </c>
      <c r="S37" s="26">
        <f t="shared" si="16"/>
        <v>521</v>
      </c>
      <c r="T37" s="63"/>
      <c r="U37" s="63"/>
      <c r="V37" s="63"/>
      <c r="W37" s="116">
        <f t="shared" ca="1" si="13"/>
        <v>111162</v>
      </c>
      <c r="X37" s="117">
        <f ca="1">IFERROR(('Main Tab'!$D$10-W37)/'Main Tab'!$D$10,1)</f>
        <v>0.37411250682687058</v>
      </c>
      <c r="Y37" s="111"/>
      <c r="Z37" s="65">
        <v>3</v>
      </c>
      <c r="AA37" s="55"/>
      <c r="AB37" s="55"/>
      <c r="AC37" s="385"/>
      <c r="AD37" s="105"/>
      <c r="AE37" s="107"/>
      <c r="AF37" s="109"/>
      <c r="AI37" s="85">
        <f t="shared" ca="1" si="14"/>
        <v>43605.249999999942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18</v>
      </c>
      <c r="AQ37" s="86">
        <f t="shared" si="1"/>
        <v>22</v>
      </c>
      <c r="AR37" s="86">
        <f t="shared" si="2"/>
        <v>6684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261</v>
      </c>
      <c r="AX37" s="86">
        <f t="shared" si="6"/>
        <v>1294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707</v>
      </c>
      <c r="BC37" s="86">
        <f t="shared" si="8"/>
        <v>1294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382" t="s">
        <v>103</v>
      </c>
      <c r="D40" s="382" t="s">
        <v>149</v>
      </c>
      <c r="E40" s="382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384"/>
      <c r="E41" s="384"/>
      <c r="F41" s="529"/>
      <c r="G41" s="529"/>
      <c r="H41" s="530"/>
    </row>
    <row r="42" spans="2:58" x14ac:dyDescent="0.25">
      <c r="B42" s="54"/>
      <c r="C42" s="147"/>
      <c r="D42" s="381"/>
      <c r="E42" s="381"/>
      <c r="F42" s="517"/>
      <c r="G42" s="517"/>
      <c r="H42" s="518"/>
    </row>
    <row r="43" spans="2:58" x14ac:dyDescent="0.25">
      <c r="B43" s="54"/>
      <c r="C43" s="147"/>
      <c r="D43" s="381"/>
      <c r="E43" s="381"/>
      <c r="F43" s="517"/>
      <c r="G43" s="517"/>
      <c r="H43" s="518"/>
    </row>
    <row r="44" spans="2:58" x14ac:dyDescent="0.25">
      <c r="B44" s="54"/>
      <c r="C44" s="147"/>
      <c r="D44" s="381"/>
      <c r="E44" s="381"/>
      <c r="F44" s="517"/>
      <c r="G44" s="517"/>
      <c r="H44" s="518"/>
    </row>
    <row r="45" spans="2:58" x14ac:dyDescent="0.25">
      <c r="B45" s="54"/>
      <c r="C45" s="147"/>
      <c r="D45" s="381"/>
      <c r="E45" s="381"/>
      <c r="F45" s="517"/>
      <c r="G45" s="517"/>
      <c r="H45" s="518"/>
    </row>
    <row r="46" spans="2:58" x14ac:dyDescent="0.25">
      <c r="B46" s="54"/>
      <c r="C46" s="147"/>
      <c r="D46" s="381"/>
      <c r="E46" s="381"/>
      <c r="F46" s="517"/>
      <c r="G46" s="517"/>
      <c r="H46" s="518"/>
    </row>
    <row r="47" spans="2:58" x14ac:dyDescent="0.25">
      <c r="B47" s="54"/>
      <c r="C47" s="147"/>
      <c r="D47" s="381"/>
      <c r="E47" s="381"/>
      <c r="F47" s="517"/>
      <c r="G47" s="517"/>
      <c r="H47" s="518"/>
    </row>
    <row r="48" spans="2:58" x14ac:dyDescent="0.25">
      <c r="B48" s="54"/>
      <c r="C48" s="147"/>
      <c r="D48" s="381"/>
      <c r="E48" s="381"/>
      <c r="F48" s="517"/>
      <c r="G48" s="517"/>
      <c r="H48" s="518"/>
    </row>
    <row r="49" spans="2:8" x14ac:dyDescent="0.25">
      <c r="B49" s="54"/>
      <c r="C49" s="147"/>
      <c r="D49" s="381"/>
      <c r="E49" s="381"/>
      <c r="F49" s="517"/>
      <c r="G49" s="517"/>
      <c r="H49" s="518"/>
    </row>
    <row r="50" spans="2:8" x14ac:dyDescent="0.25">
      <c r="B50" s="54"/>
      <c r="C50" s="147"/>
      <c r="D50" s="381"/>
      <c r="E50" s="381"/>
      <c r="F50" s="517"/>
      <c r="G50" s="517"/>
      <c r="H50" s="518"/>
    </row>
    <row r="51" spans="2:8" x14ac:dyDescent="0.25">
      <c r="B51" s="54"/>
      <c r="C51" s="147"/>
      <c r="D51" s="381"/>
      <c r="E51" s="381"/>
      <c r="F51" s="517"/>
      <c r="G51" s="517"/>
      <c r="H51" s="518"/>
    </row>
    <row r="52" spans="2:8" x14ac:dyDescent="0.25">
      <c r="B52" s="54"/>
      <c r="C52" s="147"/>
      <c r="D52" s="381"/>
      <c r="E52" s="381"/>
      <c r="F52" s="517"/>
      <c r="G52" s="517"/>
      <c r="H52" s="518"/>
    </row>
    <row r="53" spans="2:8" x14ac:dyDescent="0.25">
      <c r="B53" s="54"/>
      <c r="C53" s="147"/>
      <c r="D53" s="381"/>
      <c r="E53" s="381"/>
      <c r="F53" s="517"/>
      <c r="G53" s="517"/>
      <c r="H53" s="518"/>
    </row>
    <row r="54" spans="2:8" x14ac:dyDescent="0.25">
      <c r="B54" s="54"/>
      <c r="C54" s="147"/>
      <c r="D54" s="381"/>
      <c r="E54" s="381"/>
      <c r="F54" s="517"/>
      <c r="G54" s="517"/>
      <c r="H54" s="518"/>
    </row>
    <row r="55" spans="2:8" x14ac:dyDescent="0.25">
      <c r="B55" s="54"/>
      <c r="C55" s="147"/>
      <c r="D55" s="381"/>
      <c r="E55" s="381"/>
      <c r="F55" s="517"/>
      <c r="G55" s="517"/>
      <c r="H55" s="518"/>
    </row>
    <row r="56" spans="2:8" x14ac:dyDescent="0.25">
      <c r="B56" s="54"/>
      <c r="C56" s="147"/>
      <c r="D56" s="381"/>
      <c r="E56" s="381"/>
      <c r="F56" s="517"/>
      <c r="G56" s="517"/>
      <c r="H56" s="518"/>
    </row>
    <row r="57" spans="2:8" x14ac:dyDescent="0.25">
      <c r="B57" s="54"/>
      <c r="C57" s="147"/>
      <c r="D57" s="381"/>
      <c r="E57" s="381"/>
      <c r="F57" s="517"/>
      <c r="G57" s="517"/>
      <c r="H57" s="518"/>
    </row>
    <row r="58" spans="2:8" x14ac:dyDescent="0.25">
      <c r="B58" s="54"/>
      <c r="C58" s="147"/>
      <c r="D58" s="381"/>
      <c r="E58" s="381"/>
      <c r="F58" s="517"/>
      <c r="G58" s="517"/>
      <c r="H58" s="518"/>
    </row>
    <row r="59" spans="2:8" x14ac:dyDescent="0.25">
      <c r="B59" s="54"/>
      <c r="C59" s="147"/>
      <c r="D59" s="381"/>
      <c r="E59" s="381"/>
      <c r="F59" s="517"/>
      <c r="G59" s="517"/>
      <c r="H59" s="518"/>
    </row>
    <row r="60" spans="2:8" x14ac:dyDescent="0.25">
      <c r="B60" s="54"/>
      <c r="C60" s="147"/>
      <c r="D60" s="381"/>
      <c r="E60" s="381"/>
      <c r="F60" s="517"/>
      <c r="G60" s="517"/>
      <c r="H60" s="518"/>
    </row>
    <row r="61" spans="2:8" x14ac:dyDescent="0.25">
      <c r="B61" s="54"/>
      <c r="C61" s="147"/>
      <c r="D61" s="381"/>
      <c r="E61" s="381"/>
      <c r="F61" s="517"/>
      <c r="G61" s="517"/>
      <c r="H61" s="518"/>
    </row>
    <row r="62" spans="2:8" x14ac:dyDescent="0.25">
      <c r="B62" s="54"/>
      <c r="C62" s="147"/>
      <c r="D62" s="381"/>
      <c r="E62" s="381"/>
      <c r="F62" s="517"/>
      <c r="G62" s="517"/>
      <c r="H62" s="518"/>
    </row>
    <row r="63" spans="2:8" x14ac:dyDescent="0.25">
      <c r="B63" s="54"/>
      <c r="C63" s="147"/>
      <c r="D63" s="381"/>
      <c r="E63" s="381"/>
      <c r="F63" s="517"/>
      <c r="G63" s="517"/>
      <c r="H63" s="518"/>
    </row>
    <row r="64" spans="2:8" x14ac:dyDescent="0.25">
      <c r="B64" s="54"/>
      <c r="C64" s="147"/>
      <c r="D64" s="381"/>
      <c r="E64" s="381"/>
      <c r="F64" s="517"/>
      <c r="G64" s="517"/>
      <c r="H64" s="518"/>
    </row>
    <row r="65" spans="2:8" x14ac:dyDescent="0.25">
      <c r="B65" s="54"/>
      <c r="C65" s="147"/>
      <c r="D65" s="381"/>
      <c r="E65" s="381"/>
      <c r="F65" s="517"/>
      <c r="G65" s="517"/>
      <c r="H65" s="518"/>
    </row>
    <row r="66" spans="2:8" x14ac:dyDescent="0.25">
      <c r="B66" s="54"/>
      <c r="C66" s="147"/>
      <c r="D66" s="381"/>
      <c r="E66" s="381"/>
      <c r="F66" s="517"/>
      <c r="G66" s="517"/>
      <c r="H66" s="518"/>
    </row>
    <row r="67" spans="2:8" x14ac:dyDescent="0.25">
      <c r="B67" s="54"/>
      <c r="C67" s="147"/>
      <c r="D67" s="381"/>
      <c r="E67" s="381"/>
      <c r="F67" s="517"/>
      <c r="G67" s="517"/>
      <c r="H67" s="518"/>
    </row>
    <row r="68" spans="2:8" x14ac:dyDescent="0.25">
      <c r="B68" s="54"/>
      <c r="C68" s="147"/>
      <c r="D68" s="381"/>
      <c r="E68" s="381"/>
      <c r="F68" s="517"/>
      <c r="G68" s="517"/>
      <c r="H68" s="518"/>
    </row>
    <row r="69" spans="2:8" x14ac:dyDescent="0.25">
      <c r="B69" s="54"/>
      <c r="C69" s="147"/>
      <c r="D69" s="381"/>
      <c r="E69" s="381"/>
      <c r="F69" s="517"/>
      <c r="G69" s="517"/>
      <c r="H69" s="518"/>
    </row>
    <row r="70" spans="2:8" x14ac:dyDescent="0.25">
      <c r="B70" s="54"/>
      <c r="C70" s="147"/>
      <c r="D70" s="381"/>
      <c r="E70" s="381"/>
      <c r="F70" s="517"/>
      <c r="G70" s="517"/>
      <c r="H70" s="518"/>
    </row>
    <row r="71" spans="2:8" x14ac:dyDescent="0.25">
      <c r="B71" s="54"/>
      <c r="C71" s="147"/>
      <c r="D71" s="381"/>
      <c r="E71" s="381"/>
      <c r="F71" s="517"/>
      <c r="G71" s="517"/>
      <c r="H71" s="518"/>
    </row>
    <row r="72" spans="2:8" x14ac:dyDescent="0.25">
      <c r="B72" s="54"/>
      <c r="C72" s="147"/>
      <c r="D72" s="381"/>
      <c r="E72" s="381"/>
      <c r="F72" s="517"/>
      <c r="G72" s="517"/>
      <c r="H72" s="518"/>
    </row>
    <row r="73" spans="2:8" x14ac:dyDescent="0.25">
      <c r="B73" s="54"/>
      <c r="C73" s="147"/>
      <c r="D73" s="381"/>
      <c r="E73" s="381"/>
      <c r="F73" s="517"/>
      <c r="G73" s="517"/>
      <c r="H73" s="518"/>
    </row>
    <row r="74" spans="2:8" x14ac:dyDescent="0.25">
      <c r="B74" s="54"/>
      <c r="C74" s="147"/>
      <c r="D74" s="381"/>
      <c r="E74" s="381"/>
      <c r="F74" s="517"/>
      <c r="G74" s="517"/>
      <c r="H74" s="518"/>
    </row>
    <row r="75" spans="2:8" x14ac:dyDescent="0.25">
      <c r="B75" s="54"/>
      <c r="C75" s="147"/>
      <c r="D75" s="381"/>
      <c r="E75" s="381"/>
      <c r="F75" s="517"/>
      <c r="G75" s="517"/>
      <c r="H75" s="518"/>
    </row>
    <row r="76" spans="2:8" x14ac:dyDescent="0.25">
      <c r="B76" s="54"/>
      <c r="C76" s="147"/>
      <c r="D76" s="381"/>
      <c r="E76" s="381"/>
      <c r="F76" s="517"/>
      <c r="G76" s="517"/>
      <c r="H76" s="518"/>
    </row>
    <row r="77" spans="2:8" x14ac:dyDescent="0.25">
      <c r="B77" s="54"/>
      <c r="C77" s="147"/>
      <c r="D77" s="381"/>
      <c r="E77" s="381"/>
      <c r="F77" s="517"/>
      <c r="G77" s="517"/>
      <c r="H77" s="518"/>
    </row>
    <row r="78" spans="2:8" x14ac:dyDescent="0.25">
      <c r="B78" s="54"/>
      <c r="C78" s="147"/>
      <c r="D78" s="381"/>
      <c r="E78" s="381"/>
      <c r="F78" s="517"/>
      <c r="G78" s="517"/>
      <c r="H78" s="518"/>
    </row>
    <row r="79" spans="2:8" x14ac:dyDescent="0.25">
      <c r="B79" s="54"/>
      <c r="C79" s="147"/>
      <c r="D79" s="381"/>
      <c r="E79" s="381"/>
      <c r="F79" s="517"/>
      <c r="G79" s="517"/>
      <c r="H79" s="518"/>
    </row>
    <row r="80" spans="2:8" x14ac:dyDescent="0.25">
      <c r="B80" s="54"/>
      <c r="C80" s="147"/>
      <c r="D80" s="381"/>
      <c r="E80" s="381"/>
      <c r="F80" s="517"/>
      <c r="G80" s="517"/>
      <c r="H80" s="518"/>
    </row>
    <row r="81" spans="2:8" x14ac:dyDescent="0.25">
      <c r="B81" s="54"/>
      <c r="C81" s="147"/>
      <c r="D81" s="381"/>
      <c r="E81" s="381"/>
      <c r="F81" s="517"/>
      <c r="G81" s="517"/>
      <c r="H81" s="518"/>
    </row>
    <row r="82" spans="2:8" x14ac:dyDescent="0.25">
      <c r="B82" s="54"/>
      <c r="C82" s="147"/>
      <c r="D82" s="381"/>
      <c r="E82" s="381"/>
      <c r="F82" s="517"/>
      <c r="G82" s="517"/>
      <c r="H82" s="518"/>
    </row>
    <row r="83" spans="2:8" x14ac:dyDescent="0.25">
      <c r="B83" s="54"/>
      <c r="C83" s="147"/>
      <c r="D83" s="381"/>
      <c r="E83" s="381"/>
      <c r="F83" s="517"/>
      <c r="G83" s="517"/>
      <c r="H83" s="518"/>
    </row>
    <row r="84" spans="2:8" x14ac:dyDescent="0.25">
      <c r="B84" s="54"/>
      <c r="C84" s="147"/>
      <c r="D84" s="381"/>
      <c r="E84" s="381"/>
      <c r="F84" s="517"/>
      <c r="G84" s="517"/>
      <c r="H84" s="518"/>
    </row>
    <row r="85" spans="2:8" x14ac:dyDescent="0.25">
      <c r="B85" s="54"/>
      <c r="C85" s="147"/>
      <c r="D85" s="381"/>
      <c r="E85" s="381"/>
      <c r="F85" s="517"/>
      <c r="G85" s="517"/>
      <c r="H85" s="518"/>
    </row>
    <row r="86" spans="2:8" x14ac:dyDescent="0.25">
      <c r="B86" s="54"/>
      <c r="C86" s="147"/>
      <c r="D86" s="381"/>
      <c r="E86" s="381"/>
      <c r="F86" s="517"/>
      <c r="G86" s="517"/>
      <c r="H86" s="518"/>
    </row>
    <row r="87" spans="2:8" x14ac:dyDescent="0.25">
      <c r="B87" s="54"/>
      <c r="C87" s="147"/>
      <c r="D87" s="381"/>
      <c r="E87" s="381"/>
      <c r="F87" s="517"/>
      <c r="G87" s="517"/>
      <c r="H87" s="518"/>
    </row>
    <row r="88" spans="2:8" x14ac:dyDescent="0.25">
      <c r="B88" s="54"/>
      <c r="C88" s="147"/>
      <c r="D88" s="381"/>
      <c r="E88" s="381"/>
      <c r="F88" s="517"/>
      <c r="G88" s="517"/>
      <c r="H88" s="518"/>
    </row>
    <row r="89" spans="2:8" x14ac:dyDescent="0.25">
      <c r="B89" s="54"/>
      <c r="C89" s="147"/>
      <c r="D89" s="381"/>
      <c r="E89" s="381"/>
      <c r="F89" s="517"/>
      <c r="G89" s="517"/>
      <c r="H89" s="518"/>
    </row>
    <row r="90" spans="2:8" x14ac:dyDescent="0.25">
      <c r="B90" s="54"/>
      <c r="C90" s="147"/>
      <c r="D90" s="381"/>
      <c r="E90" s="381"/>
      <c r="F90" s="517"/>
      <c r="G90" s="517"/>
      <c r="H90" s="518"/>
    </row>
    <row r="91" spans="2:8" x14ac:dyDescent="0.25">
      <c r="B91" s="54"/>
      <c r="C91" s="147"/>
      <c r="D91" s="381"/>
      <c r="E91" s="381"/>
      <c r="F91" s="517"/>
      <c r="G91" s="517"/>
      <c r="H91" s="518"/>
    </row>
    <row r="92" spans="2:8" x14ac:dyDescent="0.25">
      <c r="B92" s="54"/>
      <c r="C92" s="147"/>
      <c r="D92" s="381"/>
      <c r="E92" s="381"/>
      <c r="F92" s="517"/>
      <c r="G92" s="517"/>
      <c r="H92" s="518"/>
    </row>
    <row r="93" spans="2:8" x14ac:dyDescent="0.25">
      <c r="B93" s="54"/>
      <c r="C93" s="147"/>
      <c r="D93" s="381"/>
      <c r="E93" s="381"/>
      <c r="F93" s="517"/>
      <c r="G93" s="517"/>
      <c r="H93" s="518"/>
    </row>
    <row r="94" spans="2:8" x14ac:dyDescent="0.25">
      <c r="B94" s="54"/>
      <c r="C94" s="147"/>
      <c r="D94" s="381"/>
      <c r="E94" s="381"/>
      <c r="F94" s="517"/>
      <c r="G94" s="517"/>
      <c r="H94" s="518"/>
    </row>
    <row r="95" spans="2:8" x14ac:dyDescent="0.25">
      <c r="B95" s="54"/>
      <c r="C95" s="147"/>
      <c r="D95" s="381"/>
      <c r="E95" s="381"/>
      <c r="F95" s="517"/>
      <c r="G95" s="517"/>
      <c r="H95" s="518"/>
    </row>
    <row r="96" spans="2:8" x14ac:dyDescent="0.25">
      <c r="B96" s="54"/>
      <c r="C96" s="147"/>
      <c r="D96" s="381"/>
      <c r="E96" s="381"/>
      <c r="F96" s="517"/>
      <c r="G96" s="517"/>
      <c r="H96" s="518"/>
    </row>
    <row r="97" spans="2:8" x14ac:dyDescent="0.25">
      <c r="B97" s="54"/>
      <c r="C97" s="147"/>
      <c r="D97" s="381"/>
      <c r="E97" s="381"/>
      <c r="F97" s="517"/>
      <c r="G97" s="517"/>
      <c r="H97" s="518"/>
    </row>
    <row r="98" spans="2:8" x14ac:dyDescent="0.25">
      <c r="B98" s="54"/>
      <c r="C98" s="147"/>
      <c r="D98" s="381"/>
      <c r="E98" s="381"/>
      <c r="F98" s="517"/>
      <c r="G98" s="517"/>
      <c r="H98" s="518"/>
    </row>
    <row r="99" spans="2:8" x14ac:dyDescent="0.25">
      <c r="B99" s="54"/>
      <c r="C99" s="147"/>
      <c r="D99" s="381"/>
      <c r="E99" s="381"/>
      <c r="F99" s="517"/>
      <c r="G99" s="517"/>
      <c r="H99" s="518"/>
    </row>
    <row r="100" spans="2:8" ht="15.75" thickBot="1" x14ac:dyDescent="0.3">
      <c r="B100" s="60"/>
      <c r="C100" s="148"/>
      <c r="D100" s="385"/>
      <c r="E100" s="385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B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6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523875</xdr:colOff>
                    <xdr:row>1</xdr:row>
                    <xdr:rowOff>9525</xdr:rowOff>
                  </from>
                  <to>
                    <xdr:col>31</xdr:col>
                    <xdr:colOff>476250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6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38100</xdr:colOff>
                    <xdr:row>1</xdr:row>
                    <xdr:rowOff>28575</xdr:rowOff>
                  </from>
                  <to>
                    <xdr:col>28</xdr:col>
                    <xdr:colOff>371475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8">
    <tabColor rgb="FF000000"/>
    <pageSetUpPr fitToPage="1"/>
  </sheetPr>
  <dimension ref="B1:BF100"/>
  <sheetViews>
    <sheetView showGridLines="0" topLeftCell="D1" zoomScaleNormal="100" workbookViewId="0">
      <selection activeCell="S34" sqref="S3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43603</v>
      </c>
      <c r="N5" s="468" t="str">
        <f ca="1">"Oil Sales for "&amp;TEXT(L5,"MM-DD-YY")</f>
        <v>Oil Sales for 05-18-19</v>
      </c>
      <c r="O5" s="469"/>
      <c r="P5" s="96">
        <f>SUM(AC14:AC37)</f>
        <v>627.59999999999991</v>
      </c>
      <c r="Q5" s="10"/>
      <c r="R5" s="531" t="str">
        <f ca="1">"Flare Total For "&amp;TEXT(L5,"MM-DD-YY")</f>
        <v>Flare Total For 05-18-19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569</v>
      </c>
      <c r="M6" s="10"/>
      <c r="N6" s="472" t="str">
        <f ca="1">"Gas Sales for "&amp;TEXT(L5,"MM-DD-YY")</f>
        <v>Gas Sales for 05-18-19</v>
      </c>
      <c r="O6" s="473"/>
      <c r="P6" s="132">
        <v>3974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516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73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376" t="s">
        <v>92</v>
      </c>
      <c r="F11" s="376" t="s">
        <v>93</v>
      </c>
      <c r="G11" s="376" t="s">
        <v>94</v>
      </c>
      <c r="H11" s="377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76" t="s">
        <v>54</v>
      </c>
      <c r="N11" s="377" t="s">
        <v>55</v>
      </c>
      <c r="O11" s="38" t="s">
        <v>80</v>
      </c>
      <c r="P11" s="376" t="s">
        <v>61</v>
      </c>
      <c r="Q11" s="377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76" t="s">
        <v>61</v>
      </c>
      <c r="AD11" s="376" t="s">
        <v>100</v>
      </c>
      <c r="AE11" s="376" t="s">
        <v>101</v>
      </c>
      <c r="AF11" s="377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374">
        <v>748</v>
      </c>
      <c r="E14" s="51">
        <v>46</v>
      </c>
      <c r="F14" s="374">
        <v>1.75</v>
      </c>
      <c r="G14" s="51">
        <v>213</v>
      </c>
      <c r="H14" s="52">
        <v>194</v>
      </c>
      <c r="I14" s="53"/>
      <c r="J14" s="160"/>
      <c r="K14" s="65"/>
      <c r="L14" s="49"/>
      <c r="M14" s="374"/>
      <c r="N14" s="52"/>
      <c r="O14" s="54">
        <v>3512</v>
      </c>
      <c r="P14" s="374">
        <v>21</v>
      </c>
      <c r="Q14" s="52">
        <v>19</v>
      </c>
      <c r="R14" s="21">
        <v>21</v>
      </c>
      <c r="S14" s="22">
        <f>Q14</f>
        <v>19</v>
      </c>
      <c r="T14" s="61"/>
      <c r="U14" s="61"/>
      <c r="V14" s="61"/>
      <c r="W14" s="112">
        <f ca="1">INDEX('Daily Totals'!$1:$1048576,MATCH(L5,'Daily Totals'!B:B)-1,17)</f>
        <v>112177</v>
      </c>
      <c r="X14" s="113">
        <f ca="1">IFERROR(('Main Tab'!$D$10-W14)/'Main Tab'!$D$10,1)</f>
        <v>0.36839764198483166</v>
      </c>
      <c r="Y14" s="185"/>
      <c r="Z14" s="64">
        <v>3</v>
      </c>
      <c r="AA14" s="49">
        <v>8607801</v>
      </c>
      <c r="AB14" s="49" t="s">
        <v>160</v>
      </c>
      <c r="AC14" s="374">
        <v>196.73</v>
      </c>
      <c r="AD14" s="104" t="s">
        <v>153</v>
      </c>
      <c r="AE14" s="106">
        <v>45.5</v>
      </c>
      <c r="AF14" s="108">
        <v>1E-3</v>
      </c>
      <c r="AI14" s="83">
        <f ca="1">$L$5+B14</f>
        <v>43603.291666666664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21</v>
      </c>
      <c r="AQ14" s="81">
        <f t="shared" si="1"/>
        <v>19</v>
      </c>
      <c r="AR14" s="81">
        <f t="shared" ref="AR14:AR37" si="2">IF(O14="","",O14)</f>
        <v>3512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0.71875</v>
      </c>
      <c r="AV14" s="81">
        <f t="shared" ref="AV14:AZ37" si="6">IF(F14="","",F14)</f>
        <v>1.75</v>
      </c>
      <c r="AW14" s="226">
        <f t="shared" si="6"/>
        <v>213</v>
      </c>
      <c r="AX14" s="81">
        <f t="shared" si="6"/>
        <v>194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748</v>
      </c>
      <c r="BC14" s="81">
        <f t="shared" ref="BC14:BC37" si="8">IF(H14="","",H14)</f>
        <v>194</v>
      </c>
      <c r="BD14" s="228">
        <f t="shared" ref="BD14:BD37" si="9">IF(AF14="","",AF14)</f>
        <v>1E-3</v>
      </c>
      <c r="BE14" s="227">
        <f t="shared" ref="BE14:BE37" si="10">IF(AE14="","",AE14)</f>
        <v>45.5</v>
      </c>
      <c r="BF14" s="84" t="str">
        <f t="shared" ref="BF14:BF37" si="11">IF(AA14&amp;AC14="","","Ticket No: "&amp;AA14&amp;" "&amp;AC14&amp;" bbls sold")</f>
        <v>Ticket No: 8607801 196.73 bbls sold</v>
      </c>
    </row>
    <row r="15" spans="2:58" x14ac:dyDescent="0.25">
      <c r="B15" s="47">
        <f ca="1">B14+$L$5+TIME(1,0,0)</f>
        <v>43603.333333333328</v>
      </c>
      <c r="C15" s="49"/>
      <c r="D15" s="374">
        <v>747</v>
      </c>
      <c r="E15" s="51">
        <v>46</v>
      </c>
      <c r="F15" s="374">
        <v>1.75</v>
      </c>
      <c r="G15" s="51">
        <v>208</v>
      </c>
      <c r="H15" s="52">
        <v>196</v>
      </c>
      <c r="I15" s="53"/>
      <c r="J15" s="160"/>
      <c r="K15" s="65"/>
      <c r="L15" s="49"/>
      <c r="M15" s="374"/>
      <c r="N15" s="52"/>
      <c r="O15" s="54">
        <v>3874</v>
      </c>
      <c r="P15" s="374">
        <v>22</v>
      </c>
      <c r="Q15" s="52">
        <v>18</v>
      </c>
      <c r="R15" s="23">
        <f t="shared" ref="R15:S30" si="12">P15+R14</f>
        <v>43</v>
      </c>
      <c r="S15" s="24">
        <f t="shared" si="12"/>
        <v>37</v>
      </c>
      <c r="T15" s="62"/>
      <c r="U15" s="62"/>
      <c r="V15" s="62"/>
      <c r="W15" s="114">
        <f t="shared" ref="W15:W37" ca="1" si="13">W14-Q15</f>
        <v>112159</v>
      </c>
      <c r="X15" s="115">
        <f ca="1">IFERROR(('Main Tab'!$D$10-W15)/'Main Tab'!$D$10,1)</f>
        <v>0.36849898934163633</v>
      </c>
      <c r="Y15" s="110"/>
      <c r="Z15" s="65">
        <v>3</v>
      </c>
      <c r="AA15" s="49"/>
      <c r="AB15" s="49"/>
      <c r="AC15" s="374"/>
      <c r="AD15" s="104"/>
      <c r="AE15" s="106"/>
      <c r="AF15" s="108"/>
      <c r="AI15" s="83">
        <f t="shared" ref="AI15:AI37" ca="1" si="14">B15</f>
        <v>43603.333333333328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22</v>
      </c>
      <c r="AQ15" s="81">
        <f t="shared" si="1"/>
        <v>18</v>
      </c>
      <c r="AR15" s="81">
        <f t="shared" si="2"/>
        <v>3874</v>
      </c>
      <c r="AS15" s="81" t="str">
        <f t="shared" si="3"/>
        <v/>
      </c>
      <c r="AT15" s="81" t="str">
        <f t="shared" si="4"/>
        <v/>
      </c>
      <c r="AU15" s="81">
        <f t="shared" si="5"/>
        <v>0.71875</v>
      </c>
      <c r="AV15" s="81">
        <f t="shared" si="6"/>
        <v>1.75</v>
      </c>
      <c r="AW15" s="226">
        <f t="shared" si="6"/>
        <v>208</v>
      </c>
      <c r="AX15" s="81">
        <f t="shared" si="6"/>
        <v>196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747</v>
      </c>
      <c r="BC15" s="81">
        <f t="shared" si="8"/>
        <v>196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43603.374999999993</v>
      </c>
      <c r="C16" s="49"/>
      <c r="D16" s="374">
        <v>749</v>
      </c>
      <c r="E16" s="51">
        <v>46</v>
      </c>
      <c r="F16" s="374">
        <v>1.75</v>
      </c>
      <c r="G16" s="51">
        <v>214</v>
      </c>
      <c r="H16" s="52">
        <v>193</v>
      </c>
      <c r="I16" s="53"/>
      <c r="J16" s="160"/>
      <c r="K16" s="65"/>
      <c r="L16" s="49"/>
      <c r="M16" s="374"/>
      <c r="N16" s="52"/>
      <c r="O16" s="54">
        <v>2895</v>
      </c>
      <c r="P16" s="374">
        <v>21</v>
      </c>
      <c r="Q16" s="52">
        <v>21</v>
      </c>
      <c r="R16" s="23">
        <f t="shared" si="12"/>
        <v>64</v>
      </c>
      <c r="S16" s="24">
        <f t="shared" si="12"/>
        <v>58</v>
      </c>
      <c r="T16" s="62"/>
      <c r="U16" s="62"/>
      <c r="V16" s="62"/>
      <c r="W16" s="114">
        <f t="shared" ca="1" si="13"/>
        <v>112138</v>
      </c>
      <c r="X16" s="115">
        <f ca="1">IFERROR(('Main Tab'!$D$10-W16)/'Main Tab'!$D$10,1)</f>
        <v>0.36861722792457502</v>
      </c>
      <c r="Y16" s="110"/>
      <c r="Z16" s="65">
        <v>2</v>
      </c>
      <c r="AA16" s="49"/>
      <c r="AB16" s="49"/>
      <c r="AC16" s="374"/>
      <c r="AD16" s="104"/>
      <c r="AE16" s="106"/>
      <c r="AF16" s="108"/>
      <c r="AI16" s="83">
        <f t="shared" ca="1" si="14"/>
        <v>43603.374999999993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21</v>
      </c>
      <c r="AQ16" s="81">
        <f t="shared" si="1"/>
        <v>21</v>
      </c>
      <c r="AR16" s="81">
        <f t="shared" si="2"/>
        <v>2895</v>
      </c>
      <c r="AS16" s="81" t="str">
        <f t="shared" si="3"/>
        <v/>
      </c>
      <c r="AT16" s="81" t="str">
        <f t="shared" si="4"/>
        <v/>
      </c>
      <c r="AU16" s="81">
        <f t="shared" si="5"/>
        <v>0.71875</v>
      </c>
      <c r="AV16" s="81">
        <f t="shared" si="6"/>
        <v>1.75</v>
      </c>
      <c r="AW16" s="226">
        <f t="shared" si="6"/>
        <v>214</v>
      </c>
      <c r="AX16" s="81">
        <f t="shared" si="6"/>
        <v>193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749</v>
      </c>
      <c r="BC16" s="81">
        <f t="shared" si="8"/>
        <v>193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43603.416666666657</v>
      </c>
      <c r="C17" s="49"/>
      <c r="D17" s="374">
        <v>751</v>
      </c>
      <c r="E17" s="51">
        <v>46</v>
      </c>
      <c r="F17" s="374">
        <v>1.75</v>
      </c>
      <c r="G17" s="51">
        <v>212</v>
      </c>
      <c r="H17" s="52">
        <v>197</v>
      </c>
      <c r="I17" s="53"/>
      <c r="J17" s="160"/>
      <c r="K17" s="65"/>
      <c r="L17" s="49"/>
      <c r="M17" s="374"/>
      <c r="N17" s="52"/>
      <c r="O17" s="54">
        <v>4568</v>
      </c>
      <c r="P17" s="374">
        <v>22</v>
      </c>
      <c r="Q17" s="52">
        <v>20</v>
      </c>
      <c r="R17" s="23">
        <f t="shared" si="12"/>
        <v>86</v>
      </c>
      <c r="S17" s="24">
        <f t="shared" si="12"/>
        <v>78</v>
      </c>
      <c r="T17" s="62"/>
      <c r="U17" s="171"/>
      <c r="V17" s="62"/>
      <c r="W17" s="114">
        <f t="shared" ca="1" si="13"/>
        <v>112118</v>
      </c>
      <c r="X17" s="115">
        <f ca="1">IFERROR(('Main Tab'!$D$10-W17)/'Main Tab'!$D$10,1)</f>
        <v>0.36872983609880239</v>
      </c>
      <c r="Y17" s="110"/>
      <c r="Z17" s="65">
        <v>2</v>
      </c>
      <c r="AA17" s="49"/>
      <c r="AB17" s="49"/>
      <c r="AC17" s="374"/>
      <c r="AD17" s="104"/>
      <c r="AE17" s="106"/>
      <c r="AF17" s="108"/>
      <c r="AI17" s="83">
        <f t="shared" ca="1" si="14"/>
        <v>43603.416666666657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22</v>
      </c>
      <c r="AQ17" s="81">
        <f t="shared" si="1"/>
        <v>20</v>
      </c>
      <c r="AR17" s="81">
        <f t="shared" si="2"/>
        <v>4568</v>
      </c>
      <c r="AS17" s="81" t="str">
        <f t="shared" si="3"/>
        <v/>
      </c>
      <c r="AT17" s="81" t="str">
        <f t="shared" si="4"/>
        <v/>
      </c>
      <c r="AU17" s="81">
        <f t="shared" si="5"/>
        <v>0.71875</v>
      </c>
      <c r="AV17" s="81">
        <f t="shared" si="6"/>
        <v>1.75</v>
      </c>
      <c r="AW17" s="226">
        <f t="shared" si="6"/>
        <v>212</v>
      </c>
      <c r="AX17" s="81">
        <f t="shared" si="6"/>
        <v>197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751</v>
      </c>
      <c r="BC17" s="81">
        <f t="shared" si="8"/>
        <v>197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43603.458333333321</v>
      </c>
      <c r="C18" s="49"/>
      <c r="D18" s="374">
        <v>744</v>
      </c>
      <c r="E18" s="51">
        <v>46</v>
      </c>
      <c r="F18" s="374">
        <v>1.75</v>
      </c>
      <c r="G18" s="51">
        <v>201</v>
      </c>
      <c r="H18" s="52">
        <v>200</v>
      </c>
      <c r="I18" s="53"/>
      <c r="J18" s="160"/>
      <c r="K18" s="65"/>
      <c r="L18" s="49"/>
      <c r="M18" s="374"/>
      <c r="N18" s="52"/>
      <c r="O18" s="54">
        <v>3912</v>
      </c>
      <c r="P18" s="374">
        <v>23</v>
      </c>
      <c r="Q18" s="52">
        <v>19</v>
      </c>
      <c r="R18" s="23">
        <f t="shared" si="12"/>
        <v>109</v>
      </c>
      <c r="S18" s="24">
        <f t="shared" si="12"/>
        <v>97</v>
      </c>
      <c r="T18" s="62"/>
      <c r="U18" s="62"/>
      <c r="V18" s="62"/>
      <c r="W18" s="114">
        <f t="shared" ca="1" si="13"/>
        <v>112099</v>
      </c>
      <c r="X18" s="115">
        <f ca="1">IFERROR(('Main Tab'!$D$10-W18)/'Main Tab'!$D$10,1)</f>
        <v>0.36883681386431844</v>
      </c>
      <c r="Y18" s="110"/>
      <c r="Z18" s="65">
        <v>3</v>
      </c>
      <c r="AA18" s="49"/>
      <c r="AB18" s="49"/>
      <c r="AC18" s="374"/>
      <c r="AD18" s="104"/>
      <c r="AE18" s="106"/>
      <c r="AF18" s="108"/>
      <c r="AI18" s="83">
        <f t="shared" ca="1" si="14"/>
        <v>43603.458333333321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23</v>
      </c>
      <c r="AQ18" s="81">
        <f t="shared" si="1"/>
        <v>19</v>
      </c>
      <c r="AR18" s="81">
        <f t="shared" si="2"/>
        <v>3912</v>
      </c>
      <c r="AS18" s="81" t="str">
        <f t="shared" si="3"/>
        <v/>
      </c>
      <c r="AT18" s="81" t="str">
        <f t="shared" si="4"/>
        <v/>
      </c>
      <c r="AU18" s="81">
        <f t="shared" si="5"/>
        <v>0.71875</v>
      </c>
      <c r="AV18" s="81">
        <f t="shared" si="6"/>
        <v>1.75</v>
      </c>
      <c r="AW18" s="226">
        <f t="shared" si="6"/>
        <v>201</v>
      </c>
      <c r="AX18" s="81">
        <f t="shared" si="6"/>
        <v>200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744</v>
      </c>
      <c r="BC18" s="81">
        <f t="shared" si="8"/>
        <v>200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Bot="1" x14ac:dyDescent="0.3">
      <c r="B19" s="47">
        <f t="shared" ca="1" si="15"/>
        <v>43603.499999999985</v>
      </c>
      <c r="C19" s="49"/>
      <c r="D19" s="374">
        <v>741</v>
      </c>
      <c r="E19" s="51">
        <v>46</v>
      </c>
      <c r="F19" s="374">
        <v>1.75</v>
      </c>
      <c r="G19" s="51">
        <v>249</v>
      </c>
      <c r="H19" s="52">
        <v>197</v>
      </c>
      <c r="I19" s="53"/>
      <c r="J19" s="160"/>
      <c r="K19" s="65"/>
      <c r="L19" s="49"/>
      <c r="M19" s="374"/>
      <c r="N19" s="52"/>
      <c r="O19" s="54">
        <v>4136</v>
      </c>
      <c r="P19" s="374">
        <v>21</v>
      </c>
      <c r="Q19" s="52">
        <v>18</v>
      </c>
      <c r="R19" s="23">
        <f t="shared" si="12"/>
        <v>130</v>
      </c>
      <c r="S19" s="24">
        <f t="shared" si="12"/>
        <v>115</v>
      </c>
      <c r="T19" s="62"/>
      <c r="U19" s="62"/>
      <c r="V19" s="62"/>
      <c r="W19" s="114">
        <f t="shared" ca="1" si="13"/>
        <v>112081</v>
      </c>
      <c r="X19" s="115">
        <f ca="1">IFERROR(('Main Tab'!$D$10-W19)/'Main Tab'!$D$10,1)</f>
        <v>0.36893816122112305</v>
      </c>
      <c r="Y19" s="110"/>
      <c r="Z19" s="65">
        <v>3</v>
      </c>
      <c r="AA19" s="49"/>
      <c r="AB19" s="49"/>
      <c r="AC19" s="374"/>
      <c r="AD19" s="104"/>
      <c r="AE19" s="106"/>
      <c r="AF19" s="108"/>
      <c r="AI19" s="83">
        <f t="shared" ca="1" si="14"/>
        <v>43603.499999999985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21</v>
      </c>
      <c r="AQ19" s="81">
        <f t="shared" si="1"/>
        <v>18</v>
      </c>
      <c r="AR19" s="81">
        <f t="shared" si="2"/>
        <v>4136</v>
      </c>
      <c r="AS19" s="81" t="str">
        <f t="shared" si="3"/>
        <v/>
      </c>
      <c r="AT19" s="81" t="str">
        <f t="shared" si="4"/>
        <v/>
      </c>
      <c r="AU19" s="81">
        <f>IF(E19="","",E19/64)</f>
        <v>0.71875</v>
      </c>
      <c r="AV19" s="81">
        <f>IF(F19="","",F19)</f>
        <v>1.75</v>
      </c>
      <c r="AW19" s="226">
        <f t="shared" si="6"/>
        <v>249</v>
      </c>
      <c r="AX19" s="81">
        <f t="shared" si="6"/>
        <v>197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741</v>
      </c>
      <c r="BC19" s="81">
        <f t="shared" si="8"/>
        <v>197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5.75" thickTop="1" x14ac:dyDescent="0.25">
      <c r="B20" s="47">
        <f t="shared" ca="1" si="15"/>
        <v>43603.54166666665</v>
      </c>
      <c r="C20" s="49"/>
      <c r="D20" s="374">
        <v>735</v>
      </c>
      <c r="E20" s="51">
        <v>46</v>
      </c>
      <c r="F20" s="374">
        <v>1.75</v>
      </c>
      <c r="G20" s="51">
        <v>266</v>
      </c>
      <c r="H20" s="52">
        <v>209</v>
      </c>
      <c r="I20" s="53"/>
      <c r="J20" s="160"/>
      <c r="K20" s="65"/>
      <c r="L20" s="49"/>
      <c r="M20" s="374"/>
      <c r="N20" s="52"/>
      <c r="O20" s="54">
        <v>7756</v>
      </c>
      <c r="P20" s="374">
        <v>26</v>
      </c>
      <c r="Q20" s="52">
        <v>17</v>
      </c>
      <c r="R20" s="23">
        <f t="shared" si="12"/>
        <v>156</v>
      </c>
      <c r="S20" s="24">
        <f t="shared" si="12"/>
        <v>132</v>
      </c>
      <c r="T20" s="62"/>
      <c r="U20" s="62"/>
      <c r="V20" s="62"/>
      <c r="W20" s="114">
        <f t="shared" ca="1" si="13"/>
        <v>112064</v>
      </c>
      <c r="X20" s="115">
        <f ca="1">IFERROR(('Main Tab'!$D$10-W20)/'Main Tab'!$D$10,1)</f>
        <v>0.36903387816921629</v>
      </c>
      <c r="Y20" s="110"/>
      <c r="Z20" s="64">
        <v>4</v>
      </c>
      <c r="AA20" s="49">
        <v>8608801</v>
      </c>
      <c r="AB20" s="49" t="s">
        <v>160</v>
      </c>
      <c r="AC20" s="374">
        <v>196.73</v>
      </c>
      <c r="AD20" s="104" t="s">
        <v>153</v>
      </c>
      <c r="AE20" s="106">
        <v>45.5</v>
      </c>
      <c r="AF20" s="108">
        <v>1E-3</v>
      </c>
      <c r="AI20" s="83">
        <f t="shared" ca="1" si="14"/>
        <v>43603.54166666665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26</v>
      </c>
      <c r="AQ20" s="81">
        <f t="shared" si="1"/>
        <v>17</v>
      </c>
      <c r="AR20" s="81">
        <f t="shared" si="2"/>
        <v>7756</v>
      </c>
      <c r="AS20" s="81" t="str">
        <f t="shared" si="3"/>
        <v/>
      </c>
      <c r="AT20" s="81" t="str">
        <f t="shared" si="4"/>
        <v/>
      </c>
      <c r="AU20" s="81">
        <f>IF(E20="","",E20/64)</f>
        <v>0.71875</v>
      </c>
      <c r="AV20" s="81">
        <f t="shared" si="6"/>
        <v>1.75</v>
      </c>
      <c r="AW20" s="226">
        <f t="shared" si="6"/>
        <v>266</v>
      </c>
      <c r="AX20" s="81">
        <f t="shared" si="6"/>
        <v>209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735</v>
      </c>
      <c r="BC20" s="81">
        <f t="shared" si="8"/>
        <v>209</v>
      </c>
      <c r="BD20" s="81">
        <f t="shared" si="9"/>
        <v>1E-3</v>
      </c>
      <c r="BE20" s="81">
        <f t="shared" si="10"/>
        <v>45.5</v>
      </c>
      <c r="BF20" s="84" t="str">
        <f t="shared" si="11"/>
        <v>Ticket No: 8608801 196.73 bbls sold</v>
      </c>
    </row>
    <row r="21" spans="2:58" x14ac:dyDescent="0.25">
      <c r="B21" s="47">
        <f t="shared" ca="1" si="15"/>
        <v>43603.583333333314</v>
      </c>
      <c r="C21" s="49"/>
      <c r="D21" s="374">
        <v>734</v>
      </c>
      <c r="E21" s="51">
        <v>48</v>
      </c>
      <c r="F21" s="374">
        <v>1.75</v>
      </c>
      <c r="G21" s="51">
        <v>240</v>
      </c>
      <c r="H21" s="52">
        <v>209</v>
      </c>
      <c r="I21" s="53"/>
      <c r="J21" s="160"/>
      <c r="K21" s="65"/>
      <c r="L21" s="49"/>
      <c r="M21" s="374"/>
      <c r="N21" s="52"/>
      <c r="O21" s="54">
        <v>4147</v>
      </c>
      <c r="P21" s="374">
        <v>25</v>
      </c>
      <c r="Q21" s="52">
        <v>18</v>
      </c>
      <c r="R21" s="23">
        <f t="shared" si="12"/>
        <v>181</v>
      </c>
      <c r="S21" s="24">
        <f t="shared" si="12"/>
        <v>150</v>
      </c>
      <c r="T21" s="62"/>
      <c r="U21" s="62"/>
      <c r="V21" s="62"/>
      <c r="W21" s="114">
        <f t="shared" ca="1" si="13"/>
        <v>112046</v>
      </c>
      <c r="X21" s="115">
        <f ca="1">IFERROR(('Main Tab'!$D$10-W21)/'Main Tab'!$D$10,1)</f>
        <v>0.36913522552602096</v>
      </c>
      <c r="Y21" s="110"/>
      <c r="Z21" s="65">
        <v>3</v>
      </c>
      <c r="AA21" s="49"/>
      <c r="AB21" s="49"/>
      <c r="AC21" s="374"/>
      <c r="AD21" s="104"/>
      <c r="AE21" s="106"/>
      <c r="AF21" s="108"/>
      <c r="AI21" s="83">
        <f t="shared" ca="1" si="14"/>
        <v>43603.583333333314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25</v>
      </c>
      <c r="AQ21" s="81">
        <f t="shared" si="1"/>
        <v>18</v>
      </c>
      <c r="AR21" s="81">
        <f t="shared" si="2"/>
        <v>4147</v>
      </c>
      <c r="AS21" s="81" t="str">
        <f t="shared" si="3"/>
        <v/>
      </c>
      <c r="AT21" s="81" t="str">
        <f t="shared" si="4"/>
        <v/>
      </c>
      <c r="AU21" s="81">
        <f t="shared" si="5"/>
        <v>0.75</v>
      </c>
      <c r="AV21" s="81">
        <f t="shared" si="6"/>
        <v>1.75</v>
      </c>
      <c r="AW21" s="226">
        <f t="shared" si="6"/>
        <v>240</v>
      </c>
      <c r="AX21" s="81">
        <f t="shared" si="6"/>
        <v>209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734</v>
      </c>
      <c r="BC21" s="81">
        <f t="shared" si="8"/>
        <v>209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43603.624999999978</v>
      </c>
      <c r="C22" s="49"/>
      <c r="D22" s="374">
        <v>711</v>
      </c>
      <c r="E22" s="51">
        <v>48</v>
      </c>
      <c r="F22" s="374">
        <v>1.75</v>
      </c>
      <c r="G22" s="51">
        <v>173</v>
      </c>
      <c r="H22" s="52">
        <v>206</v>
      </c>
      <c r="I22" s="53"/>
      <c r="J22" s="160"/>
      <c r="K22" s="65"/>
      <c r="L22" s="49"/>
      <c r="M22" s="374"/>
      <c r="N22" s="52"/>
      <c r="O22" s="54">
        <v>3909</v>
      </c>
      <c r="P22" s="374">
        <v>25</v>
      </c>
      <c r="Q22" s="52">
        <v>17</v>
      </c>
      <c r="R22" s="23">
        <f t="shared" si="12"/>
        <v>206</v>
      </c>
      <c r="S22" s="24">
        <f t="shared" si="12"/>
        <v>167</v>
      </c>
      <c r="T22" s="62"/>
      <c r="U22" s="62"/>
      <c r="V22" s="62"/>
      <c r="W22" s="114">
        <f t="shared" ca="1" si="13"/>
        <v>112029</v>
      </c>
      <c r="X22" s="115">
        <f ca="1">IFERROR(('Main Tab'!$D$10-W22)/'Main Tab'!$D$10,1)</f>
        <v>0.3692309424741142</v>
      </c>
      <c r="Y22" s="110"/>
      <c r="Z22" s="65">
        <v>3</v>
      </c>
      <c r="AA22" s="49"/>
      <c r="AB22" s="49"/>
      <c r="AC22" s="374"/>
      <c r="AD22" s="104"/>
      <c r="AE22" s="106"/>
      <c r="AF22" s="108"/>
      <c r="AI22" s="83">
        <f t="shared" ca="1" si="14"/>
        <v>43603.624999999978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25</v>
      </c>
      <c r="AQ22" s="81">
        <f t="shared" si="1"/>
        <v>17</v>
      </c>
      <c r="AR22" s="81">
        <f t="shared" si="2"/>
        <v>3909</v>
      </c>
      <c r="AS22" s="81" t="str">
        <f t="shared" si="3"/>
        <v/>
      </c>
      <c r="AT22" s="81" t="str">
        <f t="shared" si="4"/>
        <v/>
      </c>
      <c r="AU22" s="81">
        <f t="shared" si="5"/>
        <v>0.75</v>
      </c>
      <c r="AV22" s="81">
        <f t="shared" si="6"/>
        <v>1.75</v>
      </c>
      <c r="AW22" s="226">
        <f t="shared" si="6"/>
        <v>173</v>
      </c>
      <c r="AX22" s="81">
        <f t="shared" si="6"/>
        <v>206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711</v>
      </c>
      <c r="BC22" s="81">
        <f t="shared" si="8"/>
        <v>206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43603.666666666642</v>
      </c>
      <c r="C23" s="49"/>
      <c r="D23" s="374">
        <v>735</v>
      </c>
      <c r="E23" s="51">
        <v>48</v>
      </c>
      <c r="F23" s="374">
        <v>1.75</v>
      </c>
      <c r="G23" s="51">
        <v>266</v>
      </c>
      <c r="H23" s="52">
        <v>208</v>
      </c>
      <c r="I23" s="53"/>
      <c r="J23" s="160"/>
      <c r="K23" s="65"/>
      <c r="L23" s="49"/>
      <c r="M23" s="374"/>
      <c r="N23" s="52"/>
      <c r="O23" s="54">
        <v>5900</v>
      </c>
      <c r="P23" s="374">
        <v>24</v>
      </c>
      <c r="Q23" s="52">
        <v>19</v>
      </c>
      <c r="R23" s="23">
        <f t="shared" si="12"/>
        <v>230</v>
      </c>
      <c r="S23" s="24">
        <f t="shared" si="12"/>
        <v>186</v>
      </c>
      <c r="T23" s="62"/>
      <c r="U23" s="62"/>
      <c r="V23" s="62"/>
      <c r="W23" s="114">
        <f t="shared" ca="1" si="13"/>
        <v>112010</v>
      </c>
      <c r="X23" s="115">
        <f ca="1">IFERROR(('Main Tab'!$D$10-W23)/'Main Tab'!$D$10,1)</f>
        <v>0.36933792023963019</v>
      </c>
      <c r="Y23" s="110"/>
      <c r="Z23" s="65">
        <v>4</v>
      </c>
      <c r="AA23" s="49"/>
      <c r="AB23" s="49"/>
      <c r="AC23" s="374"/>
      <c r="AD23" s="104"/>
      <c r="AE23" s="106"/>
      <c r="AF23" s="108"/>
      <c r="AI23" s="83">
        <f t="shared" ca="1" si="14"/>
        <v>43603.666666666642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24</v>
      </c>
      <c r="AQ23" s="81">
        <f t="shared" si="1"/>
        <v>19</v>
      </c>
      <c r="AR23" s="81">
        <f t="shared" si="2"/>
        <v>5900</v>
      </c>
      <c r="AS23" s="81" t="str">
        <f t="shared" si="3"/>
        <v/>
      </c>
      <c r="AT23" s="81" t="str">
        <f t="shared" si="4"/>
        <v/>
      </c>
      <c r="AU23" s="81">
        <f t="shared" si="5"/>
        <v>0.75</v>
      </c>
      <c r="AV23" s="81">
        <f t="shared" si="6"/>
        <v>1.75</v>
      </c>
      <c r="AW23" s="226">
        <f t="shared" si="6"/>
        <v>266</v>
      </c>
      <c r="AX23" s="81">
        <f t="shared" si="6"/>
        <v>208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735</v>
      </c>
      <c r="BC23" s="81">
        <f t="shared" si="8"/>
        <v>208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43603.708333333307</v>
      </c>
      <c r="C24" s="49"/>
      <c r="D24" s="374">
        <v>701</v>
      </c>
      <c r="E24" s="51">
        <v>48</v>
      </c>
      <c r="F24" s="374">
        <v>1.75</v>
      </c>
      <c r="G24" s="51">
        <v>263</v>
      </c>
      <c r="H24" s="52">
        <v>209</v>
      </c>
      <c r="I24" s="53"/>
      <c r="J24" s="160"/>
      <c r="K24" s="65"/>
      <c r="L24" s="49"/>
      <c r="M24" s="374"/>
      <c r="N24" s="52"/>
      <c r="O24" s="54">
        <v>7658</v>
      </c>
      <c r="P24" s="374">
        <v>26</v>
      </c>
      <c r="Q24" s="52">
        <v>18</v>
      </c>
      <c r="R24" s="23">
        <f t="shared" si="12"/>
        <v>256</v>
      </c>
      <c r="S24" s="24">
        <f t="shared" si="12"/>
        <v>204</v>
      </c>
      <c r="T24" s="62"/>
      <c r="U24" s="62"/>
      <c r="V24" s="62"/>
      <c r="W24" s="114">
        <f t="shared" ca="1" si="13"/>
        <v>111992</v>
      </c>
      <c r="X24" s="115">
        <f ca="1">IFERROR(('Main Tab'!$D$10-W24)/'Main Tab'!$D$10,1)</f>
        <v>0.36943926759643481</v>
      </c>
      <c r="Y24" s="110"/>
      <c r="Z24" s="65">
        <v>3</v>
      </c>
      <c r="AA24" s="49"/>
      <c r="AB24" s="49"/>
      <c r="AC24" s="374"/>
      <c r="AD24" s="104"/>
      <c r="AE24" s="106"/>
      <c r="AF24" s="108"/>
      <c r="AI24" s="83">
        <f t="shared" ca="1" si="14"/>
        <v>43603.708333333307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26</v>
      </c>
      <c r="AQ24" s="81">
        <f t="shared" si="1"/>
        <v>18</v>
      </c>
      <c r="AR24" s="81">
        <f>IF(O24="","",O24)</f>
        <v>7658</v>
      </c>
      <c r="AS24" s="81" t="str">
        <f t="shared" si="3"/>
        <v/>
      </c>
      <c r="AT24" s="81" t="str">
        <f t="shared" si="4"/>
        <v/>
      </c>
      <c r="AU24" s="81">
        <f t="shared" si="5"/>
        <v>0.75</v>
      </c>
      <c r="AV24" s="81">
        <f t="shared" si="6"/>
        <v>1.75</v>
      </c>
      <c r="AW24" s="226">
        <f t="shared" si="6"/>
        <v>263</v>
      </c>
      <c r="AX24" s="81">
        <f t="shared" si="6"/>
        <v>209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701</v>
      </c>
      <c r="BC24" s="81">
        <f t="shared" si="8"/>
        <v>209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43603.749999999971</v>
      </c>
      <c r="C25" s="49"/>
      <c r="D25" s="374">
        <v>720</v>
      </c>
      <c r="E25" s="51">
        <v>48</v>
      </c>
      <c r="F25" s="374">
        <v>1.75</v>
      </c>
      <c r="G25" s="51">
        <v>179</v>
      </c>
      <c r="H25" s="52">
        <v>204</v>
      </c>
      <c r="I25" s="53"/>
      <c r="J25" s="160"/>
      <c r="K25" s="65"/>
      <c r="L25" s="49"/>
      <c r="M25" s="374"/>
      <c r="N25" s="52"/>
      <c r="O25" s="54">
        <v>3337</v>
      </c>
      <c r="P25" s="374">
        <v>27</v>
      </c>
      <c r="Q25" s="52">
        <v>19</v>
      </c>
      <c r="R25" s="23">
        <f t="shared" si="12"/>
        <v>283</v>
      </c>
      <c r="S25" s="24">
        <f t="shared" si="12"/>
        <v>223</v>
      </c>
      <c r="T25" s="62"/>
      <c r="U25" s="62"/>
      <c r="V25" s="62"/>
      <c r="W25" s="114">
        <f t="shared" ca="1" si="13"/>
        <v>111973</v>
      </c>
      <c r="X25" s="115">
        <f ca="1">IFERROR(('Main Tab'!$D$10-W25)/'Main Tab'!$D$10,1)</f>
        <v>0.3695462453619508</v>
      </c>
      <c r="Y25" s="110"/>
      <c r="Z25" s="65">
        <v>3</v>
      </c>
      <c r="AA25" s="49"/>
      <c r="AB25" s="49"/>
      <c r="AC25" s="374"/>
      <c r="AD25" s="104"/>
      <c r="AE25" s="106"/>
      <c r="AF25" s="108"/>
      <c r="AI25" s="83">
        <f t="shared" ca="1" si="14"/>
        <v>43603.749999999971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27</v>
      </c>
      <c r="AQ25" s="81">
        <f t="shared" si="1"/>
        <v>19</v>
      </c>
      <c r="AR25" s="81">
        <f>IF(O25="","",O25)</f>
        <v>3337</v>
      </c>
      <c r="AS25" s="81" t="str">
        <f t="shared" si="3"/>
        <v/>
      </c>
      <c r="AT25" s="81" t="str">
        <f t="shared" si="4"/>
        <v/>
      </c>
      <c r="AU25" s="81">
        <f t="shared" si="5"/>
        <v>0.75</v>
      </c>
      <c r="AV25" s="81">
        <f t="shared" si="6"/>
        <v>1.75</v>
      </c>
      <c r="AW25" s="81">
        <f t="shared" si="6"/>
        <v>179</v>
      </c>
      <c r="AX25" s="81">
        <f t="shared" si="6"/>
        <v>204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720</v>
      </c>
      <c r="BC25" s="81">
        <f t="shared" si="8"/>
        <v>204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43603.791666666635</v>
      </c>
      <c r="C26" s="49"/>
      <c r="D26" s="374">
        <v>729</v>
      </c>
      <c r="E26" s="51">
        <v>48</v>
      </c>
      <c r="F26" s="379">
        <v>1.75</v>
      </c>
      <c r="G26" s="51">
        <v>242</v>
      </c>
      <c r="H26" s="52">
        <v>205</v>
      </c>
      <c r="I26" s="53"/>
      <c r="J26" s="160"/>
      <c r="K26" s="65"/>
      <c r="L26" s="49"/>
      <c r="M26" s="374"/>
      <c r="N26" s="52"/>
      <c r="O26" s="54">
        <v>3930</v>
      </c>
      <c r="P26" s="379">
        <v>22</v>
      </c>
      <c r="Q26" s="52">
        <v>24</v>
      </c>
      <c r="R26" s="23">
        <f t="shared" si="12"/>
        <v>305</v>
      </c>
      <c r="S26" s="24">
        <f t="shared" si="12"/>
        <v>247</v>
      </c>
      <c r="T26" s="62"/>
      <c r="U26" s="62"/>
      <c r="V26" s="62"/>
      <c r="W26" s="114">
        <f t="shared" ca="1" si="13"/>
        <v>111949</v>
      </c>
      <c r="X26" s="115">
        <f ca="1">IFERROR(('Main Tab'!$D$10-W26)/'Main Tab'!$D$10,1)</f>
        <v>0.36968137517102367</v>
      </c>
      <c r="Y26" s="110"/>
      <c r="Z26" s="64">
        <v>3</v>
      </c>
      <c r="AA26" s="49"/>
      <c r="AB26" s="49"/>
      <c r="AC26" s="374"/>
      <c r="AD26" s="104"/>
      <c r="AE26" s="106"/>
      <c r="AF26" s="108"/>
      <c r="AI26" s="83">
        <f t="shared" ca="1" si="14"/>
        <v>43603.791666666635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22</v>
      </c>
      <c r="AQ26" s="81">
        <f t="shared" si="1"/>
        <v>24</v>
      </c>
      <c r="AR26" s="81">
        <f t="shared" si="2"/>
        <v>3930</v>
      </c>
      <c r="AS26" s="81" t="str">
        <f t="shared" si="3"/>
        <v/>
      </c>
      <c r="AT26" s="81" t="str">
        <f t="shared" si="4"/>
        <v/>
      </c>
      <c r="AU26" s="81">
        <f t="shared" si="5"/>
        <v>0.75</v>
      </c>
      <c r="AV26" s="81">
        <f>IF(F26="","",F26)</f>
        <v>1.75</v>
      </c>
      <c r="AW26" s="81">
        <f t="shared" si="6"/>
        <v>242</v>
      </c>
      <c r="AX26" s="81">
        <f t="shared" si="6"/>
        <v>205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729</v>
      </c>
      <c r="BC26" s="81">
        <f t="shared" si="8"/>
        <v>205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43603.833333333299</v>
      </c>
      <c r="C27" s="49"/>
      <c r="D27" s="374">
        <v>730</v>
      </c>
      <c r="E27" s="51">
        <v>48</v>
      </c>
      <c r="F27" s="379">
        <v>1.75</v>
      </c>
      <c r="G27" s="51">
        <v>251</v>
      </c>
      <c r="H27" s="52">
        <v>196</v>
      </c>
      <c r="I27" s="53"/>
      <c r="J27" s="160"/>
      <c r="K27" s="65"/>
      <c r="L27" s="49"/>
      <c r="M27" s="374"/>
      <c r="N27" s="52"/>
      <c r="O27" s="54">
        <v>3572</v>
      </c>
      <c r="P27" s="379">
        <v>21</v>
      </c>
      <c r="Q27" s="52">
        <v>24</v>
      </c>
      <c r="R27" s="23">
        <f t="shared" si="12"/>
        <v>326</v>
      </c>
      <c r="S27" s="24">
        <f t="shared" si="12"/>
        <v>271</v>
      </c>
      <c r="T27" s="62"/>
      <c r="U27" s="62"/>
      <c r="V27" s="62"/>
      <c r="W27" s="114">
        <f t="shared" ca="1" si="13"/>
        <v>111925</v>
      </c>
      <c r="X27" s="115">
        <f ca="1">IFERROR(('Main Tab'!$D$10-W27)/'Main Tab'!$D$10,1)</f>
        <v>0.36981650498009649</v>
      </c>
      <c r="Y27" s="110"/>
      <c r="Z27" s="65">
        <v>3</v>
      </c>
      <c r="AA27" s="49"/>
      <c r="AB27" s="49"/>
      <c r="AC27" s="374"/>
      <c r="AD27" s="104"/>
      <c r="AE27" s="106"/>
      <c r="AF27" s="108"/>
      <c r="AI27" s="83">
        <f t="shared" ca="1" si="14"/>
        <v>43603.833333333299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21</v>
      </c>
      <c r="AQ27" s="81">
        <f t="shared" si="1"/>
        <v>24</v>
      </c>
      <c r="AR27" s="81">
        <f t="shared" si="2"/>
        <v>3572</v>
      </c>
      <c r="AS27" s="81" t="str">
        <f t="shared" si="3"/>
        <v/>
      </c>
      <c r="AT27" s="81" t="str">
        <f t="shared" si="4"/>
        <v/>
      </c>
      <c r="AU27" s="81">
        <f t="shared" si="5"/>
        <v>0.75</v>
      </c>
      <c r="AV27" s="81">
        <f t="shared" si="6"/>
        <v>1.75</v>
      </c>
      <c r="AW27" s="81">
        <f t="shared" si="6"/>
        <v>251</v>
      </c>
      <c r="AX27" s="81">
        <f t="shared" si="6"/>
        <v>196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730</v>
      </c>
      <c r="BC27" s="81">
        <f t="shared" si="8"/>
        <v>196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43603.874999999964</v>
      </c>
      <c r="C28" s="49"/>
      <c r="D28" s="374">
        <v>729</v>
      </c>
      <c r="E28" s="51">
        <v>48</v>
      </c>
      <c r="F28" s="379">
        <v>1.75</v>
      </c>
      <c r="G28" s="51">
        <v>248</v>
      </c>
      <c r="H28" s="52">
        <v>196</v>
      </c>
      <c r="I28" s="53"/>
      <c r="J28" s="160"/>
      <c r="K28" s="65"/>
      <c r="L28" s="49"/>
      <c r="M28" s="374"/>
      <c r="N28" s="52"/>
      <c r="O28" s="54">
        <v>3819</v>
      </c>
      <c r="P28" s="379">
        <v>22</v>
      </c>
      <c r="Q28" s="52">
        <v>25</v>
      </c>
      <c r="R28" s="23">
        <f t="shared" si="12"/>
        <v>348</v>
      </c>
      <c r="S28" s="24">
        <f t="shared" si="12"/>
        <v>296</v>
      </c>
      <c r="T28" s="62"/>
      <c r="U28" s="62"/>
      <c r="V28" s="62"/>
      <c r="W28" s="114">
        <f t="shared" ca="1" si="13"/>
        <v>111900</v>
      </c>
      <c r="X28" s="115">
        <f ca="1">IFERROR(('Main Tab'!$D$10-W28)/'Main Tab'!$D$10,1)</f>
        <v>0.36995726519788069</v>
      </c>
      <c r="Y28" s="110"/>
      <c r="Z28" s="65">
        <v>2</v>
      </c>
      <c r="AA28" s="49"/>
      <c r="AB28" s="49"/>
      <c r="AC28" s="374"/>
      <c r="AD28" s="104"/>
      <c r="AE28" s="106"/>
      <c r="AF28" s="108"/>
      <c r="AI28" s="83">
        <f t="shared" ca="1" si="14"/>
        <v>43603.874999999964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22</v>
      </c>
      <c r="AQ28" s="81">
        <f t="shared" si="1"/>
        <v>25</v>
      </c>
      <c r="AR28" s="81">
        <f t="shared" si="2"/>
        <v>3819</v>
      </c>
      <c r="AS28" s="81" t="str">
        <f t="shared" si="3"/>
        <v/>
      </c>
      <c r="AT28" s="81" t="str">
        <f t="shared" si="4"/>
        <v/>
      </c>
      <c r="AU28" s="81">
        <f t="shared" si="5"/>
        <v>0.75</v>
      </c>
      <c r="AV28" s="81">
        <f t="shared" si="6"/>
        <v>1.75</v>
      </c>
      <c r="AW28" s="81">
        <f t="shared" si="6"/>
        <v>248</v>
      </c>
      <c r="AX28" s="81">
        <f t="shared" si="6"/>
        <v>196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729</v>
      </c>
      <c r="BC28" s="81">
        <f t="shared" si="8"/>
        <v>196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43603.916666666628</v>
      </c>
      <c r="C29" s="49"/>
      <c r="D29" s="374">
        <v>725</v>
      </c>
      <c r="E29" s="51">
        <v>48</v>
      </c>
      <c r="F29" s="379">
        <v>1.75</v>
      </c>
      <c r="G29" s="51">
        <v>252</v>
      </c>
      <c r="H29" s="52">
        <v>198</v>
      </c>
      <c r="I29" s="53"/>
      <c r="J29" s="160"/>
      <c r="K29" s="65"/>
      <c r="L29" s="49"/>
      <c r="M29" s="374"/>
      <c r="N29" s="52"/>
      <c r="O29" s="54">
        <v>4306</v>
      </c>
      <c r="P29" s="379">
        <v>23</v>
      </c>
      <c r="Q29" s="52">
        <v>24</v>
      </c>
      <c r="R29" s="23">
        <f t="shared" si="12"/>
        <v>371</v>
      </c>
      <c r="S29" s="24">
        <f t="shared" si="12"/>
        <v>320</v>
      </c>
      <c r="T29" s="62"/>
      <c r="U29" s="62"/>
      <c r="V29" s="62"/>
      <c r="W29" s="114">
        <f t="shared" ca="1" si="13"/>
        <v>111876</v>
      </c>
      <c r="X29" s="115">
        <f ca="1">IFERROR(('Main Tab'!$D$10-W29)/'Main Tab'!$D$10,1)</f>
        <v>0.37009239500695357</v>
      </c>
      <c r="Y29" s="110"/>
      <c r="Z29" s="65">
        <v>2</v>
      </c>
      <c r="AA29" s="49">
        <v>8607601</v>
      </c>
      <c r="AB29" s="49" t="s">
        <v>160</v>
      </c>
      <c r="AC29" s="374">
        <v>234.14</v>
      </c>
      <c r="AD29" s="104" t="s">
        <v>153</v>
      </c>
      <c r="AE29" s="106">
        <v>49.5</v>
      </c>
      <c r="AF29" s="108">
        <v>2E-3</v>
      </c>
      <c r="AI29" s="83">
        <f t="shared" ca="1" si="14"/>
        <v>43603.916666666628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23</v>
      </c>
      <c r="AQ29" s="81">
        <f t="shared" si="1"/>
        <v>24</v>
      </c>
      <c r="AR29" s="81">
        <f t="shared" si="2"/>
        <v>4306</v>
      </c>
      <c r="AS29" s="81" t="str">
        <f t="shared" si="3"/>
        <v/>
      </c>
      <c r="AT29" s="81" t="str">
        <f t="shared" si="4"/>
        <v/>
      </c>
      <c r="AU29" s="81">
        <f t="shared" si="5"/>
        <v>0.75</v>
      </c>
      <c r="AV29" s="81">
        <f t="shared" si="6"/>
        <v>1.75</v>
      </c>
      <c r="AW29" s="81">
        <f t="shared" si="6"/>
        <v>252</v>
      </c>
      <c r="AX29" s="81">
        <f t="shared" si="6"/>
        <v>198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725</v>
      </c>
      <c r="BC29" s="81">
        <f t="shared" si="8"/>
        <v>198</v>
      </c>
      <c r="BD29" s="81">
        <f t="shared" si="9"/>
        <v>2E-3</v>
      </c>
      <c r="BE29" s="81">
        <f t="shared" si="10"/>
        <v>49.5</v>
      </c>
      <c r="BF29" s="84" t="str">
        <f t="shared" si="11"/>
        <v>Ticket No: 8607601 234.14 bbls sold</v>
      </c>
    </row>
    <row r="30" spans="2:58" x14ac:dyDescent="0.25">
      <c r="B30" s="47">
        <f t="shared" ca="1" si="15"/>
        <v>43603.958333333292</v>
      </c>
      <c r="C30" s="49"/>
      <c r="D30" s="374">
        <v>710</v>
      </c>
      <c r="E30" s="51">
        <v>48</v>
      </c>
      <c r="F30" s="379">
        <v>1.75</v>
      </c>
      <c r="G30" s="51">
        <v>209</v>
      </c>
      <c r="H30" s="52">
        <v>197</v>
      </c>
      <c r="I30" s="53"/>
      <c r="J30" s="160"/>
      <c r="K30" s="65"/>
      <c r="L30" s="49"/>
      <c r="M30" s="374"/>
      <c r="N30" s="52"/>
      <c r="O30" s="54">
        <v>3160</v>
      </c>
      <c r="P30" s="379">
        <v>21</v>
      </c>
      <c r="Q30" s="52">
        <v>26</v>
      </c>
      <c r="R30" s="23">
        <f t="shared" si="12"/>
        <v>392</v>
      </c>
      <c r="S30" s="24">
        <f t="shared" si="12"/>
        <v>346</v>
      </c>
      <c r="T30" s="62"/>
      <c r="U30" s="62"/>
      <c r="V30" s="62"/>
      <c r="W30" s="114">
        <f t="shared" ca="1" si="13"/>
        <v>111850</v>
      </c>
      <c r="X30" s="115">
        <f ca="1">IFERROR(('Main Tab'!$D$10-W30)/'Main Tab'!$D$10,1)</f>
        <v>0.37023878563344914</v>
      </c>
      <c r="Y30" s="110"/>
      <c r="Z30" s="65">
        <v>3</v>
      </c>
      <c r="AA30" s="49"/>
      <c r="AB30" s="49"/>
      <c r="AC30" s="374"/>
      <c r="AD30" s="104"/>
      <c r="AE30" s="106"/>
      <c r="AF30" s="108"/>
      <c r="AI30" s="83">
        <f t="shared" ca="1" si="14"/>
        <v>43603.958333333292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21</v>
      </c>
      <c r="AQ30" s="81">
        <f t="shared" si="1"/>
        <v>26</v>
      </c>
      <c r="AR30" s="81">
        <f t="shared" si="2"/>
        <v>3160</v>
      </c>
      <c r="AS30" s="81" t="str">
        <f t="shared" si="3"/>
        <v/>
      </c>
      <c r="AT30" s="81" t="str">
        <f t="shared" si="4"/>
        <v/>
      </c>
      <c r="AU30" s="81">
        <f t="shared" si="5"/>
        <v>0.75</v>
      </c>
      <c r="AV30" s="81">
        <f t="shared" si="6"/>
        <v>1.75</v>
      </c>
      <c r="AW30" s="81">
        <f t="shared" si="6"/>
        <v>209</v>
      </c>
      <c r="AX30" s="81">
        <f t="shared" si="6"/>
        <v>197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710</v>
      </c>
      <c r="BC30" s="81">
        <f t="shared" si="8"/>
        <v>197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ht="15.75" thickBot="1" x14ac:dyDescent="0.3">
      <c r="B31" s="47">
        <f t="shared" ca="1" si="15"/>
        <v>43603.999999999956</v>
      </c>
      <c r="C31" s="49"/>
      <c r="D31" s="374">
        <v>729</v>
      </c>
      <c r="E31" s="51">
        <v>48</v>
      </c>
      <c r="F31" s="379">
        <v>1.75</v>
      </c>
      <c r="G31" s="51">
        <v>258</v>
      </c>
      <c r="H31" s="52">
        <v>200</v>
      </c>
      <c r="I31" s="53"/>
      <c r="J31" s="160"/>
      <c r="K31" s="65"/>
      <c r="L31" s="49"/>
      <c r="M31" s="374"/>
      <c r="N31" s="52"/>
      <c r="O31" s="54">
        <v>4428</v>
      </c>
      <c r="P31" s="379">
        <v>26</v>
      </c>
      <c r="Q31" s="52">
        <v>24</v>
      </c>
      <c r="R31" s="23">
        <f t="shared" ref="R31:S37" si="16">P31+R30</f>
        <v>418</v>
      </c>
      <c r="S31" s="24">
        <f t="shared" si="16"/>
        <v>370</v>
      </c>
      <c r="T31" s="62"/>
      <c r="U31" s="62"/>
      <c r="V31" s="62"/>
      <c r="W31" s="114">
        <f t="shared" ca="1" si="13"/>
        <v>111826</v>
      </c>
      <c r="X31" s="115">
        <f ca="1">IFERROR(('Main Tab'!$D$10-W31)/'Main Tab'!$D$10,1)</f>
        <v>0.37037391544252196</v>
      </c>
      <c r="Y31" s="110"/>
      <c r="Z31" s="65">
        <v>3</v>
      </c>
      <c r="AA31" s="49"/>
      <c r="AB31" s="49"/>
      <c r="AC31" s="374"/>
      <c r="AD31" s="104"/>
      <c r="AE31" s="106"/>
      <c r="AF31" s="108"/>
      <c r="AI31" s="83">
        <f t="shared" ca="1" si="14"/>
        <v>43603.999999999956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26</v>
      </c>
      <c r="AQ31" s="81">
        <f t="shared" si="1"/>
        <v>24</v>
      </c>
      <c r="AR31" s="81">
        <f t="shared" si="2"/>
        <v>4428</v>
      </c>
      <c r="AS31" s="81" t="str">
        <f t="shared" si="3"/>
        <v/>
      </c>
      <c r="AT31" s="81" t="str">
        <f t="shared" si="4"/>
        <v/>
      </c>
      <c r="AU31" s="81">
        <f t="shared" si="5"/>
        <v>0.75</v>
      </c>
      <c r="AV31" s="81">
        <f t="shared" si="6"/>
        <v>1.75</v>
      </c>
      <c r="AW31" s="81">
        <f t="shared" si="6"/>
        <v>258</v>
      </c>
      <c r="AX31" s="81">
        <f t="shared" si="6"/>
        <v>200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729</v>
      </c>
      <c r="BC31" s="81">
        <f t="shared" si="8"/>
        <v>200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ht="15.75" thickTop="1" x14ac:dyDescent="0.25">
      <c r="B32" s="47">
        <f t="shared" ca="1" si="15"/>
        <v>43604.041666666621</v>
      </c>
      <c r="C32" s="49"/>
      <c r="D32" s="374">
        <v>722</v>
      </c>
      <c r="E32" s="51">
        <v>48</v>
      </c>
      <c r="F32" s="379">
        <v>1.75</v>
      </c>
      <c r="G32" s="51">
        <v>232</v>
      </c>
      <c r="H32" s="52">
        <v>199</v>
      </c>
      <c r="I32" s="53"/>
      <c r="J32" s="160"/>
      <c r="K32" s="65"/>
      <c r="L32" s="49"/>
      <c r="M32" s="374"/>
      <c r="N32" s="52"/>
      <c r="O32" s="54">
        <v>5633</v>
      </c>
      <c r="P32" s="379">
        <v>25</v>
      </c>
      <c r="Q32" s="52">
        <v>25</v>
      </c>
      <c r="R32" s="23">
        <f t="shared" si="16"/>
        <v>443</v>
      </c>
      <c r="S32" s="24">
        <f t="shared" si="16"/>
        <v>395</v>
      </c>
      <c r="T32" s="62"/>
      <c r="U32" s="62"/>
      <c r="V32" s="62"/>
      <c r="W32" s="114">
        <f t="shared" ca="1" si="13"/>
        <v>111801</v>
      </c>
      <c r="X32" s="115">
        <f ca="1">IFERROR(('Main Tab'!$D$10-W32)/'Main Tab'!$D$10,1)</f>
        <v>0.37051467566030616</v>
      </c>
      <c r="Y32" s="110"/>
      <c r="Z32" s="64">
        <v>4</v>
      </c>
      <c r="AA32" s="49"/>
      <c r="AB32" s="49"/>
      <c r="AC32" s="374"/>
      <c r="AD32" s="104"/>
      <c r="AE32" s="106"/>
      <c r="AF32" s="108"/>
      <c r="AI32" s="83">
        <f t="shared" ca="1" si="14"/>
        <v>43604.041666666621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25</v>
      </c>
      <c r="AQ32" s="81">
        <f t="shared" si="1"/>
        <v>25</v>
      </c>
      <c r="AR32" s="81">
        <f t="shared" si="2"/>
        <v>5633</v>
      </c>
      <c r="AS32" s="81" t="str">
        <f t="shared" si="3"/>
        <v/>
      </c>
      <c r="AT32" s="81" t="str">
        <f t="shared" si="4"/>
        <v/>
      </c>
      <c r="AU32" s="81">
        <f t="shared" si="5"/>
        <v>0.75</v>
      </c>
      <c r="AV32" s="81">
        <f t="shared" si="6"/>
        <v>1.75</v>
      </c>
      <c r="AW32" s="81">
        <f t="shared" si="6"/>
        <v>232</v>
      </c>
      <c r="AX32" s="81">
        <f t="shared" si="6"/>
        <v>199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722</v>
      </c>
      <c r="BC32" s="81">
        <f t="shared" si="8"/>
        <v>199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43604.083333333285</v>
      </c>
      <c r="C33" s="49"/>
      <c r="D33" s="374">
        <v>719</v>
      </c>
      <c r="E33" s="51">
        <v>48</v>
      </c>
      <c r="F33" s="379">
        <v>1.75</v>
      </c>
      <c r="G33" s="51">
        <v>245</v>
      </c>
      <c r="H33" s="52">
        <v>198</v>
      </c>
      <c r="I33" s="53"/>
      <c r="J33" s="160"/>
      <c r="K33" s="65"/>
      <c r="L33" s="49"/>
      <c r="M33" s="374"/>
      <c r="N33" s="52"/>
      <c r="O33" s="54">
        <v>5718</v>
      </c>
      <c r="P33" s="379">
        <v>25</v>
      </c>
      <c r="Q33" s="52">
        <v>26</v>
      </c>
      <c r="R33" s="23">
        <f t="shared" si="16"/>
        <v>468</v>
      </c>
      <c r="S33" s="24">
        <f t="shared" si="16"/>
        <v>421</v>
      </c>
      <c r="T33" s="62"/>
      <c r="U33" s="62"/>
      <c r="V33" s="62"/>
      <c r="W33" s="114">
        <f t="shared" ca="1" si="13"/>
        <v>111775</v>
      </c>
      <c r="X33" s="115">
        <f ca="1">IFERROR(('Main Tab'!$D$10-W33)/'Main Tab'!$D$10,1)</f>
        <v>0.37066106628680173</v>
      </c>
      <c r="Y33" s="110" t="s">
        <v>313</v>
      </c>
      <c r="Z33" s="65">
        <v>3</v>
      </c>
      <c r="AA33" s="49"/>
      <c r="AB33" s="49"/>
      <c r="AC33" s="374"/>
      <c r="AD33" s="104"/>
      <c r="AE33" s="106"/>
      <c r="AF33" s="108"/>
      <c r="AI33" s="83">
        <f t="shared" ca="1" si="14"/>
        <v>43604.083333333285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Accum-144125</v>
      </c>
      <c r="AP33" s="81">
        <f t="shared" si="1"/>
        <v>25</v>
      </c>
      <c r="AQ33" s="81">
        <f t="shared" si="1"/>
        <v>26</v>
      </c>
      <c r="AR33" s="81">
        <f t="shared" si="2"/>
        <v>5718</v>
      </c>
      <c r="AS33" s="81" t="str">
        <f t="shared" si="3"/>
        <v/>
      </c>
      <c r="AT33" s="81" t="str">
        <f t="shared" si="4"/>
        <v/>
      </c>
      <c r="AU33" s="81">
        <f t="shared" si="5"/>
        <v>0.75</v>
      </c>
      <c r="AV33" s="81">
        <f t="shared" si="6"/>
        <v>1.75</v>
      </c>
      <c r="AW33" s="81">
        <f t="shared" si="6"/>
        <v>245</v>
      </c>
      <c r="AX33" s="81">
        <f t="shared" si="6"/>
        <v>198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719</v>
      </c>
      <c r="BC33" s="81">
        <f t="shared" si="8"/>
        <v>198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43604.124999999949</v>
      </c>
      <c r="C34" s="49"/>
      <c r="D34" s="374">
        <v>726</v>
      </c>
      <c r="E34" s="51">
        <v>48</v>
      </c>
      <c r="F34" s="379">
        <v>1.75</v>
      </c>
      <c r="G34" s="51">
        <v>254</v>
      </c>
      <c r="H34" s="52">
        <v>195</v>
      </c>
      <c r="I34" s="53"/>
      <c r="J34" s="160"/>
      <c r="K34" s="65"/>
      <c r="L34" s="49"/>
      <c r="M34" s="374"/>
      <c r="N34" s="52"/>
      <c r="O34" s="54">
        <v>4148</v>
      </c>
      <c r="P34" s="379">
        <v>24</v>
      </c>
      <c r="Q34" s="52">
        <v>24</v>
      </c>
      <c r="R34" s="23">
        <f t="shared" si="16"/>
        <v>492</v>
      </c>
      <c r="S34" s="24">
        <f t="shared" si="16"/>
        <v>445</v>
      </c>
      <c r="T34" s="62"/>
      <c r="U34" s="62"/>
      <c r="V34" s="62"/>
      <c r="W34" s="114">
        <f t="shared" ca="1" si="13"/>
        <v>111751</v>
      </c>
      <c r="X34" s="115">
        <f ca="1">IFERROR(('Main Tab'!$D$10-W34)/'Main Tab'!$D$10,1)</f>
        <v>0.37079619609587461</v>
      </c>
      <c r="Y34" s="110" t="s">
        <v>315</v>
      </c>
      <c r="Z34" s="65">
        <v>3</v>
      </c>
      <c r="AA34" s="49"/>
      <c r="AB34" s="49"/>
      <c r="AC34" s="374"/>
      <c r="AD34" s="104"/>
      <c r="AE34" s="106"/>
      <c r="AF34" s="108"/>
      <c r="AI34" s="83">
        <f t="shared" ca="1" si="14"/>
        <v>43604.124999999949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#1- 0.10"  OT #2-  7'9"</v>
      </c>
      <c r="AP34" s="81">
        <f t="shared" si="1"/>
        <v>24</v>
      </c>
      <c r="AQ34" s="81">
        <f t="shared" si="1"/>
        <v>24</v>
      </c>
      <c r="AR34" s="81">
        <f t="shared" si="2"/>
        <v>4148</v>
      </c>
      <c r="AS34" s="81" t="str">
        <f t="shared" si="3"/>
        <v/>
      </c>
      <c r="AT34" s="81" t="str">
        <f t="shared" si="4"/>
        <v/>
      </c>
      <c r="AU34" s="81">
        <f t="shared" si="5"/>
        <v>0.75</v>
      </c>
      <c r="AV34" s="81">
        <f t="shared" si="6"/>
        <v>1.75</v>
      </c>
      <c r="AW34" s="81">
        <f t="shared" si="6"/>
        <v>254</v>
      </c>
      <c r="AX34" s="81">
        <f t="shared" si="6"/>
        <v>195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726</v>
      </c>
      <c r="BC34" s="81">
        <f t="shared" si="8"/>
        <v>195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43604.166666666613</v>
      </c>
      <c r="C35" s="49"/>
      <c r="D35" s="374">
        <v>721</v>
      </c>
      <c r="E35" s="51">
        <v>48</v>
      </c>
      <c r="F35" s="379">
        <v>1.75</v>
      </c>
      <c r="G35" s="51">
        <v>240</v>
      </c>
      <c r="H35" s="52">
        <v>194</v>
      </c>
      <c r="I35" s="53"/>
      <c r="J35" s="160"/>
      <c r="K35" s="65"/>
      <c r="L35" s="49"/>
      <c r="M35" s="374"/>
      <c r="N35" s="52"/>
      <c r="O35" s="54">
        <v>2956</v>
      </c>
      <c r="P35" s="379">
        <v>26</v>
      </c>
      <c r="Q35" s="52">
        <v>23</v>
      </c>
      <c r="R35" s="23">
        <f t="shared" si="16"/>
        <v>518</v>
      </c>
      <c r="S35" s="24">
        <f t="shared" si="16"/>
        <v>468</v>
      </c>
      <c r="T35" s="62"/>
      <c r="U35" s="62"/>
      <c r="V35" s="62"/>
      <c r="W35" s="114">
        <f t="shared" ca="1" si="13"/>
        <v>111728</v>
      </c>
      <c r="X35" s="115">
        <f ca="1">IFERROR(('Main Tab'!$D$10-W35)/'Main Tab'!$D$10,1)</f>
        <v>0.37092569549623605</v>
      </c>
      <c r="Y35" s="110" t="s">
        <v>314</v>
      </c>
      <c r="Z35" s="65">
        <v>4</v>
      </c>
      <c r="AA35" s="49"/>
      <c r="AB35" s="49"/>
      <c r="AC35" s="374"/>
      <c r="AD35" s="104"/>
      <c r="AE35" s="106"/>
      <c r="AF35" s="108"/>
      <c r="AI35" s="83">
        <f t="shared" ca="1" si="14"/>
        <v>43604.166666666613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BBL Meter-67258</v>
      </c>
      <c r="AP35" s="81">
        <f t="shared" si="1"/>
        <v>26</v>
      </c>
      <c r="AQ35" s="81">
        <f t="shared" si="1"/>
        <v>23</v>
      </c>
      <c r="AR35" s="81">
        <f t="shared" si="2"/>
        <v>2956</v>
      </c>
      <c r="AS35" s="81" t="str">
        <f t="shared" si="3"/>
        <v/>
      </c>
      <c r="AT35" s="81" t="str">
        <f t="shared" si="4"/>
        <v/>
      </c>
      <c r="AU35" s="81">
        <f t="shared" si="5"/>
        <v>0.75</v>
      </c>
      <c r="AV35" s="81">
        <f t="shared" si="6"/>
        <v>1.75</v>
      </c>
      <c r="AW35" s="81">
        <f t="shared" si="6"/>
        <v>240</v>
      </c>
      <c r="AX35" s="81">
        <f t="shared" si="6"/>
        <v>194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721</v>
      </c>
      <c r="BC35" s="81">
        <f t="shared" si="8"/>
        <v>194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43604.208333333278</v>
      </c>
      <c r="C36" s="49"/>
      <c r="D36" s="374">
        <v>719</v>
      </c>
      <c r="E36" s="51">
        <v>48</v>
      </c>
      <c r="F36" s="379">
        <v>1.75</v>
      </c>
      <c r="G36" s="51">
        <v>241</v>
      </c>
      <c r="H36" s="52">
        <v>194</v>
      </c>
      <c r="I36" s="53"/>
      <c r="J36" s="160"/>
      <c r="K36" s="65"/>
      <c r="L36" s="49"/>
      <c r="M36" s="374"/>
      <c r="N36" s="52"/>
      <c r="O36" s="54">
        <v>4033</v>
      </c>
      <c r="P36" s="379">
        <v>26</v>
      </c>
      <c r="Q36" s="52">
        <v>24</v>
      </c>
      <c r="R36" s="23">
        <f t="shared" si="16"/>
        <v>544</v>
      </c>
      <c r="S36" s="24">
        <f t="shared" si="16"/>
        <v>492</v>
      </c>
      <c r="T36" s="62"/>
      <c r="U36" s="62"/>
      <c r="V36" s="62"/>
      <c r="W36" s="114">
        <f t="shared" ca="1" si="13"/>
        <v>111704</v>
      </c>
      <c r="X36" s="115">
        <f ca="1">IFERROR(('Main Tab'!$D$10-W36)/'Main Tab'!$D$10,1)</f>
        <v>0.37106082530530893</v>
      </c>
      <c r="Y36" s="110"/>
      <c r="Z36" s="65">
        <v>3</v>
      </c>
      <c r="AA36" s="49"/>
      <c r="AB36" s="49"/>
      <c r="AC36" s="374"/>
      <c r="AD36" s="104"/>
      <c r="AE36" s="106"/>
      <c r="AF36" s="108"/>
      <c r="AI36" s="83">
        <f t="shared" ca="1" si="14"/>
        <v>43604.208333333278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26</v>
      </c>
      <c r="AQ36" s="81">
        <f t="shared" si="1"/>
        <v>24</v>
      </c>
      <c r="AR36" s="81">
        <f t="shared" si="2"/>
        <v>4033</v>
      </c>
      <c r="AS36" s="81" t="str">
        <f t="shared" si="3"/>
        <v/>
      </c>
      <c r="AT36" s="81" t="str">
        <f t="shared" si="4"/>
        <v/>
      </c>
      <c r="AU36" s="81">
        <f t="shared" si="5"/>
        <v>0.75</v>
      </c>
      <c r="AV36" s="81">
        <f t="shared" si="6"/>
        <v>1.75</v>
      </c>
      <c r="AW36" s="81">
        <f t="shared" si="6"/>
        <v>241</v>
      </c>
      <c r="AX36" s="81">
        <f t="shared" si="6"/>
        <v>194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719</v>
      </c>
      <c r="BC36" s="81">
        <f t="shared" si="8"/>
        <v>194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43604.249999999942</v>
      </c>
      <c r="C37" s="55"/>
      <c r="D37" s="375">
        <v>721</v>
      </c>
      <c r="E37" s="51">
        <v>48</v>
      </c>
      <c r="F37" s="379">
        <v>1.75</v>
      </c>
      <c r="G37" s="57">
        <v>256</v>
      </c>
      <c r="H37" s="58">
        <v>194</v>
      </c>
      <c r="I37" s="59"/>
      <c r="J37" s="161"/>
      <c r="K37" s="66"/>
      <c r="L37" s="55"/>
      <c r="M37" s="375"/>
      <c r="N37" s="58"/>
      <c r="O37" s="60">
        <v>4153</v>
      </c>
      <c r="P37" s="374">
        <v>25</v>
      </c>
      <c r="Q37" s="52">
        <v>24</v>
      </c>
      <c r="R37" s="25">
        <f t="shared" si="16"/>
        <v>569</v>
      </c>
      <c r="S37" s="26">
        <f t="shared" si="16"/>
        <v>516</v>
      </c>
      <c r="T37" s="63"/>
      <c r="U37" s="63"/>
      <c r="V37" s="63"/>
      <c r="W37" s="116">
        <f t="shared" ca="1" si="13"/>
        <v>111680</v>
      </c>
      <c r="X37" s="117">
        <f ca="1">IFERROR(('Main Tab'!$D$10-W37)/'Main Tab'!$D$10,1)</f>
        <v>0.37119595511438175</v>
      </c>
      <c r="Y37" s="111"/>
      <c r="Z37" s="65">
        <v>3</v>
      </c>
      <c r="AA37" s="55"/>
      <c r="AB37" s="55"/>
      <c r="AC37" s="375"/>
      <c r="AD37" s="105"/>
      <c r="AE37" s="107"/>
      <c r="AF37" s="109"/>
      <c r="AI37" s="85">
        <f t="shared" ca="1" si="14"/>
        <v>43604.249999999942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25</v>
      </c>
      <c r="AQ37" s="86">
        <f t="shared" si="1"/>
        <v>24</v>
      </c>
      <c r="AR37" s="86">
        <f t="shared" si="2"/>
        <v>4153</v>
      </c>
      <c r="AS37" s="86" t="str">
        <f t="shared" si="3"/>
        <v/>
      </c>
      <c r="AT37" s="86" t="str">
        <f t="shared" si="4"/>
        <v/>
      </c>
      <c r="AU37" s="86">
        <f t="shared" si="5"/>
        <v>0.75</v>
      </c>
      <c r="AV37" s="86">
        <f t="shared" si="6"/>
        <v>1.75</v>
      </c>
      <c r="AW37" s="86">
        <f t="shared" si="6"/>
        <v>256</v>
      </c>
      <c r="AX37" s="86">
        <f t="shared" si="6"/>
        <v>194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721</v>
      </c>
      <c r="BC37" s="86">
        <f t="shared" si="8"/>
        <v>194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376" t="s">
        <v>103</v>
      </c>
      <c r="D40" s="376" t="s">
        <v>149</v>
      </c>
      <c r="E40" s="376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378"/>
      <c r="E41" s="378"/>
      <c r="F41" s="529"/>
      <c r="G41" s="529"/>
      <c r="H41" s="530"/>
    </row>
    <row r="42" spans="2:58" x14ac:dyDescent="0.25">
      <c r="B42" s="54"/>
      <c r="C42" s="147"/>
      <c r="D42" s="374"/>
      <c r="E42" s="374"/>
      <c r="F42" s="517"/>
      <c r="G42" s="517"/>
      <c r="H42" s="518"/>
    </row>
    <row r="43" spans="2:58" x14ac:dyDescent="0.25">
      <c r="B43" s="54"/>
      <c r="C43" s="147"/>
      <c r="D43" s="374"/>
      <c r="E43" s="374"/>
      <c r="F43" s="517"/>
      <c r="G43" s="517"/>
      <c r="H43" s="518"/>
    </row>
    <row r="44" spans="2:58" x14ac:dyDescent="0.25">
      <c r="B44" s="54"/>
      <c r="C44" s="147"/>
      <c r="D44" s="374"/>
      <c r="E44" s="374"/>
      <c r="F44" s="517"/>
      <c r="G44" s="517"/>
      <c r="H44" s="518"/>
    </row>
    <row r="45" spans="2:58" x14ac:dyDescent="0.25">
      <c r="B45" s="54"/>
      <c r="C45" s="147"/>
      <c r="D45" s="374"/>
      <c r="E45" s="374"/>
      <c r="F45" s="517"/>
      <c r="G45" s="517"/>
      <c r="H45" s="518"/>
    </row>
    <row r="46" spans="2:58" x14ac:dyDescent="0.25">
      <c r="B46" s="54"/>
      <c r="C46" s="147"/>
      <c r="D46" s="374"/>
      <c r="E46" s="374"/>
      <c r="F46" s="517"/>
      <c r="G46" s="517"/>
      <c r="H46" s="518"/>
    </row>
    <row r="47" spans="2:58" x14ac:dyDescent="0.25">
      <c r="B47" s="54"/>
      <c r="C47" s="147"/>
      <c r="D47" s="374"/>
      <c r="E47" s="374"/>
      <c r="F47" s="517"/>
      <c r="G47" s="517"/>
      <c r="H47" s="518"/>
    </row>
    <row r="48" spans="2:58" x14ac:dyDescent="0.25">
      <c r="B48" s="54"/>
      <c r="C48" s="147"/>
      <c r="D48" s="374"/>
      <c r="E48" s="374"/>
      <c r="F48" s="517"/>
      <c r="G48" s="517"/>
      <c r="H48" s="518"/>
    </row>
    <row r="49" spans="2:8" x14ac:dyDescent="0.25">
      <c r="B49" s="54"/>
      <c r="C49" s="147"/>
      <c r="D49" s="374"/>
      <c r="E49" s="374"/>
      <c r="F49" s="517"/>
      <c r="G49" s="517"/>
      <c r="H49" s="518"/>
    </row>
    <row r="50" spans="2:8" x14ac:dyDescent="0.25">
      <c r="B50" s="54"/>
      <c r="C50" s="147"/>
      <c r="D50" s="374"/>
      <c r="E50" s="374"/>
      <c r="F50" s="517"/>
      <c r="G50" s="517"/>
      <c r="H50" s="518"/>
    </row>
    <row r="51" spans="2:8" x14ac:dyDescent="0.25">
      <c r="B51" s="54"/>
      <c r="C51" s="147"/>
      <c r="D51" s="374"/>
      <c r="E51" s="374"/>
      <c r="F51" s="517"/>
      <c r="G51" s="517"/>
      <c r="H51" s="518"/>
    </row>
    <row r="52" spans="2:8" x14ac:dyDescent="0.25">
      <c r="B52" s="54"/>
      <c r="C52" s="147"/>
      <c r="D52" s="374"/>
      <c r="E52" s="374"/>
      <c r="F52" s="517"/>
      <c r="G52" s="517"/>
      <c r="H52" s="518"/>
    </row>
    <row r="53" spans="2:8" x14ac:dyDescent="0.25">
      <c r="B53" s="54"/>
      <c r="C53" s="147"/>
      <c r="D53" s="374"/>
      <c r="E53" s="374"/>
      <c r="F53" s="517"/>
      <c r="G53" s="517"/>
      <c r="H53" s="518"/>
    </row>
    <row r="54" spans="2:8" x14ac:dyDescent="0.25">
      <c r="B54" s="54"/>
      <c r="C54" s="147"/>
      <c r="D54" s="374"/>
      <c r="E54" s="374"/>
      <c r="F54" s="517"/>
      <c r="G54" s="517"/>
      <c r="H54" s="518"/>
    </row>
    <row r="55" spans="2:8" x14ac:dyDescent="0.25">
      <c r="B55" s="54"/>
      <c r="C55" s="147"/>
      <c r="D55" s="374"/>
      <c r="E55" s="374"/>
      <c r="F55" s="517"/>
      <c r="G55" s="517"/>
      <c r="H55" s="518"/>
    </row>
    <row r="56" spans="2:8" x14ac:dyDescent="0.25">
      <c r="B56" s="54"/>
      <c r="C56" s="147"/>
      <c r="D56" s="374"/>
      <c r="E56" s="374"/>
      <c r="F56" s="517"/>
      <c r="G56" s="517"/>
      <c r="H56" s="518"/>
    </row>
    <row r="57" spans="2:8" x14ac:dyDescent="0.25">
      <c r="B57" s="54"/>
      <c r="C57" s="147"/>
      <c r="D57" s="374"/>
      <c r="E57" s="374"/>
      <c r="F57" s="517"/>
      <c r="G57" s="517"/>
      <c r="H57" s="518"/>
    </row>
    <row r="58" spans="2:8" x14ac:dyDescent="0.25">
      <c r="B58" s="54"/>
      <c r="C58" s="147"/>
      <c r="D58" s="374"/>
      <c r="E58" s="374"/>
      <c r="F58" s="517"/>
      <c r="G58" s="517"/>
      <c r="H58" s="518"/>
    </row>
    <row r="59" spans="2:8" x14ac:dyDescent="0.25">
      <c r="B59" s="54"/>
      <c r="C59" s="147"/>
      <c r="D59" s="374"/>
      <c r="E59" s="374"/>
      <c r="F59" s="517"/>
      <c r="G59" s="517"/>
      <c r="H59" s="518"/>
    </row>
    <row r="60" spans="2:8" x14ac:dyDescent="0.25">
      <c r="B60" s="54"/>
      <c r="C60" s="147"/>
      <c r="D60" s="374"/>
      <c r="E60" s="374"/>
      <c r="F60" s="517"/>
      <c r="G60" s="517"/>
      <c r="H60" s="518"/>
    </row>
    <row r="61" spans="2:8" x14ac:dyDescent="0.25">
      <c r="B61" s="54"/>
      <c r="C61" s="147"/>
      <c r="D61" s="374"/>
      <c r="E61" s="374"/>
      <c r="F61" s="517"/>
      <c r="G61" s="517"/>
      <c r="H61" s="518"/>
    </row>
    <row r="62" spans="2:8" x14ac:dyDescent="0.25">
      <c r="B62" s="54"/>
      <c r="C62" s="147"/>
      <c r="D62" s="374"/>
      <c r="E62" s="374"/>
      <c r="F62" s="517"/>
      <c r="G62" s="517"/>
      <c r="H62" s="518"/>
    </row>
    <row r="63" spans="2:8" x14ac:dyDescent="0.25">
      <c r="B63" s="54"/>
      <c r="C63" s="147"/>
      <c r="D63" s="374"/>
      <c r="E63" s="374"/>
      <c r="F63" s="517"/>
      <c r="G63" s="517"/>
      <c r="H63" s="518"/>
    </row>
    <row r="64" spans="2:8" x14ac:dyDescent="0.25">
      <c r="B64" s="54"/>
      <c r="C64" s="147"/>
      <c r="D64" s="374"/>
      <c r="E64" s="374"/>
      <c r="F64" s="517"/>
      <c r="G64" s="517"/>
      <c r="H64" s="518"/>
    </row>
    <row r="65" spans="2:8" x14ac:dyDescent="0.25">
      <c r="B65" s="54"/>
      <c r="C65" s="147"/>
      <c r="D65" s="374"/>
      <c r="E65" s="374"/>
      <c r="F65" s="517"/>
      <c r="G65" s="517"/>
      <c r="H65" s="518"/>
    </row>
    <row r="66" spans="2:8" x14ac:dyDescent="0.25">
      <c r="B66" s="54"/>
      <c r="C66" s="147"/>
      <c r="D66" s="374"/>
      <c r="E66" s="374"/>
      <c r="F66" s="517"/>
      <c r="G66" s="517"/>
      <c r="H66" s="518"/>
    </row>
    <row r="67" spans="2:8" x14ac:dyDescent="0.25">
      <c r="B67" s="54"/>
      <c r="C67" s="147"/>
      <c r="D67" s="374"/>
      <c r="E67" s="374"/>
      <c r="F67" s="517"/>
      <c r="G67" s="517"/>
      <c r="H67" s="518"/>
    </row>
    <row r="68" spans="2:8" x14ac:dyDescent="0.25">
      <c r="B68" s="54"/>
      <c r="C68" s="147"/>
      <c r="D68" s="374"/>
      <c r="E68" s="374"/>
      <c r="F68" s="517"/>
      <c r="G68" s="517"/>
      <c r="H68" s="518"/>
    </row>
    <row r="69" spans="2:8" x14ac:dyDescent="0.25">
      <c r="B69" s="54"/>
      <c r="C69" s="147"/>
      <c r="D69" s="374"/>
      <c r="E69" s="374"/>
      <c r="F69" s="517"/>
      <c r="G69" s="517"/>
      <c r="H69" s="518"/>
    </row>
    <row r="70" spans="2:8" x14ac:dyDescent="0.25">
      <c r="B70" s="54"/>
      <c r="C70" s="147"/>
      <c r="D70" s="374"/>
      <c r="E70" s="374"/>
      <c r="F70" s="517"/>
      <c r="G70" s="517"/>
      <c r="H70" s="518"/>
    </row>
    <row r="71" spans="2:8" x14ac:dyDescent="0.25">
      <c r="B71" s="54"/>
      <c r="C71" s="147"/>
      <c r="D71" s="374"/>
      <c r="E71" s="374"/>
      <c r="F71" s="517"/>
      <c r="G71" s="517"/>
      <c r="H71" s="518"/>
    </row>
    <row r="72" spans="2:8" x14ac:dyDescent="0.25">
      <c r="B72" s="54"/>
      <c r="C72" s="147"/>
      <c r="D72" s="374"/>
      <c r="E72" s="374"/>
      <c r="F72" s="517"/>
      <c r="G72" s="517"/>
      <c r="H72" s="518"/>
    </row>
    <row r="73" spans="2:8" x14ac:dyDescent="0.25">
      <c r="B73" s="54"/>
      <c r="C73" s="147"/>
      <c r="D73" s="374"/>
      <c r="E73" s="374"/>
      <c r="F73" s="517"/>
      <c r="G73" s="517"/>
      <c r="H73" s="518"/>
    </row>
    <row r="74" spans="2:8" x14ac:dyDescent="0.25">
      <c r="B74" s="54"/>
      <c r="C74" s="147"/>
      <c r="D74" s="374"/>
      <c r="E74" s="374"/>
      <c r="F74" s="517"/>
      <c r="G74" s="517"/>
      <c r="H74" s="518"/>
    </row>
    <row r="75" spans="2:8" x14ac:dyDescent="0.25">
      <c r="B75" s="54"/>
      <c r="C75" s="147"/>
      <c r="D75" s="374"/>
      <c r="E75" s="374"/>
      <c r="F75" s="517"/>
      <c r="G75" s="517"/>
      <c r="H75" s="518"/>
    </row>
    <row r="76" spans="2:8" x14ac:dyDescent="0.25">
      <c r="B76" s="54"/>
      <c r="C76" s="147"/>
      <c r="D76" s="374"/>
      <c r="E76" s="374"/>
      <c r="F76" s="517"/>
      <c r="G76" s="517"/>
      <c r="H76" s="518"/>
    </row>
    <row r="77" spans="2:8" x14ac:dyDescent="0.25">
      <c r="B77" s="54"/>
      <c r="C77" s="147"/>
      <c r="D77" s="374"/>
      <c r="E77" s="374"/>
      <c r="F77" s="517"/>
      <c r="G77" s="517"/>
      <c r="H77" s="518"/>
    </row>
    <row r="78" spans="2:8" x14ac:dyDescent="0.25">
      <c r="B78" s="54"/>
      <c r="C78" s="147"/>
      <c r="D78" s="374"/>
      <c r="E78" s="374"/>
      <c r="F78" s="517"/>
      <c r="G78" s="517"/>
      <c r="H78" s="518"/>
    </row>
    <row r="79" spans="2:8" x14ac:dyDescent="0.25">
      <c r="B79" s="54"/>
      <c r="C79" s="147"/>
      <c r="D79" s="374"/>
      <c r="E79" s="374"/>
      <c r="F79" s="517"/>
      <c r="G79" s="517"/>
      <c r="H79" s="518"/>
    </row>
    <row r="80" spans="2:8" x14ac:dyDescent="0.25">
      <c r="B80" s="54"/>
      <c r="C80" s="147"/>
      <c r="D80" s="374"/>
      <c r="E80" s="374"/>
      <c r="F80" s="517"/>
      <c r="G80" s="517"/>
      <c r="H80" s="518"/>
    </row>
    <row r="81" spans="2:8" x14ac:dyDescent="0.25">
      <c r="B81" s="54"/>
      <c r="C81" s="147"/>
      <c r="D81" s="374"/>
      <c r="E81" s="374"/>
      <c r="F81" s="517"/>
      <c r="G81" s="517"/>
      <c r="H81" s="518"/>
    </row>
    <row r="82" spans="2:8" x14ac:dyDescent="0.25">
      <c r="B82" s="54"/>
      <c r="C82" s="147"/>
      <c r="D82" s="374"/>
      <c r="E82" s="374"/>
      <c r="F82" s="517"/>
      <c r="G82" s="517"/>
      <c r="H82" s="518"/>
    </row>
    <row r="83" spans="2:8" x14ac:dyDescent="0.25">
      <c r="B83" s="54"/>
      <c r="C83" s="147"/>
      <c r="D83" s="374"/>
      <c r="E83" s="374"/>
      <c r="F83" s="517"/>
      <c r="G83" s="517"/>
      <c r="H83" s="518"/>
    </row>
    <row r="84" spans="2:8" x14ac:dyDescent="0.25">
      <c r="B84" s="54"/>
      <c r="C84" s="147"/>
      <c r="D84" s="374"/>
      <c r="E84" s="374"/>
      <c r="F84" s="517"/>
      <c r="G84" s="517"/>
      <c r="H84" s="518"/>
    </row>
    <row r="85" spans="2:8" x14ac:dyDescent="0.25">
      <c r="B85" s="54"/>
      <c r="C85" s="147"/>
      <c r="D85" s="374"/>
      <c r="E85" s="374"/>
      <c r="F85" s="517"/>
      <c r="G85" s="517"/>
      <c r="H85" s="518"/>
    </row>
    <row r="86" spans="2:8" x14ac:dyDescent="0.25">
      <c r="B86" s="54"/>
      <c r="C86" s="147"/>
      <c r="D86" s="374"/>
      <c r="E86" s="374"/>
      <c r="F86" s="517"/>
      <c r="G86" s="517"/>
      <c r="H86" s="518"/>
    </row>
    <row r="87" spans="2:8" x14ac:dyDescent="0.25">
      <c r="B87" s="54"/>
      <c r="C87" s="147"/>
      <c r="D87" s="374"/>
      <c r="E87" s="374"/>
      <c r="F87" s="517"/>
      <c r="G87" s="517"/>
      <c r="H87" s="518"/>
    </row>
    <row r="88" spans="2:8" x14ac:dyDescent="0.25">
      <c r="B88" s="54"/>
      <c r="C88" s="147"/>
      <c r="D88" s="374"/>
      <c r="E88" s="374"/>
      <c r="F88" s="517"/>
      <c r="G88" s="517"/>
      <c r="H88" s="518"/>
    </row>
    <row r="89" spans="2:8" x14ac:dyDescent="0.25">
      <c r="B89" s="54"/>
      <c r="C89" s="147"/>
      <c r="D89" s="374"/>
      <c r="E89" s="374"/>
      <c r="F89" s="517"/>
      <c r="G89" s="517"/>
      <c r="H89" s="518"/>
    </row>
    <row r="90" spans="2:8" x14ac:dyDescent="0.25">
      <c r="B90" s="54"/>
      <c r="C90" s="147"/>
      <c r="D90" s="374"/>
      <c r="E90" s="374"/>
      <c r="F90" s="517"/>
      <c r="G90" s="517"/>
      <c r="H90" s="518"/>
    </row>
    <row r="91" spans="2:8" x14ac:dyDescent="0.25">
      <c r="B91" s="54"/>
      <c r="C91" s="147"/>
      <c r="D91" s="374"/>
      <c r="E91" s="374"/>
      <c r="F91" s="517"/>
      <c r="G91" s="517"/>
      <c r="H91" s="518"/>
    </row>
    <row r="92" spans="2:8" x14ac:dyDescent="0.25">
      <c r="B92" s="54"/>
      <c r="C92" s="147"/>
      <c r="D92" s="374"/>
      <c r="E92" s="374"/>
      <c r="F92" s="517"/>
      <c r="G92" s="517"/>
      <c r="H92" s="518"/>
    </row>
    <row r="93" spans="2:8" x14ac:dyDescent="0.25">
      <c r="B93" s="54"/>
      <c r="C93" s="147"/>
      <c r="D93" s="374"/>
      <c r="E93" s="374"/>
      <c r="F93" s="517"/>
      <c r="G93" s="517"/>
      <c r="H93" s="518"/>
    </row>
    <row r="94" spans="2:8" x14ac:dyDescent="0.25">
      <c r="B94" s="54"/>
      <c r="C94" s="147"/>
      <c r="D94" s="374"/>
      <c r="E94" s="374"/>
      <c r="F94" s="517"/>
      <c r="G94" s="517"/>
      <c r="H94" s="518"/>
    </row>
    <row r="95" spans="2:8" x14ac:dyDescent="0.25">
      <c r="B95" s="54"/>
      <c r="C95" s="147"/>
      <c r="D95" s="374"/>
      <c r="E95" s="374"/>
      <c r="F95" s="517"/>
      <c r="G95" s="517"/>
      <c r="H95" s="518"/>
    </row>
    <row r="96" spans="2:8" x14ac:dyDescent="0.25">
      <c r="B96" s="54"/>
      <c r="C96" s="147"/>
      <c r="D96" s="374"/>
      <c r="E96" s="374"/>
      <c r="F96" s="517"/>
      <c r="G96" s="517"/>
      <c r="H96" s="518"/>
    </row>
    <row r="97" spans="2:8" x14ac:dyDescent="0.25">
      <c r="B97" s="54"/>
      <c r="C97" s="147"/>
      <c r="D97" s="374"/>
      <c r="E97" s="374"/>
      <c r="F97" s="517"/>
      <c r="G97" s="517"/>
      <c r="H97" s="518"/>
    </row>
    <row r="98" spans="2:8" x14ac:dyDescent="0.25">
      <c r="B98" s="54"/>
      <c r="C98" s="147"/>
      <c r="D98" s="374"/>
      <c r="E98" s="374"/>
      <c r="F98" s="517"/>
      <c r="G98" s="517"/>
      <c r="H98" s="518"/>
    </row>
    <row r="99" spans="2:8" x14ac:dyDescent="0.25">
      <c r="B99" s="54"/>
      <c r="C99" s="147"/>
      <c r="D99" s="374"/>
      <c r="E99" s="374"/>
      <c r="F99" s="517"/>
      <c r="G99" s="517"/>
      <c r="H99" s="518"/>
    </row>
    <row r="100" spans="2:8" ht="15.75" thickBot="1" x14ac:dyDescent="0.3">
      <c r="B100" s="60"/>
      <c r="C100" s="148"/>
      <c r="D100" s="375"/>
      <c r="E100" s="375"/>
      <c r="F100" s="519"/>
      <c r="G100" s="519"/>
      <c r="H100" s="520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C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1009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523875</xdr:colOff>
                    <xdr:row>1</xdr:row>
                    <xdr:rowOff>9525</xdr:rowOff>
                  </from>
                  <to>
                    <xdr:col>31</xdr:col>
                    <xdr:colOff>476250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10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38100</xdr:colOff>
                    <xdr:row>1</xdr:row>
                    <xdr:rowOff>28575</xdr:rowOff>
                  </from>
                  <to>
                    <xdr:col>28</xdr:col>
                    <xdr:colOff>371475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7">
    <tabColor rgb="FF000000"/>
    <pageSetUpPr fitToPage="1"/>
  </sheetPr>
  <dimension ref="B1:BF100"/>
  <sheetViews>
    <sheetView showGridLines="0" zoomScaleNormal="100" workbookViewId="0">
      <selection activeCell="D34" sqref="D34:H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43602</v>
      </c>
      <c r="N5" s="468" t="str">
        <f ca="1">"Oil Sales for "&amp;TEXT(L5,"MM-DD-YY")</f>
        <v>Oil Sales for 05-17-19</v>
      </c>
      <c r="O5" s="469"/>
      <c r="P5" s="96">
        <f>SUM(AC14:AC37)</f>
        <v>418.4</v>
      </c>
      <c r="Q5" s="10"/>
      <c r="R5" s="531" t="str">
        <f ca="1">"Flare Total For "&amp;TEXT(L5,"MM-DD-YY")</f>
        <v>Flare Total For 05-17-19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552</v>
      </c>
      <c r="M6" s="10"/>
      <c r="N6" s="472" t="str">
        <f ca="1">"Gas Sales for "&amp;TEXT(L5,"MM-DD-YY")</f>
        <v>Gas Sales for 05-17-19</v>
      </c>
      <c r="O6" s="473"/>
      <c r="P6" s="132">
        <v>3699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517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66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368" t="s">
        <v>92</v>
      </c>
      <c r="F11" s="368" t="s">
        <v>93</v>
      </c>
      <c r="G11" s="368" t="s">
        <v>94</v>
      </c>
      <c r="H11" s="369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68" t="s">
        <v>54</v>
      </c>
      <c r="N11" s="369" t="s">
        <v>55</v>
      </c>
      <c r="O11" s="38" t="s">
        <v>80</v>
      </c>
      <c r="P11" s="368" t="s">
        <v>61</v>
      </c>
      <c r="Q11" s="369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68" t="s">
        <v>61</v>
      </c>
      <c r="AD11" s="368" t="s">
        <v>100</v>
      </c>
      <c r="AE11" s="368" t="s">
        <v>101</v>
      </c>
      <c r="AF11" s="369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367">
        <v>761</v>
      </c>
      <c r="E14" s="51">
        <v>44</v>
      </c>
      <c r="F14" s="367">
        <v>175</v>
      </c>
      <c r="G14" s="51">
        <v>237</v>
      </c>
      <c r="H14" s="52">
        <v>194</v>
      </c>
      <c r="I14" s="53"/>
      <c r="J14" s="160"/>
      <c r="K14" s="65"/>
      <c r="L14" s="49"/>
      <c r="M14" s="367"/>
      <c r="N14" s="52"/>
      <c r="O14" s="54">
        <v>4080</v>
      </c>
      <c r="P14" s="367">
        <v>24</v>
      </c>
      <c r="Q14" s="52">
        <v>23</v>
      </c>
      <c r="R14" s="21">
        <v>24</v>
      </c>
      <c r="S14" s="22">
        <f>Q14</f>
        <v>23</v>
      </c>
      <c r="T14" s="61"/>
      <c r="U14" s="61"/>
      <c r="V14" s="61"/>
      <c r="W14" s="112">
        <f ca="1">INDEX('Daily Totals'!$1:$1048576,MATCH(L5,'Daily Totals'!B:B)-1,17)</f>
        <v>112694</v>
      </c>
      <c r="X14" s="113">
        <f ca="1">IFERROR(('Main Tab'!$D$10-W14)/'Main Tab'!$D$10,1)</f>
        <v>0.36548672068105426</v>
      </c>
      <c r="Y14" s="185"/>
      <c r="Z14" s="64">
        <v>2</v>
      </c>
      <c r="AA14" s="49">
        <v>8588501</v>
      </c>
      <c r="AB14" s="49" t="s">
        <v>160</v>
      </c>
      <c r="AC14" s="367">
        <v>185.65</v>
      </c>
      <c r="AD14" s="104" t="s">
        <v>153</v>
      </c>
      <c r="AE14" s="106">
        <v>50</v>
      </c>
      <c r="AF14" s="108">
        <v>5.0000000000000001E-4</v>
      </c>
      <c r="AI14" s="83">
        <f ca="1">$L$5+B14</f>
        <v>43602.291666666664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24</v>
      </c>
      <c r="AQ14" s="81">
        <f t="shared" si="1"/>
        <v>23</v>
      </c>
      <c r="AR14" s="81">
        <f t="shared" ref="AR14:AR37" si="2">IF(O14="","",O14)</f>
        <v>4080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0.6875</v>
      </c>
      <c r="AV14" s="81">
        <f t="shared" ref="AV14:AZ37" si="6">IF(F14="","",F14)</f>
        <v>175</v>
      </c>
      <c r="AW14" s="226">
        <f t="shared" si="6"/>
        <v>237</v>
      </c>
      <c r="AX14" s="81">
        <f t="shared" si="6"/>
        <v>194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761</v>
      </c>
      <c r="BC14" s="81">
        <f t="shared" ref="BC14:BC37" si="8">IF(H14="","",H14)</f>
        <v>194</v>
      </c>
      <c r="BD14" s="228">
        <f t="shared" ref="BD14:BD37" si="9">IF(AF14="","",AF14)</f>
        <v>5.0000000000000001E-4</v>
      </c>
      <c r="BE14" s="227">
        <f t="shared" ref="BE14:BE37" si="10">IF(AE14="","",AE14)</f>
        <v>50</v>
      </c>
      <c r="BF14" s="84" t="str">
        <f t="shared" ref="BF14:BF37" si="11">IF(AA14&amp;AC14="","","Ticket No: "&amp;AA14&amp;" "&amp;AC14&amp;" bbls sold")</f>
        <v>Ticket No: 8588501 185.65 bbls sold</v>
      </c>
    </row>
    <row r="15" spans="2:58" x14ac:dyDescent="0.25">
      <c r="B15" s="47">
        <f ca="1">B14+$L$5+TIME(1,0,0)</f>
        <v>43602.333333333328</v>
      </c>
      <c r="C15" s="49"/>
      <c r="D15" s="367">
        <v>759</v>
      </c>
      <c r="E15" s="51">
        <v>44</v>
      </c>
      <c r="F15" s="367">
        <v>1.75</v>
      </c>
      <c r="G15" s="51">
        <v>224</v>
      </c>
      <c r="H15" s="52">
        <v>193</v>
      </c>
      <c r="I15" s="53"/>
      <c r="J15" s="160"/>
      <c r="K15" s="65"/>
      <c r="L15" s="49"/>
      <c r="M15" s="367"/>
      <c r="N15" s="52"/>
      <c r="O15" s="54">
        <v>5185</v>
      </c>
      <c r="P15" s="367">
        <v>23</v>
      </c>
      <c r="Q15" s="52">
        <v>22</v>
      </c>
      <c r="R15" s="23">
        <f t="shared" ref="R15:S30" si="12">P15+R14</f>
        <v>47</v>
      </c>
      <c r="S15" s="24">
        <f t="shared" si="12"/>
        <v>45</v>
      </c>
      <c r="T15" s="62"/>
      <c r="U15" s="62"/>
      <c r="V15" s="62"/>
      <c r="W15" s="114">
        <f t="shared" ref="W15:W37" ca="1" si="13">W14-Q15</f>
        <v>112672</v>
      </c>
      <c r="X15" s="115">
        <f ca="1">IFERROR(('Main Tab'!$D$10-W15)/'Main Tab'!$D$10,1)</f>
        <v>0.36561058967270432</v>
      </c>
      <c r="Y15" s="110"/>
      <c r="Z15" s="65">
        <v>2</v>
      </c>
      <c r="AA15" s="49"/>
      <c r="AB15" s="49"/>
      <c r="AC15" s="367"/>
      <c r="AD15" s="104"/>
      <c r="AE15" s="106"/>
      <c r="AF15" s="108"/>
      <c r="AI15" s="83">
        <f t="shared" ref="AI15:AI37" ca="1" si="14">B15</f>
        <v>43602.333333333328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23</v>
      </c>
      <c r="AQ15" s="81">
        <f t="shared" si="1"/>
        <v>22</v>
      </c>
      <c r="AR15" s="81">
        <f t="shared" si="2"/>
        <v>5185</v>
      </c>
      <c r="AS15" s="81" t="str">
        <f t="shared" si="3"/>
        <v/>
      </c>
      <c r="AT15" s="81" t="str">
        <f t="shared" si="4"/>
        <v/>
      </c>
      <c r="AU15" s="81">
        <f t="shared" si="5"/>
        <v>0.6875</v>
      </c>
      <c r="AV15" s="81">
        <f t="shared" si="6"/>
        <v>1.75</v>
      </c>
      <c r="AW15" s="226">
        <f t="shared" si="6"/>
        <v>224</v>
      </c>
      <c r="AX15" s="81">
        <f t="shared" si="6"/>
        <v>193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759</v>
      </c>
      <c r="BC15" s="81">
        <f t="shared" si="8"/>
        <v>193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43602.374999999993</v>
      </c>
      <c r="C16" s="49"/>
      <c r="D16" s="367">
        <v>757</v>
      </c>
      <c r="E16" s="51">
        <v>44</v>
      </c>
      <c r="F16" s="367">
        <v>1.75</v>
      </c>
      <c r="G16" s="51">
        <v>224</v>
      </c>
      <c r="H16" s="52">
        <v>192</v>
      </c>
      <c r="I16" s="53"/>
      <c r="J16" s="160"/>
      <c r="K16" s="65"/>
      <c r="L16" s="49"/>
      <c r="M16" s="367"/>
      <c r="N16" s="52"/>
      <c r="O16" s="54">
        <v>3813</v>
      </c>
      <c r="P16" s="367">
        <v>22</v>
      </c>
      <c r="Q16" s="52">
        <v>24</v>
      </c>
      <c r="R16" s="23">
        <f t="shared" si="12"/>
        <v>69</v>
      </c>
      <c r="S16" s="24">
        <f t="shared" si="12"/>
        <v>69</v>
      </c>
      <c r="T16" s="62"/>
      <c r="U16" s="62"/>
      <c r="V16" s="62"/>
      <c r="W16" s="114">
        <f t="shared" ca="1" si="13"/>
        <v>112648</v>
      </c>
      <c r="X16" s="115">
        <f ca="1">IFERROR(('Main Tab'!$D$10-W16)/'Main Tab'!$D$10,1)</f>
        <v>0.3657457194817772</v>
      </c>
      <c r="Y16" s="110"/>
      <c r="Z16" s="65">
        <v>3</v>
      </c>
      <c r="AA16" s="49"/>
      <c r="AB16" s="49"/>
      <c r="AC16" s="367"/>
      <c r="AD16" s="104"/>
      <c r="AE16" s="106"/>
      <c r="AF16" s="108"/>
      <c r="AI16" s="83">
        <f t="shared" ca="1" si="14"/>
        <v>43602.374999999993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22</v>
      </c>
      <c r="AQ16" s="81">
        <f t="shared" si="1"/>
        <v>24</v>
      </c>
      <c r="AR16" s="81">
        <f t="shared" si="2"/>
        <v>3813</v>
      </c>
      <c r="AS16" s="81" t="str">
        <f t="shared" si="3"/>
        <v/>
      </c>
      <c r="AT16" s="81" t="str">
        <f t="shared" si="4"/>
        <v/>
      </c>
      <c r="AU16" s="81">
        <f t="shared" si="5"/>
        <v>0.6875</v>
      </c>
      <c r="AV16" s="81">
        <f t="shared" si="6"/>
        <v>1.75</v>
      </c>
      <c r="AW16" s="226">
        <f t="shared" si="6"/>
        <v>224</v>
      </c>
      <c r="AX16" s="81">
        <f t="shared" si="6"/>
        <v>192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757</v>
      </c>
      <c r="BC16" s="81">
        <f t="shared" si="8"/>
        <v>192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43602.416666666657</v>
      </c>
      <c r="C17" s="49"/>
      <c r="D17" s="367">
        <v>757</v>
      </c>
      <c r="E17" s="51">
        <v>44</v>
      </c>
      <c r="F17" s="367">
        <v>1.75</v>
      </c>
      <c r="G17" s="51">
        <v>220</v>
      </c>
      <c r="H17" s="52">
        <v>190</v>
      </c>
      <c r="I17" s="53"/>
      <c r="J17" s="160"/>
      <c r="K17" s="65"/>
      <c r="L17" s="49"/>
      <c r="M17" s="367"/>
      <c r="N17" s="52"/>
      <c r="O17" s="54">
        <v>3870</v>
      </c>
      <c r="P17" s="367">
        <v>24</v>
      </c>
      <c r="Q17" s="52">
        <v>21</v>
      </c>
      <c r="R17" s="23">
        <f t="shared" si="12"/>
        <v>93</v>
      </c>
      <c r="S17" s="24">
        <f t="shared" si="12"/>
        <v>90</v>
      </c>
      <c r="T17" s="62"/>
      <c r="U17" s="171"/>
      <c r="V17" s="62"/>
      <c r="W17" s="114">
        <f t="shared" ca="1" si="13"/>
        <v>112627</v>
      </c>
      <c r="X17" s="115">
        <f ca="1">IFERROR(('Main Tab'!$D$10-W17)/'Main Tab'!$D$10,1)</f>
        <v>0.36586395806471594</v>
      </c>
      <c r="Y17" s="110"/>
      <c r="Z17" s="65">
        <v>3</v>
      </c>
      <c r="AA17" s="49"/>
      <c r="AB17" s="49"/>
      <c r="AC17" s="367"/>
      <c r="AD17" s="104"/>
      <c r="AE17" s="106"/>
      <c r="AF17" s="108"/>
      <c r="AI17" s="83">
        <f t="shared" ca="1" si="14"/>
        <v>43602.416666666657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24</v>
      </c>
      <c r="AQ17" s="81">
        <f t="shared" si="1"/>
        <v>21</v>
      </c>
      <c r="AR17" s="81">
        <f t="shared" si="2"/>
        <v>3870</v>
      </c>
      <c r="AS17" s="81" t="str">
        <f t="shared" si="3"/>
        <v/>
      </c>
      <c r="AT17" s="81" t="str">
        <f t="shared" si="4"/>
        <v/>
      </c>
      <c r="AU17" s="81">
        <f t="shared" si="5"/>
        <v>0.6875</v>
      </c>
      <c r="AV17" s="81">
        <f t="shared" si="6"/>
        <v>1.75</v>
      </c>
      <c r="AW17" s="226">
        <f t="shared" si="6"/>
        <v>220</v>
      </c>
      <c r="AX17" s="81">
        <f t="shared" si="6"/>
        <v>190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757</v>
      </c>
      <c r="BC17" s="81">
        <f t="shared" si="8"/>
        <v>190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43602.458333333321</v>
      </c>
      <c r="C18" s="49"/>
      <c r="D18" s="367">
        <v>757</v>
      </c>
      <c r="E18" s="51">
        <v>44</v>
      </c>
      <c r="F18" s="367">
        <v>1.75</v>
      </c>
      <c r="G18" s="51">
        <v>214</v>
      </c>
      <c r="H18" s="52">
        <v>196</v>
      </c>
      <c r="I18" s="53"/>
      <c r="J18" s="160"/>
      <c r="K18" s="65"/>
      <c r="L18" s="49"/>
      <c r="M18" s="367"/>
      <c r="N18" s="52"/>
      <c r="O18" s="54">
        <v>4288</v>
      </c>
      <c r="P18" s="367">
        <v>22</v>
      </c>
      <c r="Q18" s="52">
        <v>23</v>
      </c>
      <c r="R18" s="23">
        <f t="shared" si="12"/>
        <v>115</v>
      </c>
      <c r="S18" s="24">
        <f t="shared" si="12"/>
        <v>113</v>
      </c>
      <c r="T18" s="62"/>
      <c r="U18" s="62"/>
      <c r="V18" s="62"/>
      <c r="W18" s="114">
        <f t="shared" ca="1" si="13"/>
        <v>112604</v>
      </c>
      <c r="X18" s="115">
        <f ca="1">IFERROR(('Main Tab'!$D$10-W18)/'Main Tab'!$D$10,1)</f>
        <v>0.36599345746507739</v>
      </c>
      <c r="Y18" s="110"/>
      <c r="Z18" s="65">
        <v>3</v>
      </c>
      <c r="AA18" s="49"/>
      <c r="AB18" s="49"/>
      <c r="AC18" s="367"/>
      <c r="AD18" s="104"/>
      <c r="AE18" s="106"/>
      <c r="AF18" s="108"/>
      <c r="AI18" s="83">
        <f t="shared" ca="1" si="14"/>
        <v>43602.458333333321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22</v>
      </c>
      <c r="AQ18" s="81">
        <f t="shared" si="1"/>
        <v>23</v>
      </c>
      <c r="AR18" s="81">
        <f t="shared" si="2"/>
        <v>4288</v>
      </c>
      <c r="AS18" s="81" t="str">
        <f t="shared" si="3"/>
        <v/>
      </c>
      <c r="AT18" s="81" t="str">
        <f t="shared" si="4"/>
        <v/>
      </c>
      <c r="AU18" s="81">
        <f t="shared" si="5"/>
        <v>0.6875</v>
      </c>
      <c r="AV18" s="81">
        <f t="shared" si="6"/>
        <v>1.75</v>
      </c>
      <c r="AW18" s="226">
        <f t="shared" si="6"/>
        <v>214</v>
      </c>
      <c r="AX18" s="81">
        <f t="shared" si="6"/>
        <v>196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757</v>
      </c>
      <c r="BC18" s="81">
        <f t="shared" si="8"/>
        <v>196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Bot="1" x14ac:dyDescent="0.3">
      <c r="B19" s="47">
        <f t="shared" ca="1" si="15"/>
        <v>43602.499999999985</v>
      </c>
      <c r="C19" s="49"/>
      <c r="D19" s="367">
        <v>756</v>
      </c>
      <c r="E19" s="51">
        <v>44</v>
      </c>
      <c r="F19" s="367">
        <v>1.75</v>
      </c>
      <c r="G19" s="51">
        <v>211</v>
      </c>
      <c r="H19" s="52">
        <v>196</v>
      </c>
      <c r="I19" s="53"/>
      <c r="J19" s="160"/>
      <c r="K19" s="65"/>
      <c r="L19" s="49"/>
      <c r="M19" s="367"/>
      <c r="N19" s="52"/>
      <c r="O19" s="54">
        <v>4167</v>
      </c>
      <c r="P19" s="367">
        <v>21</v>
      </c>
      <c r="Q19" s="52">
        <v>22</v>
      </c>
      <c r="R19" s="23">
        <f t="shared" si="12"/>
        <v>136</v>
      </c>
      <c r="S19" s="24">
        <f t="shared" si="12"/>
        <v>135</v>
      </c>
      <c r="T19" s="62"/>
      <c r="U19" s="62"/>
      <c r="V19" s="62"/>
      <c r="W19" s="114">
        <f t="shared" ca="1" si="13"/>
        <v>112582</v>
      </c>
      <c r="X19" s="115">
        <f ca="1">IFERROR(('Main Tab'!$D$10-W19)/'Main Tab'!$D$10,1)</f>
        <v>0.36611732645672751</v>
      </c>
      <c r="Y19" s="110"/>
      <c r="Z19" s="65">
        <v>2</v>
      </c>
      <c r="AA19" s="49"/>
      <c r="AB19" s="49"/>
      <c r="AC19" s="367"/>
      <c r="AD19" s="104"/>
      <c r="AE19" s="106"/>
      <c r="AF19" s="108"/>
      <c r="AI19" s="83">
        <f t="shared" ca="1" si="14"/>
        <v>43602.499999999985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21</v>
      </c>
      <c r="AQ19" s="81">
        <f t="shared" si="1"/>
        <v>22</v>
      </c>
      <c r="AR19" s="81">
        <f t="shared" si="2"/>
        <v>4167</v>
      </c>
      <c r="AS19" s="81" t="str">
        <f t="shared" si="3"/>
        <v/>
      </c>
      <c r="AT19" s="81" t="str">
        <f t="shared" si="4"/>
        <v/>
      </c>
      <c r="AU19" s="81">
        <f>IF(E19="","",E19/64)</f>
        <v>0.6875</v>
      </c>
      <c r="AV19" s="81">
        <f>IF(F19="","",F19)</f>
        <v>1.75</v>
      </c>
      <c r="AW19" s="226">
        <f t="shared" si="6"/>
        <v>211</v>
      </c>
      <c r="AX19" s="81">
        <f t="shared" si="6"/>
        <v>196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756</v>
      </c>
      <c r="BC19" s="81">
        <f t="shared" si="8"/>
        <v>196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5.75" thickTop="1" x14ac:dyDescent="0.25">
      <c r="B20" s="47">
        <f t="shared" ca="1" si="15"/>
        <v>43602.54166666665</v>
      </c>
      <c r="C20" s="49"/>
      <c r="D20" s="367">
        <v>756</v>
      </c>
      <c r="E20" s="51">
        <v>44</v>
      </c>
      <c r="F20" s="367">
        <v>1.75</v>
      </c>
      <c r="G20" s="51">
        <v>223</v>
      </c>
      <c r="H20" s="52">
        <v>198</v>
      </c>
      <c r="I20" s="53"/>
      <c r="J20" s="160"/>
      <c r="K20" s="65"/>
      <c r="L20" s="49"/>
      <c r="M20" s="367"/>
      <c r="N20" s="52"/>
      <c r="O20" s="54">
        <v>4087</v>
      </c>
      <c r="P20" s="367">
        <v>23</v>
      </c>
      <c r="Q20" s="52">
        <v>20</v>
      </c>
      <c r="R20" s="23">
        <f t="shared" si="12"/>
        <v>159</v>
      </c>
      <c r="S20" s="24">
        <f t="shared" si="12"/>
        <v>155</v>
      </c>
      <c r="T20" s="62"/>
      <c r="U20" s="62"/>
      <c r="V20" s="62"/>
      <c r="W20" s="114">
        <f t="shared" ca="1" si="13"/>
        <v>112562</v>
      </c>
      <c r="X20" s="115">
        <f ca="1">IFERROR(('Main Tab'!$D$10-W20)/'Main Tab'!$D$10,1)</f>
        <v>0.36622993463095488</v>
      </c>
      <c r="Y20" s="110"/>
      <c r="Z20" s="64">
        <v>2</v>
      </c>
      <c r="AA20" s="49"/>
      <c r="AB20" s="49"/>
      <c r="AC20" s="367"/>
      <c r="AD20" s="104"/>
      <c r="AE20" s="106"/>
      <c r="AF20" s="108"/>
      <c r="AI20" s="83">
        <f t="shared" ca="1" si="14"/>
        <v>43602.54166666665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23</v>
      </c>
      <c r="AQ20" s="81">
        <f t="shared" si="1"/>
        <v>20</v>
      </c>
      <c r="AR20" s="81">
        <f t="shared" si="2"/>
        <v>4087</v>
      </c>
      <c r="AS20" s="81" t="str">
        <f t="shared" si="3"/>
        <v/>
      </c>
      <c r="AT20" s="81" t="str">
        <f t="shared" si="4"/>
        <v/>
      </c>
      <c r="AU20" s="81">
        <f>IF(E20="","",E20/64)</f>
        <v>0.6875</v>
      </c>
      <c r="AV20" s="81">
        <f t="shared" si="6"/>
        <v>1.75</v>
      </c>
      <c r="AW20" s="226">
        <f t="shared" si="6"/>
        <v>223</v>
      </c>
      <c r="AX20" s="81">
        <f t="shared" si="6"/>
        <v>198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756</v>
      </c>
      <c r="BC20" s="81">
        <f t="shared" si="8"/>
        <v>198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43602.583333333314</v>
      </c>
      <c r="C21" s="49"/>
      <c r="D21" s="367">
        <v>760</v>
      </c>
      <c r="E21" s="51">
        <v>44</v>
      </c>
      <c r="F21" s="367">
        <v>1.75</v>
      </c>
      <c r="G21" s="51">
        <v>214</v>
      </c>
      <c r="H21" s="52">
        <v>199</v>
      </c>
      <c r="I21" s="53"/>
      <c r="J21" s="160"/>
      <c r="K21" s="65"/>
      <c r="L21" s="49"/>
      <c r="M21" s="367"/>
      <c r="N21" s="52"/>
      <c r="O21" s="54">
        <v>3988</v>
      </c>
      <c r="P21" s="367">
        <v>21</v>
      </c>
      <c r="Q21" s="52">
        <v>21</v>
      </c>
      <c r="R21" s="23">
        <f t="shared" si="12"/>
        <v>180</v>
      </c>
      <c r="S21" s="24">
        <f t="shared" si="12"/>
        <v>176</v>
      </c>
      <c r="T21" s="62"/>
      <c r="U21" s="62"/>
      <c r="V21" s="62"/>
      <c r="W21" s="114">
        <f t="shared" ca="1" si="13"/>
        <v>112541</v>
      </c>
      <c r="X21" s="115">
        <f ca="1">IFERROR(('Main Tab'!$D$10-W21)/'Main Tab'!$D$10,1)</f>
        <v>0.36634817321389362</v>
      </c>
      <c r="Y21" s="110"/>
      <c r="Z21" s="65">
        <v>2</v>
      </c>
      <c r="AA21" s="49"/>
      <c r="AB21" s="49"/>
      <c r="AC21" s="367"/>
      <c r="AD21" s="104"/>
      <c r="AE21" s="106"/>
      <c r="AF21" s="108"/>
      <c r="AI21" s="83">
        <f t="shared" ca="1" si="14"/>
        <v>43602.583333333314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21</v>
      </c>
      <c r="AQ21" s="81">
        <f t="shared" si="1"/>
        <v>21</v>
      </c>
      <c r="AR21" s="81">
        <f t="shared" si="2"/>
        <v>3988</v>
      </c>
      <c r="AS21" s="81" t="str">
        <f t="shared" si="3"/>
        <v/>
      </c>
      <c r="AT21" s="81" t="str">
        <f t="shared" si="4"/>
        <v/>
      </c>
      <c r="AU21" s="81">
        <f t="shared" si="5"/>
        <v>0.6875</v>
      </c>
      <c r="AV21" s="81">
        <f t="shared" si="6"/>
        <v>1.75</v>
      </c>
      <c r="AW21" s="226">
        <f t="shared" si="6"/>
        <v>214</v>
      </c>
      <c r="AX21" s="81">
        <f t="shared" si="6"/>
        <v>199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760</v>
      </c>
      <c r="BC21" s="81">
        <f t="shared" si="8"/>
        <v>199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43602.624999999978</v>
      </c>
      <c r="C22" s="49"/>
      <c r="D22" s="367">
        <v>755</v>
      </c>
      <c r="E22" s="51">
        <v>44</v>
      </c>
      <c r="F22" s="367">
        <v>1.75</v>
      </c>
      <c r="G22" s="51">
        <v>238</v>
      </c>
      <c r="H22" s="52">
        <v>196</v>
      </c>
      <c r="I22" s="53"/>
      <c r="J22" s="160"/>
      <c r="K22" s="65"/>
      <c r="L22" s="49"/>
      <c r="M22" s="367"/>
      <c r="N22" s="52"/>
      <c r="O22" s="54">
        <v>5212</v>
      </c>
      <c r="P22" s="367">
        <v>22</v>
      </c>
      <c r="Q22" s="52">
        <v>21</v>
      </c>
      <c r="R22" s="23">
        <f t="shared" si="12"/>
        <v>202</v>
      </c>
      <c r="S22" s="24">
        <f t="shared" si="12"/>
        <v>197</v>
      </c>
      <c r="T22" s="62"/>
      <c r="U22" s="62"/>
      <c r="V22" s="62"/>
      <c r="W22" s="114">
        <f t="shared" ca="1" si="13"/>
        <v>112520</v>
      </c>
      <c r="X22" s="115">
        <f ca="1">IFERROR(('Main Tab'!$D$10-W22)/'Main Tab'!$D$10,1)</f>
        <v>0.36646641179683231</v>
      </c>
      <c r="Y22" s="110"/>
      <c r="Z22" s="65">
        <v>3</v>
      </c>
      <c r="AA22" s="49"/>
      <c r="AB22" s="49"/>
      <c r="AC22" s="367"/>
      <c r="AD22" s="104"/>
      <c r="AE22" s="106"/>
      <c r="AF22" s="108"/>
      <c r="AI22" s="83">
        <f t="shared" ca="1" si="14"/>
        <v>43602.624999999978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22</v>
      </c>
      <c r="AQ22" s="81">
        <f t="shared" si="1"/>
        <v>21</v>
      </c>
      <c r="AR22" s="81">
        <f t="shared" si="2"/>
        <v>5212</v>
      </c>
      <c r="AS22" s="81" t="str">
        <f t="shared" si="3"/>
        <v/>
      </c>
      <c r="AT22" s="81" t="str">
        <f t="shared" si="4"/>
        <v/>
      </c>
      <c r="AU22" s="81">
        <f t="shared" si="5"/>
        <v>0.6875</v>
      </c>
      <c r="AV22" s="81">
        <f t="shared" si="6"/>
        <v>1.75</v>
      </c>
      <c r="AW22" s="226">
        <f t="shared" si="6"/>
        <v>238</v>
      </c>
      <c r="AX22" s="81">
        <f t="shared" si="6"/>
        <v>196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755</v>
      </c>
      <c r="BC22" s="81">
        <f t="shared" si="8"/>
        <v>196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43602.666666666642</v>
      </c>
      <c r="C23" s="49"/>
      <c r="D23" s="367">
        <v>757</v>
      </c>
      <c r="E23" s="51">
        <v>44</v>
      </c>
      <c r="F23" s="367">
        <v>1.75</v>
      </c>
      <c r="G23" s="51">
        <v>222</v>
      </c>
      <c r="H23" s="52">
        <v>196</v>
      </c>
      <c r="I23" s="53"/>
      <c r="J23" s="160"/>
      <c r="K23" s="65"/>
      <c r="L23" s="49"/>
      <c r="M23" s="367"/>
      <c r="N23" s="52"/>
      <c r="O23" s="54">
        <v>4156</v>
      </c>
      <c r="P23" s="367">
        <v>24</v>
      </c>
      <c r="Q23" s="52">
        <v>21</v>
      </c>
      <c r="R23" s="23">
        <f t="shared" si="12"/>
        <v>226</v>
      </c>
      <c r="S23" s="24">
        <f t="shared" si="12"/>
        <v>218</v>
      </c>
      <c r="T23" s="62"/>
      <c r="U23" s="62"/>
      <c r="V23" s="62"/>
      <c r="W23" s="114">
        <f t="shared" ca="1" si="13"/>
        <v>112499</v>
      </c>
      <c r="X23" s="115">
        <f ca="1">IFERROR(('Main Tab'!$D$10-W23)/'Main Tab'!$D$10,1)</f>
        <v>0.36658465037977106</v>
      </c>
      <c r="Y23" s="110"/>
      <c r="Z23" s="65">
        <v>3</v>
      </c>
      <c r="AA23" s="49"/>
      <c r="AB23" s="49"/>
      <c r="AC23" s="367"/>
      <c r="AD23" s="104"/>
      <c r="AE23" s="106"/>
      <c r="AF23" s="108"/>
      <c r="AI23" s="83">
        <f t="shared" ca="1" si="14"/>
        <v>43602.666666666642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24</v>
      </c>
      <c r="AQ23" s="81">
        <f t="shared" si="1"/>
        <v>21</v>
      </c>
      <c r="AR23" s="81">
        <f t="shared" si="2"/>
        <v>4156</v>
      </c>
      <c r="AS23" s="81" t="str">
        <f t="shared" si="3"/>
        <v/>
      </c>
      <c r="AT23" s="81" t="str">
        <f t="shared" si="4"/>
        <v/>
      </c>
      <c r="AU23" s="81">
        <f t="shared" si="5"/>
        <v>0.6875</v>
      </c>
      <c r="AV23" s="81">
        <f t="shared" si="6"/>
        <v>1.75</v>
      </c>
      <c r="AW23" s="226">
        <f t="shared" si="6"/>
        <v>222</v>
      </c>
      <c r="AX23" s="81">
        <f t="shared" si="6"/>
        <v>196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757</v>
      </c>
      <c r="BC23" s="81">
        <f t="shared" si="8"/>
        <v>196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43602.708333333307</v>
      </c>
      <c r="C24" s="49"/>
      <c r="D24" s="367">
        <v>762</v>
      </c>
      <c r="E24" s="51">
        <v>44</v>
      </c>
      <c r="F24" s="367">
        <v>1.75</v>
      </c>
      <c r="G24" s="51">
        <v>219</v>
      </c>
      <c r="H24" s="52">
        <v>198</v>
      </c>
      <c r="I24" s="53"/>
      <c r="J24" s="160"/>
      <c r="K24" s="65"/>
      <c r="L24" s="49"/>
      <c r="M24" s="367"/>
      <c r="N24" s="52"/>
      <c r="O24" s="54">
        <v>5353</v>
      </c>
      <c r="P24" s="367">
        <v>22</v>
      </c>
      <c r="Q24" s="52">
        <v>20</v>
      </c>
      <c r="R24" s="23">
        <f t="shared" si="12"/>
        <v>248</v>
      </c>
      <c r="S24" s="24">
        <f t="shared" si="12"/>
        <v>238</v>
      </c>
      <c r="T24" s="62"/>
      <c r="U24" s="62"/>
      <c r="V24" s="62"/>
      <c r="W24" s="114">
        <f t="shared" ca="1" si="13"/>
        <v>112479</v>
      </c>
      <c r="X24" s="115">
        <f ca="1">IFERROR(('Main Tab'!$D$10-W24)/'Main Tab'!$D$10,1)</f>
        <v>0.36669725855399843</v>
      </c>
      <c r="Y24" s="110"/>
      <c r="Z24" s="65">
        <v>2</v>
      </c>
      <c r="AA24" s="49"/>
      <c r="AB24" s="49"/>
      <c r="AC24" s="367"/>
      <c r="AD24" s="104"/>
      <c r="AE24" s="106"/>
      <c r="AF24" s="108"/>
      <c r="AI24" s="83">
        <f t="shared" ca="1" si="14"/>
        <v>43602.708333333307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22</v>
      </c>
      <c r="AQ24" s="81">
        <f t="shared" si="1"/>
        <v>20</v>
      </c>
      <c r="AR24" s="81">
        <f>IF(O24="","",O24)</f>
        <v>5353</v>
      </c>
      <c r="AS24" s="81" t="str">
        <f t="shared" si="3"/>
        <v/>
      </c>
      <c r="AT24" s="81" t="str">
        <f t="shared" si="4"/>
        <v/>
      </c>
      <c r="AU24" s="81">
        <f t="shared" si="5"/>
        <v>0.6875</v>
      </c>
      <c r="AV24" s="81">
        <f t="shared" si="6"/>
        <v>1.75</v>
      </c>
      <c r="AW24" s="226">
        <f t="shared" si="6"/>
        <v>219</v>
      </c>
      <c r="AX24" s="81">
        <f t="shared" si="6"/>
        <v>198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762</v>
      </c>
      <c r="BC24" s="81">
        <f t="shared" si="8"/>
        <v>198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43602.749999999971</v>
      </c>
      <c r="C25" s="49"/>
      <c r="D25" s="367">
        <v>760</v>
      </c>
      <c r="E25" s="51">
        <v>44</v>
      </c>
      <c r="F25" s="367">
        <v>1.75</v>
      </c>
      <c r="G25" s="51">
        <v>210</v>
      </c>
      <c r="H25" s="52">
        <v>194</v>
      </c>
      <c r="I25" s="53"/>
      <c r="J25" s="160"/>
      <c r="K25" s="65"/>
      <c r="L25" s="49"/>
      <c r="M25" s="367"/>
      <c r="N25" s="52"/>
      <c r="O25" s="54">
        <v>4745</v>
      </c>
      <c r="P25" s="367">
        <v>21</v>
      </c>
      <c r="Q25" s="52">
        <v>20</v>
      </c>
      <c r="R25" s="23">
        <f t="shared" si="12"/>
        <v>269</v>
      </c>
      <c r="S25" s="24">
        <f t="shared" si="12"/>
        <v>258</v>
      </c>
      <c r="T25" s="62"/>
      <c r="U25" s="62"/>
      <c r="V25" s="62"/>
      <c r="W25" s="114">
        <f t="shared" ca="1" si="13"/>
        <v>112459</v>
      </c>
      <c r="X25" s="115">
        <f ca="1">IFERROR(('Main Tab'!$D$10-W25)/'Main Tab'!$D$10,1)</f>
        <v>0.3668098667282258</v>
      </c>
      <c r="Y25" s="110"/>
      <c r="Z25" s="65">
        <v>2</v>
      </c>
      <c r="AA25" s="49"/>
      <c r="AB25" s="49"/>
      <c r="AC25" s="367"/>
      <c r="AD25" s="104"/>
      <c r="AE25" s="106"/>
      <c r="AF25" s="108"/>
      <c r="AI25" s="83">
        <f t="shared" ca="1" si="14"/>
        <v>43602.749999999971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21</v>
      </c>
      <c r="AQ25" s="81">
        <f t="shared" si="1"/>
        <v>20</v>
      </c>
      <c r="AR25" s="81">
        <f>IF(O25="","",O25)</f>
        <v>4745</v>
      </c>
      <c r="AS25" s="81" t="str">
        <f t="shared" si="3"/>
        <v/>
      </c>
      <c r="AT25" s="81" t="str">
        <f t="shared" si="4"/>
        <v/>
      </c>
      <c r="AU25" s="81">
        <f t="shared" si="5"/>
        <v>0.6875</v>
      </c>
      <c r="AV25" s="81">
        <f t="shared" si="6"/>
        <v>1.75</v>
      </c>
      <c r="AW25" s="81">
        <f t="shared" si="6"/>
        <v>210</v>
      </c>
      <c r="AX25" s="81">
        <f t="shared" si="6"/>
        <v>194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760</v>
      </c>
      <c r="BC25" s="81">
        <f t="shared" si="8"/>
        <v>194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43602.791666666635</v>
      </c>
      <c r="C26" s="49"/>
      <c r="D26" s="367">
        <v>754</v>
      </c>
      <c r="E26" s="51">
        <v>44</v>
      </c>
      <c r="F26" s="372">
        <v>175</v>
      </c>
      <c r="G26" s="51">
        <v>215</v>
      </c>
      <c r="H26" s="52">
        <v>195</v>
      </c>
      <c r="I26" s="53"/>
      <c r="J26" s="160"/>
      <c r="K26" s="65"/>
      <c r="L26" s="49"/>
      <c r="M26" s="367"/>
      <c r="N26" s="52"/>
      <c r="O26" s="54">
        <v>3716</v>
      </c>
      <c r="P26" s="372">
        <v>23</v>
      </c>
      <c r="Q26" s="52">
        <v>22</v>
      </c>
      <c r="R26" s="23">
        <f t="shared" si="12"/>
        <v>292</v>
      </c>
      <c r="S26" s="24">
        <f t="shared" si="12"/>
        <v>280</v>
      </c>
      <c r="T26" s="62"/>
      <c r="U26" s="62"/>
      <c r="V26" s="62"/>
      <c r="W26" s="114">
        <f t="shared" ca="1" si="13"/>
        <v>112437</v>
      </c>
      <c r="X26" s="115">
        <f ca="1">IFERROR(('Main Tab'!$D$10-W26)/'Main Tab'!$D$10,1)</f>
        <v>0.36693373571987592</v>
      </c>
      <c r="Y26" s="110"/>
      <c r="Z26" s="64">
        <v>2</v>
      </c>
      <c r="AA26" s="49">
        <v>8588201</v>
      </c>
      <c r="AB26" s="49" t="s">
        <v>160</v>
      </c>
      <c r="AC26" s="367">
        <v>232.75</v>
      </c>
      <c r="AD26" s="104" t="s">
        <v>153</v>
      </c>
      <c r="AE26" s="106">
        <v>50</v>
      </c>
      <c r="AF26" s="108">
        <v>2E-3</v>
      </c>
      <c r="AI26" s="83">
        <f t="shared" ca="1" si="14"/>
        <v>43602.791666666635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23</v>
      </c>
      <c r="AQ26" s="81">
        <f t="shared" si="1"/>
        <v>22</v>
      </c>
      <c r="AR26" s="81">
        <f t="shared" si="2"/>
        <v>3716</v>
      </c>
      <c r="AS26" s="81" t="str">
        <f t="shared" si="3"/>
        <v/>
      </c>
      <c r="AT26" s="81" t="str">
        <f t="shared" si="4"/>
        <v/>
      </c>
      <c r="AU26" s="81">
        <f t="shared" si="5"/>
        <v>0.6875</v>
      </c>
      <c r="AV26" s="81">
        <f>IF(F26="","",F26)</f>
        <v>175</v>
      </c>
      <c r="AW26" s="81">
        <f t="shared" si="6"/>
        <v>215</v>
      </c>
      <c r="AX26" s="81">
        <f t="shared" si="6"/>
        <v>195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754</v>
      </c>
      <c r="BC26" s="81">
        <f t="shared" si="8"/>
        <v>195</v>
      </c>
      <c r="BD26" s="81">
        <f t="shared" si="9"/>
        <v>2E-3</v>
      </c>
      <c r="BE26" s="81">
        <f t="shared" si="10"/>
        <v>50</v>
      </c>
      <c r="BF26" s="84" t="str">
        <f t="shared" si="11"/>
        <v>Ticket No: 8588201 232.75 bbls sold</v>
      </c>
    </row>
    <row r="27" spans="2:58" x14ac:dyDescent="0.25">
      <c r="B27" s="47">
        <f t="shared" ca="1" si="15"/>
        <v>43602.833333333299</v>
      </c>
      <c r="C27" s="49"/>
      <c r="D27" s="367">
        <v>750</v>
      </c>
      <c r="E27" s="51">
        <v>44</v>
      </c>
      <c r="F27" s="372">
        <v>1.75</v>
      </c>
      <c r="G27" s="51">
        <v>222</v>
      </c>
      <c r="H27" s="52">
        <v>194</v>
      </c>
      <c r="I27" s="53"/>
      <c r="J27" s="160"/>
      <c r="K27" s="65"/>
      <c r="L27" s="49"/>
      <c r="M27" s="367"/>
      <c r="N27" s="52"/>
      <c r="O27" s="54">
        <v>4912</v>
      </c>
      <c r="P27" s="372">
        <v>22</v>
      </c>
      <c r="Q27" s="52">
        <v>24</v>
      </c>
      <c r="R27" s="23">
        <f t="shared" si="12"/>
        <v>314</v>
      </c>
      <c r="S27" s="24">
        <f t="shared" si="12"/>
        <v>304</v>
      </c>
      <c r="T27" s="62"/>
      <c r="U27" s="62"/>
      <c r="V27" s="62"/>
      <c r="W27" s="114">
        <f t="shared" ca="1" si="13"/>
        <v>112413</v>
      </c>
      <c r="X27" s="115">
        <f ca="1">IFERROR(('Main Tab'!$D$10-W27)/'Main Tab'!$D$10,1)</f>
        <v>0.36706886552894874</v>
      </c>
      <c r="Y27" s="110"/>
      <c r="Z27" s="65">
        <v>2</v>
      </c>
      <c r="AA27" s="49"/>
      <c r="AB27" s="49"/>
      <c r="AC27" s="367"/>
      <c r="AD27" s="104"/>
      <c r="AE27" s="106"/>
      <c r="AF27" s="108"/>
      <c r="AI27" s="83">
        <f t="shared" ca="1" si="14"/>
        <v>43602.833333333299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22</v>
      </c>
      <c r="AQ27" s="81">
        <f t="shared" si="1"/>
        <v>24</v>
      </c>
      <c r="AR27" s="81">
        <f t="shared" si="2"/>
        <v>4912</v>
      </c>
      <c r="AS27" s="81" t="str">
        <f t="shared" si="3"/>
        <v/>
      </c>
      <c r="AT27" s="81" t="str">
        <f t="shared" si="4"/>
        <v/>
      </c>
      <c r="AU27" s="81">
        <f t="shared" si="5"/>
        <v>0.6875</v>
      </c>
      <c r="AV27" s="81">
        <f t="shared" si="6"/>
        <v>1.75</v>
      </c>
      <c r="AW27" s="81">
        <f t="shared" si="6"/>
        <v>222</v>
      </c>
      <c r="AX27" s="81">
        <f t="shared" si="6"/>
        <v>194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750</v>
      </c>
      <c r="BC27" s="81">
        <f t="shared" si="8"/>
        <v>194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43602.874999999964</v>
      </c>
      <c r="C28" s="49"/>
      <c r="D28" s="367">
        <v>753</v>
      </c>
      <c r="E28" s="51">
        <v>44</v>
      </c>
      <c r="F28" s="372">
        <v>1.75</v>
      </c>
      <c r="G28" s="51">
        <v>217</v>
      </c>
      <c r="H28" s="52">
        <v>196</v>
      </c>
      <c r="I28" s="53"/>
      <c r="J28" s="160"/>
      <c r="K28" s="65"/>
      <c r="L28" s="49"/>
      <c r="M28" s="367"/>
      <c r="N28" s="52"/>
      <c r="O28" s="54">
        <v>3980</v>
      </c>
      <c r="P28" s="372">
        <v>24</v>
      </c>
      <c r="Q28" s="52">
        <v>21</v>
      </c>
      <c r="R28" s="23">
        <f t="shared" si="12"/>
        <v>338</v>
      </c>
      <c r="S28" s="24">
        <f t="shared" si="12"/>
        <v>325</v>
      </c>
      <c r="T28" s="62"/>
      <c r="U28" s="62"/>
      <c r="V28" s="62"/>
      <c r="W28" s="114">
        <f t="shared" ca="1" si="13"/>
        <v>112392</v>
      </c>
      <c r="X28" s="115">
        <f ca="1">IFERROR(('Main Tab'!$D$10-W28)/'Main Tab'!$D$10,1)</f>
        <v>0.36718710411188749</v>
      </c>
      <c r="Y28" s="110"/>
      <c r="Z28" s="65">
        <v>1</v>
      </c>
      <c r="AA28" s="49"/>
      <c r="AB28" s="49"/>
      <c r="AC28" s="367"/>
      <c r="AD28" s="104"/>
      <c r="AE28" s="106"/>
      <c r="AF28" s="108"/>
      <c r="AI28" s="83">
        <f t="shared" ca="1" si="14"/>
        <v>43602.874999999964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24</v>
      </c>
      <c r="AQ28" s="81">
        <f t="shared" si="1"/>
        <v>21</v>
      </c>
      <c r="AR28" s="81">
        <f t="shared" si="2"/>
        <v>3980</v>
      </c>
      <c r="AS28" s="81" t="str">
        <f t="shared" si="3"/>
        <v/>
      </c>
      <c r="AT28" s="81" t="str">
        <f t="shared" si="4"/>
        <v/>
      </c>
      <c r="AU28" s="81">
        <f t="shared" si="5"/>
        <v>0.6875</v>
      </c>
      <c r="AV28" s="81">
        <f t="shared" si="6"/>
        <v>1.75</v>
      </c>
      <c r="AW28" s="81">
        <f t="shared" si="6"/>
        <v>217</v>
      </c>
      <c r="AX28" s="81">
        <f t="shared" si="6"/>
        <v>196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753</v>
      </c>
      <c r="BC28" s="81">
        <f t="shared" si="8"/>
        <v>196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43602.916666666628</v>
      </c>
      <c r="C29" s="49"/>
      <c r="D29" s="367">
        <v>752</v>
      </c>
      <c r="E29" s="51">
        <v>44</v>
      </c>
      <c r="F29" s="372">
        <v>1.75</v>
      </c>
      <c r="G29" s="51">
        <v>209</v>
      </c>
      <c r="H29" s="52">
        <v>194</v>
      </c>
      <c r="I29" s="53"/>
      <c r="J29" s="160"/>
      <c r="K29" s="65"/>
      <c r="L29" s="49"/>
      <c r="M29" s="367"/>
      <c r="N29" s="52"/>
      <c r="O29" s="54">
        <v>3827</v>
      </c>
      <c r="P29" s="372">
        <v>23</v>
      </c>
      <c r="Q29" s="52">
        <v>23</v>
      </c>
      <c r="R29" s="23">
        <f t="shared" si="12"/>
        <v>361</v>
      </c>
      <c r="S29" s="24">
        <f t="shared" si="12"/>
        <v>348</v>
      </c>
      <c r="T29" s="62"/>
      <c r="U29" s="62"/>
      <c r="V29" s="62"/>
      <c r="W29" s="114">
        <f t="shared" ca="1" si="13"/>
        <v>112369</v>
      </c>
      <c r="X29" s="115">
        <f ca="1">IFERROR(('Main Tab'!$D$10-W29)/'Main Tab'!$D$10,1)</f>
        <v>0.36731660351224893</v>
      </c>
      <c r="Y29" s="110"/>
      <c r="Z29" s="65">
        <v>1</v>
      </c>
      <c r="AA29" s="49"/>
      <c r="AB29" s="49"/>
      <c r="AC29" s="367"/>
      <c r="AD29" s="104"/>
      <c r="AE29" s="106"/>
      <c r="AF29" s="108"/>
      <c r="AI29" s="83">
        <f t="shared" ca="1" si="14"/>
        <v>43602.916666666628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23</v>
      </c>
      <c r="AQ29" s="81">
        <f t="shared" si="1"/>
        <v>23</v>
      </c>
      <c r="AR29" s="81">
        <f t="shared" si="2"/>
        <v>3827</v>
      </c>
      <c r="AS29" s="81" t="str">
        <f t="shared" si="3"/>
        <v/>
      </c>
      <c r="AT29" s="81" t="str">
        <f t="shared" si="4"/>
        <v/>
      </c>
      <c r="AU29" s="81">
        <f t="shared" si="5"/>
        <v>0.6875</v>
      </c>
      <c r="AV29" s="81">
        <f t="shared" si="6"/>
        <v>1.75</v>
      </c>
      <c r="AW29" s="81">
        <f t="shared" si="6"/>
        <v>209</v>
      </c>
      <c r="AX29" s="81">
        <f t="shared" si="6"/>
        <v>194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752</v>
      </c>
      <c r="BC29" s="81">
        <f t="shared" si="8"/>
        <v>194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43602.958333333292</v>
      </c>
      <c r="C30" s="49"/>
      <c r="D30" s="367">
        <v>750</v>
      </c>
      <c r="E30" s="51">
        <v>44</v>
      </c>
      <c r="F30" s="372">
        <v>1.75</v>
      </c>
      <c r="G30" s="51">
        <v>208</v>
      </c>
      <c r="H30" s="52">
        <v>195</v>
      </c>
      <c r="I30" s="53"/>
      <c r="J30" s="160"/>
      <c r="K30" s="65"/>
      <c r="L30" s="49"/>
      <c r="M30" s="367"/>
      <c r="N30" s="52"/>
      <c r="O30" s="54">
        <v>3154</v>
      </c>
      <c r="P30" s="372">
        <v>26</v>
      </c>
      <c r="Q30" s="52">
        <v>22</v>
      </c>
      <c r="R30" s="23">
        <f t="shared" si="12"/>
        <v>387</v>
      </c>
      <c r="S30" s="24">
        <f t="shared" si="12"/>
        <v>370</v>
      </c>
      <c r="T30" s="62"/>
      <c r="U30" s="62"/>
      <c r="V30" s="62"/>
      <c r="W30" s="114">
        <f t="shared" ca="1" si="13"/>
        <v>112347</v>
      </c>
      <c r="X30" s="115">
        <f ca="1">IFERROR(('Main Tab'!$D$10-W30)/'Main Tab'!$D$10,1)</f>
        <v>0.36744047250389905</v>
      </c>
      <c r="Y30" s="110"/>
      <c r="Z30" s="65">
        <v>1</v>
      </c>
      <c r="AA30" s="49"/>
      <c r="AB30" s="49"/>
      <c r="AC30" s="367"/>
      <c r="AD30" s="104"/>
      <c r="AE30" s="106"/>
      <c r="AF30" s="108"/>
      <c r="AI30" s="83">
        <f t="shared" ca="1" si="14"/>
        <v>43602.958333333292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26</v>
      </c>
      <c r="AQ30" s="81">
        <f t="shared" si="1"/>
        <v>22</v>
      </c>
      <c r="AR30" s="81">
        <f t="shared" si="2"/>
        <v>3154</v>
      </c>
      <c r="AS30" s="81" t="str">
        <f t="shared" si="3"/>
        <v/>
      </c>
      <c r="AT30" s="81" t="str">
        <f t="shared" si="4"/>
        <v/>
      </c>
      <c r="AU30" s="81">
        <f t="shared" si="5"/>
        <v>0.6875</v>
      </c>
      <c r="AV30" s="81">
        <f t="shared" si="6"/>
        <v>1.75</v>
      </c>
      <c r="AW30" s="81">
        <f t="shared" si="6"/>
        <v>208</v>
      </c>
      <c r="AX30" s="81">
        <f t="shared" si="6"/>
        <v>195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750</v>
      </c>
      <c r="BC30" s="81">
        <f t="shared" si="8"/>
        <v>195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ht="15.75" thickBot="1" x14ac:dyDescent="0.3">
      <c r="B31" s="47">
        <f t="shared" ca="1" si="15"/>
        <v>43602.999999999956</v>
      </c>
      <c r="C31" s="49"/>
      <c r="D31" s="367">
        <v>753</v>
      </c>
      <c r="E31" s="51">
        <v>44</v>
      </c>
      <c r="F31" s="372">
        <v>1.75</v>
      </c>
      <c r="G31" s="51">
        <v>216</v>
      </c>
      <c r="H31" s="52">
        <v>193</v>
      </c>
      <c r="I31" s="53"/>
      <c r="J31" s="160"/>
      <c r="K31" s="65"/>
      <c r="L31" s="49"/>
      <c r="M31" s="367"/>
      <c r="N31" s="52"/>
      <c r="O31" s="54">
        <v>3547</v>
      </c>
      <c r="P31" s="372">
        <v>23</v>
      </c>
      <c r="Q31" s="52">
        <v>20</v>
      </c>
      <c r="R31" s="23">
        <f t="shared" ref="R31:S37" si="16">P31+R30</f>
        <v>410</v>
      </c>
      <c r="S31" s="24">
        <f t="shared" si="16"/>
        <v>390</v>
      </c>
      <c r="T31" s="62"/>
      <c r="U31" s="62"/>
      <c r="V31" s="62"/>
      <c r="W31" s="114">
        <f t="shared" ca="1" si="13"/>
        <v>112327</v>
      </c>
      <c r="X31" s="115">
        <f ca="1">IFERROR(('Main Tab'!$D$10-W31)/'Main Tab'!$D$10,1)</f>
        <v>0.36755308067812642</v>
      </c>
      <c r="Y31" s="110"/>
      <c r="Z31" s="65">
        <v>2</v>
      </c>
      <c r="AA31" s="49"/>
      <c r="AB31" s="49"/>
      <c r="AC31" s="367"/>
      <c r="AD31" s="104"/>
      <c r="AE31" s="106"/>
      <c r="AF31" s="108"/>
      <c r="AI31" s="83">
        <f t="shared" ca="1" si="14"/>
        <v>43602.999999999956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23</v>
      </c>
      <c r="AQ31" s="81">
        <f t="shared" si="1"/>
        <v>20</v>
      </c>
      <c r="AR31" s="81">
        <f t="shared" si="2"/>
        <v>3547</v>
      </c>
      <c r="AS31" s="81" t="str">
        <f t="shared" si="3"/>
        <v/>
      </c>
      <c r="AT31" s="81" t="str">
        <f t="shared" si="4"/>
        <v/>
      </c>
      <c r="AU31" s="81">
        <f t="shared" si="5"/>
        <v>0.6875</v>
      </c>
      <c r="AV31" s="81">
        <f t="shared" si="6"/>
        <v>1.75</v>
      </c>
      <c r="AW31" s="81">
        <f t="shared" si="6"/>
        <v>216</v>
      </c>
      <c r="AX31" s="81">
        <f t="shared" si="6"/>
        <v>193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753</v>
      </c>
      <c r="BC31" s="81">
        <f t="shared" si="8"/>
        <v>193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ht="15.75" thickTop="1" x14ac:dyDescent="0.25">
      <c r="B32" s="47">
        <f t="shared" ca="1" si="15"/>
        <v>43603.041666666621</v>
      </c>
      <c r="C32" s="49"/>
      <c r="D32" s="367">
        <v>751</v>
      </c>
      <c r="E32" s="51">
        <v>44</v>
      </c>
      <c r="F32" s="372">
        <v>1.75</v>
      </c>
      <c r="G32" s="51">
        <v>218</v>
      </c>
      <c r="H32" s="52">
        <v>193</v>
      </c>
      <c r="I32" s="53"/>
      <c r="J32" s="160"/>
      <c r="K32" s="65"/>
      <c r="L32" s="49"/>
      <c r="M32" s="367"/>
      <c r="N32" s="52"/>
      <c r="O32" s="54">
        <v>3920</v>
      </c>
      <c r="P32" s="372">
        <v>25</v>
      </c>
      <c r="Q32" s="52">
        <v>21</v>
      </c>
      <c r="R32" s="23">
        <f t="shared" si="16"/>
        <v>435</v>
      </c>
      <c r="S32" s="24">
        <f t="shared" si="16"/>
        <v>411</v>
      </c>
      <c r="T32" s="62"/>
      <c r="U32" s="62"/>
      <c r="V32" s="62"/>
      <c r="W32" s="114">
        <f t="shared" ca="1" si="13"/>
        <v>112306</v>
      </c>
      <c r="X32" s="115">
        <f ca="1">IFERROR(('Main Tab'!$D$10-W32)/'Main Tab'!$D$10,1)</f>
        <v>0.36767131926106517</v>
      </c>
      <c r="Y32" s="110"/>
      <c r="Z32" s="64">
        <v>2</v>
      </c>
      <c r="AA32" s="49"/>
      <c r="AB32" s="49"/>
      <c r="AC32" s="367"/>
      <c r="AD32" s="104"/>
      <c r="AE32" s="106"/>
      <c r="AF32" s="108"/>
      <c r="AI32" s="83">
        <f t="shared" ca="1" si="14"/>
        <v>43603.041666666621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25</v>
      </c>
      <c r="AQ32" s="81">
        <f t="shared" si="1"/>
        <v>21</v>
      </c>
      <c r="AR32" s="81">
        <f t="shared" si="2"/>
        <v>3920</v>
      </c>
      <c r="AS32" s="81" t="str">
        <f t="shared" si="3"/>
        <v/>
      </c>
      <c r="AT32" s="81" t="str">
        <f t="shared" si="4"/>
        <v/>
      </c>
      <c r="AU32" s="81">
        <f t="shared" si="5"/>
        <v>0.6875</v>
      </c>
      <c r="AV32" s="81">
        <f t="shared" si="6"/>
        <v>1.75</v>
      </c>
      <c r="AW32" s="81">
        <f t="shared" si="6"/>
        <v>218</v>
      </c>
      <c r="AX32" s="81">
        <f t="shared" si="6"/>
        <v>193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751</v>
      </c>
      <c r="BC32" s="81">
        <f t="shared" si="8"/>
        <v>193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43603.083333333285</v>
      </c>
      <c r="C33" s="49"/>
      <c r="D33" s="367">
        <v>750</v>
      </c>
      <c r="E33" s="51">
        <v>44</v>
      </c>
      <c r="F33" s="372">
        <v>1.75</v>
      </c>
      <c r="G33" s="51">
        <v>215</v>
      </c>
      <c r="H33" s="52">
        <v>196</v>
      </c>
      <c r="I33" s="53"/>
      <c r="J33" s="160"/>
      <c r="K33" s="65"/>
      <c r="L33" s="49"/>
      <c r="M33" s="367"/>
      <c r="N33" s="52"/>
      <c r="O33" s="54">
        <v>3515</v>
      </c>
      <c r="P33" s="372">
        <v>24</v>
      </c>
      <c r="Q33" s="52">
        <v>21</v>
      </c>
      <c r="R33" s="23">
        <f t="shared" si="16"/>
        <v>459</v>
      </c>
      <c r="S33" s="24">
        <f t="shared" si="16"/>
        <v>432</v>
      </c>
      <c r="T33" s="62"/>
      <c r="U33" s="62"/>
      <c r="V33" s="62"/>
      <c r="W33" s="114">
        <f t="shared" ca="1" si="13"/>
        <v>112285</v>
      </c>
      <c r="X33" s="115">
        <f ca="1">IFERROR(('Main Tab'!$D$10-W33)/'Main Tab'!$D$10,1)</f>
        <v>0.36778955784400391</v>
      </c>
      <c r="Y33" s="110" t="s">
        <v>310</v>
      </c>
      <c r="Z33" s="65">
        <v>2</v>
      </c>
      <c r="AA33" s="49"/>
      <c r="AB33" s="49"/>
      <c r="AC33" s="367"/>
      <c r="AD33" s="104"/>
      <c r="AE33" s="106"/>
      <c r="AF33" s="108"/>
      <c r="AI33" s="83">
        <f t="shared" ca="1" si="14"/>
        <v>43603.083333333285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Accum-140151</v>
      </c>
      <c r="AP33" s="81">
        <f t="shared" si="1"/>
        <v>24</v>
      </c>
      <c r="AQ33" s="81">
        <f t="shared" si="1"/>
        <v>21</v>
      </c>
      <c r="AR33" s="81">
        <f t="shared" si="2"/>
        <v>3515</v>
      </c>
      <c r="AS33" s="81" t="str">
        <f t="shared" si="3"/>
        <v/>
      </c>
      <c r="AT33" s="81" t="str">
        <f t="shared" si="4"/>
        <v/>
      </c>
      <c r="AU33" s="81">
        <f t="shared" si="5"/>
        <v>0.6875</v>
      </c>
      <c r="AV33" s="81">
        <f t="shared" si="6"/>
        <v>1.75</v>
      </c>
      <c r="AW33" s="81">
        <f t="shared" si="6"/>
        <v>215</v>
      </c>
      <c r="AX33" s="81">
        <f t="shared" si="6"/>
        <v>196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750</v>
      </c>
      <c r="BC33" s="81">
        <f t="shared" si="8"/>
        <v>196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43603.124999999949</v>
      </c>
      <c r="C34" s="49"/>
      <c r="D34" s="367">
        <v>748</v>
      </c>
      <c r="E34" s="51">
        <v>44</v>
      </c>
      <c r="F34" s="372">
        <v>1.75</v>
      </c>
      <c r="G34" s="51">
        <v>213</v>
      </c>
      <c r="H34" s="52">
        <v>194</v>
      </c>
      <c r="I34" s="53"/>
      <c r="J34" s="160"/>
      <c r="K34" s="65"/>
      <c r="L34" s="49"/>
      <c r="M34" s="367"/>
      <c r="N34" s="52"/>
      <c r="O34" s="54">
        <v>3848</v>
      </c>
      <c r="P34" s="372">
        <v>24</v>
      </c>
      <c r="Q34" s="52">
        <v>22</v>
      </c>
      <c r="R34" s="23">
        <f t="shared" si="16"/>
        <v>483</v>
      </c>
      <c r="S34" s="24">
        <f t="shared" si="16"/>
        <v>454</v>
      </c>
      <c r="T34" s="62"/>
      <c r="U34" s="62"/>
      <c r="V34" s="62"/>
      <c r="W34" s="114">
        <f t="shared" ca="1" si="13"/>
        <v>112263</v>
      </c>
      <c r="X34" s="115">
        <f ca="1">IFERROR(('Main Tab'!$D$10-W34)/'Main Tab'!$D$10,1)</f>
        <v>0.36791342683565398</v>
      </c>
      <c r="Y34" s="110" t="s">
        <v>311</v>
      </c>
      <c r="Z34" s="65">
        <v>1</v>
      </c>
      <c r="AA34" s="49"/>
      <c r="AB34" s="49"/>
      <c r="AC34" s="367"/>
      <c r="AD34" s="104"/>
      <c r="AE34" s="106"/>
      <c r="AF34" s="108"/>
      <c r="AI34" s="83">
        <f t="shared" ca="1" si="14"/>
        <v>43603.124999999949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#1- 0.10"  OT #2-   9'6</v>
      </c>
      <c r="AP34" s="81">
        <f t="shared" si="1"/>
        <v>24</v>
      </c>
      <c r="AQ34" s="81">
        <f t="shared" si="1"/>
        <v>22</v>
      </c>
      <c r="AR34" s="81">
        <f t="shared" si="2"/>
        <v>3848</v>
      </c>
      <c r="AS34" s="81" t="str">
        <f t="shared" si="3"/>
        <v/>
      </c>
      <c r="AT34" s="81" t="str">
        <f t="shared" si="4"/>
        <v/>
      </c>
      <c r="AU34" s="81">
        <f t="shared" si="5"/>
        <v>0.6875</v>
      </c>
      <c r="AV34" s="81">
        <f t="shared" si="6"/>
        <v>1.75</v>
      </c>
      <c r="AW34" s="81">
        <f t="shared" si="6"/>
        <v>213</v>
      </c>
      <c r="AX34" s="81">
        <f t="shared" si="6"/>
        <v>194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748</v>
      </c>
      <c r="BC34" s="81">
        <f t="shared" si="8"/>
        <v>194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43603.166666666613</v>
      </c>
      <c r="C35" s="49"/>
      <c r="D35" s="367">
        <v>747</v>
      </c>
      <c r="E35" s="51">
        <v>44</v>
      </c>
      <c r="F35" s="372">
        <v>1.75</v>
      </c>
      <c r="G35" s="51">
        <v>208</v>
      </c>
      <c r="H35" s="52">
        <v>196</v>
      </c>
      <c r="I35" s="53"/>
      <c r="J35" s="160"/>
      <c r="K35" s="65"/>
      <c r="L35" s="49"/>
      <c r="M35" s="367"/>
      <c r="N35" s="52"/>
      <c r="O35" s="54">
        <v>3869</v>
      </c>
      <c r="P35" s="372">
        <v>23</v>
      </c>
      <c r="Q35" s="52">
        <v>20</v>
      </c>
      <c r="R35" s="23">
        <f t="shared" si="16"/>
        <v>506</v>
      </c>
      <c r="S35" s="24">
        <f t="shared" si="16"/>
        <v>474</v>
      </c>
      <c r="T35" s="62"/>
      <c r="U35" s="62"/>
      <c r="V35" s="62"/>
      <c r="W35" s="114">
        <f t="shared" ca="1" si="13"/>
        <v>112243</v>
      </c>
      <c r="X35" s="115">
        <f ca="1">IFERROR(('Main Tab'!$D$10-W35)/'Main Tab'!$D$10,1)</f>
        <v>0.36802603500988135</v>
      </c>
      <c r="Y35" s="110" t="s">
        <v>312</v>
      </c>
      <c r="Z35" s="65">
        <v>1</v>
      </c>
      <c r="AA35" s="49"/>
      <c r="AB35" s="49"/>
      <c r="AC35" s="367"/>
      <c r="AD35" s="104"/>
      <c r="AE35" s="106"/>
      <c r="AF35" s="108"/>
      <c r="AI35" s="83">
        <f t="shared" ca="1" si="14"/>
        <v>43603.166666666613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BBL Meter-66742</v>
      </c>
      <c r="AP35" s="81">
        <f t="shared" si="1"/>
        <v>23</v>
      </c>
      <c r="AQ35" s="81">
        <f t="shared" si="1"/>
        <v>20</v>
      </c>
      <c r="AR35" s="81">
        <f t="shared" si="2"/>
        <v>3869</v>
      </c>
      <c r="AS35" s="81" t="str">
        <f t="shared" si="3"/>
        <v/>
      </c>
      <c r="AT35" s="81" t="str">
        <f t="shared" si="4"/>
        <v/>
      </c>
      <c r="AU35" s="81">
        <f t="shared" si="5"/>
        <v>0.6875</v>
      </c>
      <c r="AV35" s="81">
        <f t="shared" si="6"/>
        <v>1.75</v>
      </c>
      <c r="AW35" s="81">
        <f t="shared" si="6"/>
        <v>208</v>
      </c>
      <c r="AX35" s="81">
        <f t="shared" si="6"/>
        <v>196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747</v>
      </c>
      <c r="BC35" s="81">
        <f t="shared" si="8"/>
        <v>196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43603.208333333278</v>
      </c>
      <c r="C36" s="49"/>
      <c r="D36" s="367">
        <v>749</v>
      </c>
      <c r="E36" s="51">
        <v>44</v>
      </c>
      <c r="F36" s="372">
        <v>1.75</v>
      </c>
      <c r="G36" s="51">
        <v>214</v>
      </c>
      <c r="H36" s="52">
        <v>193</v>
      </c>
      <c r="I36" s="53"/>
      <c r="J36" s="160"/>
      <c r="K36" s="65"/>
      <c r="L36" s="49"/>
      <c r="M36" s="367"/>
      <c r="N36" s="52"/>
      <c r="O36" s="54">
        <v>2485</v>
      </c>
      <c r="P36" s="372">
        <v>24</v>
      </c>
      <c r="Q36" s="52">
        <v>21</v>
      </c>
      <c r="R36" s="23">
        <f t="shared" si="16"/>
        <v>530</v>
      </c>
      <c r="S36" s="24">
        <f t="shared" si="16"/>
        <v>495</v>
      </c>
      <c r="T36" s="62"/>
      <c r="U36" s="62"/>
      <c r="V36" s="62"/>
      <c r="W36" s="114">
        <f t="shared" ca="1" si="13"/>
        <v>112222</v>
      </c>
      <c r="X36" s="115">
        <f ca="1">IFERROR(('Main Tab'!$D$10-W36)/'Main Tab'!$D$10,1)</f>
        <v>0.36814427359282009</v>
      </c>
      <c r="Y36" s="110"/>
      <c r="Z36" s="65">
        <v>2</v>
      </c>
      <c r="AA36" s="49"/>
      <c r="AB36" s="49"/>
      <c r="AC36" s="367"/>
      <c r="AD36" s="104"/>
      <c r="AE36" s="106"/>
      <c r="AF36" s="108"/>
      <c r="AI36" s="83">
        <f t="shared" ca="1" si="14"/>
        <v>43603.208333333278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24</v>
      </c>
      <c r="AQ36" s="81">
        <f t="shared" si="1"/>
        <v>21</v>
      </c>
      <c r="AR36" s="81">
        <f t="shared" si="2"/>
        <v>2485</v>
      </c>
      <c r="AS36" s="81" t="str">
        <f t="shared" si="3"/>
        <v/>
      </c>
      <c r="AT36" s="81" t="str">
        <f t="shared" si="4"/>
        <v/>
      </c>
      <c r="AU36" s="81">
        <f t="shared" si="5"/>
        <v>0.6875</v>
      </c>
      <c r="AV36" s="81">
        <f t="shared" si="6"/>
        <v>1.75</v>
      </c>
      <c r="AW36" s="81">
        <f t="shared" si="6"/>
        <v>214</v>
      </c>
      <c r="AX36" s="81">
        <f t="shared" si="6"/>
        <v>193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749</v>
      </c>
      <c r="BC36" s="81">
        <f t="shared" si="8"/>
        <v>193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43603.249999999942</v>
      </c>
      <c r="C37" s="55"/>
      <c r="D37" s="371">
        <v>751</v>
      </c>
      <c r="E37" s="51">
        <v>44</v>
      </c>
      <c r="F37" s="372">
        <v>1.75</v>
      </c>
      <c r="G37" s="57">
        <v>212</v>
      </c>
      <c r="H37" s="58">
        <v>197</v>
      </c>
      <c r="I37" s="59"/>
      <c r="J37" s="161"/>
      <c r="K37" s="66"/>
      <c r="L37" s="55"/>
      <c r="M37" s="371"/>
      <c r="N37" s="58"/>
      <c r="O37" s="60">
        <v>3681</v>
      </c>
      <c r="P37" s="367">
        <v>22</v>
      </c>
      <c r="Q37" s="52">
        <v>22</v>
      </c>
      <c r="R37" s="25">
        <f t="shared" si="16"/>
        <v>552</v>
      </c>
      <c r="S37" s="26">
        <f t="shared" si="16"/>
        <v>517</v>
      </c>
      <c r="T37" s="63"/>
      <c r="U37" s="63"/>
      <c r="V37" s="63"/>
      <c r="W37" s="116">
        <f t="shared" ca="1" si="13"/>
        <v>112200</v>
      </c>
      <c r="X37" s="117">
        <f ca="1">IFERROR(('Main Tab'!$D$10-W37)/'Main Tab'!$D$10,1)</f>
        <v>0.36826814258447021</v>
      </c>
      <c r="Y37" s="111"/>
      <c r="Z37" s="65">
        <v>2</v>
      </c>
      <c r="AA37" s="55"/>
      <c r="AB37" s="55"/>
      <c r="AC37" s="371"/>
      <c r="AD37" s="105"/>
      <c r="AE37" s="107"/>
      <c r="AF37" s="109"/>
      <c r="AI37" s="85">
        <f t="shared" ca="1" si="14"/>
        <v>43603.249999999942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22</v>
      </c>
      <c r="AQ37" s="86">
        <f t="shared" si="1"/>
        <v>22</v>
      </c>
      <c r="AR37" s="86">
        <f t="shared" si="2"/>
        <v>3681</v>
      </c>
      <c r="AS37" s="86" t="str">
        <f t="shared" si="3"/>
        <v/>
      </c>
      <c r="AT37" s="86" t="str">
        <f t="shared" si="4"/>
        <v/>
      </c>
      <c r="AU37" s="86">
        <f t="shared" si="5"/>
        <v>0.6875</v>
      </c>
      <c r="AV37" s="86">
        <f t="shared" si="6"/>
        <v>1.75</v>
      </c>
      <c r="AW37" s="86">
        <f t="shared" si="6"/>
        <v>212</v>
      </c>
      <c r="AX37" s="86">
        <f t="shared" si="6"/>
        <v>197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751</v>
      </c>
      <c r="BC37" s="86">
        <f t="shared" si="8"/>
        <v>197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368" t="s">
        <v>103</v>
      </c>
      <c r="D40" s="368" t="s">
        <v>149</v>
      </c>
      <c r="E40" s="368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370"/>
      <c r="E41" s="370"/>
      <c r="F41" s="529"/>
      <c r="G41" s="529"/>
      <c r="H41" s="530"/>
    </row>
    <row r="42" spans="2:58" x14ac:dyDescent="0.25">
      <c r="B42" s="54"/>
      <c r="C42" s="147"/>
      <c r="D42" s="367"/>
      <c r="E42" s="367"/>
      <c r="F42" s="517"/>
      <c r="G42" s="517"/>
      <c r="H42" s="518"/>
    </row>
    <row r="43" spans="2:58" x14ac:dyDescent="0.25">
      <c r="B43" s="54"/>
      <c r="C43" s="147"/>
      <c r="D43" s="367"/>
      <c r="E43" s="367"/>
      <c r="F43" s="517"/>
      <c r="G43" s="517"/>
      <c r="H43" s="518"/>
    </row>
    <row r="44" spans="2:58" x14ac:dyDescent="0.25">
      <c r="B44" s="54"/>
      <c r="C44" s="147"/>
      <c r="D44" s="367"/>
      <c r="E44" s="367"/>
      <c r="F44" s="517"/>
      <c r="G44" s="517"/>
      <c r="H44" s="518"/>
    </row>
    <row r="45" spans="2:58" x14ac:dyDescent="0.25">
      <c r="B45" s="54"/>
      <c r="C45" s="147"/>
      <c r="D45" s="367"/>
      <c r="E45" s="367"/>
      <c r="F45" s="517"/>
      <c r="G45" s="517"/>
      <c r="H45" s="518"/>
    </row>
    <row r="46" spans="2:58" x14ac:dyDescent="0.25">
      <c r="B46" s="54"/>
      <c r="C46" s="147"/>
      <c r="D46" s="367"/>
      <c r="E46" s="367"/>
      <c r="F46" s="517"/>
      <c r="G46" s="517"/>
      <c r="H46" s="518"/>
    </row>
    <row r="47" spans="2:58" x14ac:dyDescent="0.25">
      <c r="B47" s="54"/>
      <c r="C47" s="147"/>
      <c r="D47" s="367"/>
      <c r="E47" s="367"/>
      <c r="F47" s="517"/>
      <c r="G47" s="517"/>
      <c r="H47" s="518"/>
    </row>
    <row r="48" spans="2:58" x14ac:dyDescent="0.25">
      <c r="B48" s="54"/>
      <c r="C48" s="147"/>
      <c r="D48" s="367"/>
      <c r="E48" s="367"/>
      <c r="F48" s="517"/>
      <c r="G48" s="517"/>
      <c r="H48" s="518"/>
    </row>
    <row r="49" spans="2:8" x14ac:dyDescent="0.25">
      <c r="B49" s="54"/>
      <c r="C49" s="147"/>
      <c r="D49" s="367"/>
      <c r="E49" s="367"/>
      <c r="F49" s="517"/>
      <c r="G49" s="517"/>
      <c r="H49" s="518"/>
    </row>
    <row r="50" spans="2:8" x14ac:dyDescent="0.25">
      <c r="B50" s="54"/>
      <c r="C50" s="147"/>
      <c r="D50" s="367"/>
      <c r="E50" s="367"/>
      <c r="F50" s="517"/>
      <c r="G50" s="517"/>
      <c r="H50" s="518"/>
    </row>
    <row r="51" spans="2:8" x14ac:dyDescent="0.25">
      <c r="B51" s="54"/>
      <c r="C51" s="147"/>
      <c r="D51" s="367"/>
      <c r="E51" s="367"/>
      <c r="F51" s="517"/>
      <c r="G51" s="517"/>
      <c r="H51" s="518"/>
    </row>
    <row r="52" spans="2:8" x14ac:dyDescent="0.25">
      <c r="B52" s="54"/>
      <c r="C52" s="147"/>
      <c r="D52" s="367"/>
      <c r="E52" s="367"/>
      <c r="F52" s="517"/>
      <c r="G52" s="517"/>
      <c r="H52" s="518"/>
    </row>
    <row r="53" spans="2:8" x14ac:dyDescent="0.25">
      <c r="B53" s="54"/>
      <c r="C53" s="147"/>
      <c r="D53" s="367"/>
      <c r="E53" s="367"/>
      <c r="F53" s="517"/>
      <c r="G53" s="517"/>
      <c r="H53" s="518"/>
    </row>
    <row r="54" spans="2:8" x14ac:dyDescent="0.25">
      <c r="B54" s="54"/>
      <c r="C54" s="147"/>
      <c r="D54" s="367"/>
      <c r="E54" s="367"/>
      <c r="F54" s="517"/>
      <c r="G54" s="517"/>
      <c r="H54" s="518"/>
    </row>
    <row r="55" spans="2:8" x14ac:dyDescent="0.25">
      <c r="B55" s="54"/>
      <c r="C55" s="147"/>
      <c r="D55" s="367"/>
      <c r="E55" s="367"/>
      <c r="F55" s="517"/>
      <c r="G55" s="517"/>
      <c r="H55" s="518"/>
    </row>
    <row r="56" spans="2:8" x14ac:dyDescent="0.25">
      <c r="B56" s="54"/>
      <c r="C56" s="147"/>
      <c r="D56" s="367"/>
      <c r="E56" s="367"/>
      <c r="F56" s="517"/>
      <c r="G56" s="517"/>
      <c r="H56" s="518"/>
    </row>
    <row r="57" spans="2:8" x14ac:dyDescent="0.25">
      <c r="B57" s="54"/>
      <c r="C57" s="147"/>
      <c r="D57" s="367"/>
      <c r="E57" s="367"/>
      <c r="F57" s="517"/>
      <c r="G57" s="517"/>
      <c r="H57" s="518"/>
    </row>
    <row r="58" spans="2:8" x14ac:dyDescent="0.25">
      <c r="B58" s="54"/>
      <c r="C58" s="147"/>
      <c r="D58" s="367"/>
      <c r="E58" s="367"/>
      <c r="F58" s="517"/>
      <c r="G58" s="517"/>
      <c r="H58" s="518"/>
    </row>
    <row r="59" spans="2:8" x14ac:dyDescent="0.25">
      <c r="B59" s="54"/>
      <c r="C59" s="147"/>
      <c r="D59" s="367"/>
      <c r="E59" s="367"/>
      <c r="F59" s="517"/>
      <c r="G59" s="517"/>
      <c r="H59" s="518"/>
    </row>
    <row r="60" spans="2:8" x14ac:dyDescent="0.25">
      <c r="B60" s="54"/>
      <c r="C60" s="147"/>
      <c r="D60" s="367"/>
      <c r="E60" s="367"/>
      <c r="F60" s="517"/>
      <c r="G60" s="517"/>
      <c r="H60" s="518"/>
    </row>
    <row r="61" spans="2:8" x14ac:dyDescent="0.25">
      <c r="B61" s="54"/>
      <c r="C61" s="147"/>
      <c r="D61" s="367"/>
      <c r="E61" s="367"/>
      <c r="F61" s="517"/>
      <c r="G61" s="517"/>
      <c r="H61" s="518"/>
    </row>
    <row r="62" spans="2:8" x14ac:dyDescent="0.25">
      <c r="B62" s="54"/>
      <c r="C62" s="147"/>
      <c r="D62" s="367"/>
      <c r="E62" s="367"/>
      <c r="F62" s="517"/>
      <c r="G62" s="517"/>
      <c r="H62" s="518"/>
    </row>
    <row r="63" spans="2:8" x14ac:dyDescent="0.25">
      <c r="B63" s="54"/>
      <c r="C63" s="147"/>
      <c r="D63" s="367"/>
      <c r="E63" s="367"/>
      <c r="F63" s="517"/>
      <c r="G63" s="517"/>
      <c r="H63" s="518"/>
    </row>
    <row r="64" spans="2:8" x14ac:dyDescent="0.25">
      <c r="B64" s="54"/>
      <c r="C64" s="147"/>
      <c r="D64" s="367"/>
      <c r="E64" s="367"/>
      <c r="F64" s="517"/>
      <c r="G64" s="517"/>
      <c r="H64" s="518"/>
    </row>
    <row r="65" spans="2:8" x14ac:dyDescent="0.25">
      <c r="B65" s="54"/>
      <c r="C65" s="147"/>
      <c r="D65" s="367"/>
      <c r="E65" s="367"/>
      <c r="F65" s="517"/>
      <c r="G65" s="517"/>
      <c r="H65" s="518"/>
    </row>
    <row r="66" spans="2:8" x14ac:dyDescent="0.25">
      <c r="B66" s="54"/>
      <c r="C66" s="147"/>
      <c r="D66" s="367"/>
      <c r="E66" s="367"/>
      <c r="F66" s="517"/>
      <c r="G66" s="517"/>
      <c r="H66" s="518"/>
    </row>
    <row r="67" spans="2:8" x14ac:dyDescent="0.25">
      <c r="B67" s="54"/>
      <c r="C67" s="147"/>
      <c r="D67" s="367"/>
      <c r="E67" s="367"/>
      <c r="F67" s="517"/>
      <c r="G67" s="517"/>
      <c r="H67" s="518"/>
    </row>
    <row r="68" spans="2:8" x14ac:dyDescent="0.25">
      <c r="B68" s="54"/>
      <c r="C68" s="147"/>
      <c r="D68" s="367"/>
      <c r="E68" s="367"/>
      <c r="F68" s="517"/>
      <c r="G68" s="517"/>
      <c r="H68" s="518"/>
    </row>
    <row r="69" spans="2:8" x14ac:dyDescent="0.25">
      <c r="B69" s="54"/>
      <c r="C69" s="147"/>
      <c r="D69" s="367"/>
      <c r="E69" s="367"/>
      <c r="F69" s="517"/>
      <c r="G69" s="517"/>
      <c r="H69" s="518"/>
    </row>
    <row r="70" spans="2:8" x14ac:dyDescent="0.25">
      <c r="B70" s="54"/>
      <c r="C70" s="147"/>
      <c r="D70" s="367"/>
      <c r="E70" s="367"/>
      <c r="F70" s="517"/>
      <c r="G70" s="517"/>
      <c r="H70" s="518"/>
    </row>
    <row r="71" spans="2:8" x14ac:dyDescent="0.25">
      <c r="B71" s="54"/>
      <c r="C71" s="147"/>
      <c r="D71" s="367"/>
      <c r="E71" s="367"/>
      <c r="F71" s="517"/>
      <c r="G71" s="517"/>
      <c r="H71" s="518"/>
    </row>
    <row r="72" spans="2:8" x14ac:dyDescent="0.25">
      <c r="B72" s="54"/>
      <c r="C72" s="147"/>
      <c r="D72" s="367"/>
      <c r="E72" s="367"/>
      <c r="F72" s="517"/>
      <c r="G72" s="517"/>
      <c r="H72" s="518"/>
    </row>
    <row r="73" spans="2:8" x14ac:dyDescent="0.25">
      <c r="B73" s="54"/>
      <c r="C73" s="147"/>
      <c r="D73" s="367"/>
      <c r="E73" s="367"/>
      <c r="F73" s="517"/>
      <c r="G73" s="517"/>
      <c r="H73" s="518"/>
    </row>
    <row r="74" spans="2:8" x14ac:dyDescent="0.25">
      <c r="B74" s="54"/>
      <c r="C74" s="147"/>
      <c r="D74" s="367"/>
      <c r="E74" s="367"/>
      <c r="F74" s="517"/>
      <c r="G74" s="517"/>
      <c r="H74" s="518"/>
    </row>
    <row r="75" spans="2:8" x14ac:dyDescent="0.25">
      <c r="B75" s="54"/>
      <c r="C75" s="147"/>
      <c r="D75" s="367"/>
      <c r="E75" s="367"/>
      <c r="F75" s="517"/>
      <c r="G75" s="517"/>
      <c r="H75" s="518"/>
    </row>
    <row r="76" spans="2:8" x14ac:dyDescent="0.25">
      <c r="B76" s="54"/>
      <c r="C76" s="147"/>
      <c r="D76" s="367"/>
      <c r="E76" s="367"/>
      <c r="F76" s="517"/>
      <c r="G76" s="517"/>
      <c r="H76" s="518"/>
    </row>
    <row r="77" spans="2:8" x14ac:dyDescent="0.25">
      <c r="B77" s="54"/>
      <c r="C77" s="147"/>
      <c r="D77" s="367"/>
      <c r="E77" s="367"/>
      <c r="F77" s="517"/>
      <c r="G77" s="517"/>
      <c r="H77" s="518"/>
    </row>
    <row r="78" spans="2:8" x14ac:dyDescent="0.25">
      <c r="B78" s="54"/>
      <c r="C78" s="147"/>
      <c r="D78" s="367"/>
      <c r="E78" s="367"/>
      <c r="F78" s="517"/>
      <c r="G78" s="517"/>
      <c r="H78" s="518"/>
    </row>
    <row r="79" spans="2:8" x14ac:dyDescent="0.25">
      <c r="B79" s="54"/>
      <c r="C79" s="147"/>
      <c r="D79" s="367"/>
      <c r="E79" s="367"/>
      <c r="F79" s="517"/>
      <c r="G79" s="517"/>
      <c r="H79" s="518"/>
    </row>
    <row r="80" spans="2:8" x14ac:dyDescent="0.25">
      <c r="B80" s="54"/>
      <c r="C80" s="147"/>
      <c r="D80" s="367"/>
      <c r="E80" s="367"/>
      <c r="F80" s="517"/>
      <c r="G80" s="517"/>
      <c r="H80" s="518"/>
    </row>
    <row r="81" spans="2:8" x14ac:dyDescent="0.25">
      <c r="B81" s="54"/>
      <c r="C81" s="147"/>
      <c r="D81" s="367"/>
      <c r="E81" s="367"/>
      <c r="F81" s="517"/>
      <c r="G81" s="517"/>
      <c r="H81" s="518"/>
    </row>
    <row r="82" spans="2:8" x14ac:dyDescent="0.25">
      <c r="B82" s="54"/>
      <c r="C82" s="147"/>
      <c r="D82" s="367"/>
      <c r="E82" s="367"/>
      <c r="F82" s="517"/>
      <c r="G82" s="517"/>
      <c r="H82" s="518"/>
    </row>
    <row r="83" spans="2:8" x14ac:dyDescent="0.25">
      <c r="B83" s="54"/>
      <c r="C83" s="147"/>
      <c r="D83" s="367"/>
      <c r="E83" s="367"/>
      <c r="F83" s="517"/>
      <c r="G83" s="517"/>
      <c r="H83" s="518"/>
    </row>
    <row r="84" spans="2:8" x14ac:dyDescent="0.25">
      <c r="B84" s="54"/>
      <c r="C84" s="147"/>
      <c r="D84" s="367"/>
      <c r="E84" s="367"/>
      <c r="F84" s="517"/>
      <c r="G84" s="517"/>
      <c r="H84" s="518"/>
    </row>
    <row r="85" spans="2:8" x14ac:dyDescent="0.25">
      <c r="B85" s="54"/>
      <c r="C85" s="147"/>
      <c r="D85" s="367"/>
      <c r="E85" s="367"/>
      <c r="F85" s="517"/>
      <c r="G85" s="517"/>
      <c r="H85" s="518"/>
    </row>
    <row r="86" spans="2:8" x14ac:dyDescent="0.25">
      <c r="B86" s="54"/>
      <c r="C86" s="147"/>
      <c r="D86" s="367"/>
      <c r="E86" s="367"/>
      <c r="F86" s="517"/>
      <c r="G86" s="517"/>
      <c r="H86" s="518"/>
    </row>
    <row r="87" spans="2:8" x14ac:dyDescent="0.25">
      <c r="B87" s="54"/>
      <c r="C87" s="147"/>
      <c r="D87" s="367"/>
      <c r="E87" s="367"/>
      <c r="F87" s="517"/>
      <c r="G87" s="517"/>
      <c r="H87" s="518"/>
    </row>
    <row r="88" spans="2:8" x14ac:dyDescent="0.25">
      <c r="B88" s="54"/>
      <c r="C88" s="147"/>
      <c r="D88" s="367"/>
      <c r="E88" s="367"/>
      <c r="F88" s="517"/>
      <c r="G88" s="517"/>
      <c r="H88" s="518"/>
    </row>
    <row r="89" spans="2:8" x14ac:dyDescent="0.25">
      <c r="B89" s="54"/>
      <c r="C89" s="147"/>
      <c r="D89" s="367"/>
      <c r="E89" s="367"/>
      <c r="F89" s="517"/>
      <c r="G89" s="517"/>
      <c r="H89" s="518"/>
    </row>
    <row r="90" spans="2:8" x14ac:dyDescent="0.25">
      <c r="B90" s="54"/>
      <c r="C90" s="147"/>
      <c r="D90" s="367"/>
      <c r="E90" s="367"/>
      <c r="F90" s="517"/>
      <c r="G90" s="517"/>
      <c r="H90" s="518"/>
    </row>
    <row r="91" spans="2:8" x14ac:dyDescent="0.25">
      <c r="B91" s="54"/>
      <c r="C91" s="147"/>
      <c r="D91" s="367"/>
      <c r="E91" s="367"/>
      <c r="F91" s="517"/>
      <c r="G91" s="517"/>
      <c r="H91" s="518"/>
    </row>
    <row r="92" spans="2:8" x14ac:dyDescent="0.25">
      <c r="B92" s="54"/>
      <c r="C92" s="147"/>
      <c r="D92" s="367"/>
      <c r="E92" s="367"/>
      <c r="F92" s="517"/>
      <c r="G92" s="517"/>
      <c r="H92" s="518"/>
    </row>
    <row r="93" spans="2:8" x14ac:dyDescent="0.25">
      <c r="B93" s="54"/>
      <c r="C93" s="147"/>
      <c r="D93" s="367"/>
      <c r="E93" s="367"/>
      <c r="F93" s="517"/>
      <c r="G93" s="517"/>
      <c r="H93" s="518"/>
    </row>
    <row r="94" spans="2:8" x14ac:dyDescent="0.25">
      <c r="B94" s="54"/>
      <c r="C94" s="147"/>
      <c r="D94" s="367"/>
      <c r="E94" s="367"/>
      <c r="F94" s="517"/>
      <c r="G94" s="517"/>
      <c r="H94" s="518"/>
    </row>
    <row r="95" spans="2:8" x14ac:dyDescent="0.25">
      <c r="B95" s="54"/>
      <c r="C95" s="147"/>
      <c r="D95" s="367"/>
      <c r="E95" s="367"/>
      <c r="F95" s="517"/>
      <c r="G95" s="517"/>
      <c r="H95" s="518"/>
    </row>
    <row r="96" spans="2:8" x14ac:dyDescent="0.25">
      <c r="B96" s="54"/>
      <c r="C96" s="147"/>
      <c r="D96" s="367"/>
      <c r="E96" s="367"/>
      <c r="F96" s="517"/>
      <c r="G96" s="517"/>
      <c r="H96" s="518"/>
    </row>
    <row r="97" spans="2:8" x14ac:dyDescent="0.25">
      <c r="B97" s="54"/>
      <c r="C97" s="147"/>
      <c r="D97" s="367"/>
      <c r="E97" s="367"/>
      <c r="F97" s="517"/>
      <c r="G97" s="517"/>
      <c r="H97" s="518"/>
    </row>
    <row r="98" spans="2:8" x14ac:dyDescent="0.25">
      <c r="B98" s="54"/>
      <c r="C98" s="147"/>
      <c r="D98" s="367"/>
      <c r="E98" s="367"/>
      <c r="F98" s="517"/>
      <c r="G98" s="517"/>
      <c r="H98" s="518"/>
    </row>
    <row r="99" spans="2:8" x14ac:dyDescent="0.25">
      <c r="B99" s="54"/>
      <c r="C99" s="147"/>
      <c r="D99" s="367"/>
      <c r="E99" s="367"/>
      <c r="F99" s="517"/>
      <c r="G99" s="517"/>
      <c r="H99" s="518"/>
    </row>
    <row r="100" spans="2:8" ht="15.75" thickBot="1" x14ac:dyDescent="0.3">
      <c r="B100" s="60"/>
      <c r="C100" s="148"/>
      <c r="D100" s="371"/>
      <c r="E100" s="371"/>
      <c r="F100" s="519"/>
      <c r="G100" s="519"/>
      <c r="H100" s="520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0D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288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523875</xdr:colOff>
                    <xdr:row>1</xdr:row>
                    <xdr:rowOff>9525</xdr:rowOff>
                  </from>
                  <to>
                    <xdr:col>31</xdr:col>
                    <xdr:colOff>476250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88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38100</xdr:colOff>
                    <xdr:row>1</xdr:row>
                    <xdr:rowOff>28575</xdr:rowOff>
                  </from>
                  <to>
                    <xdr:col>28</xdr:col>
                    <xdr:colOff>371475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46">
    <tabColor rgb="FF000000"/>
    <pageSetUpPr fitToPage="1"/>
  </sheetPr>
  <dimension ref="B1:BF100"/>
  <sheetViews>
    <sheetView showGridLines="0" zoomScaleNormal="100" workbookViewId="0">
      <selection activeCell="P41" sqref="P4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43601</v>
      </c>
      <c r="N5" s="468" t="str">
        <f ca="1">"Oil Sales for "&amp;TEXT(L5,"MM-DD-YY")</f>
        <v>Oil Sales for 05-16-19</v>
      </c>
      <c r="O5" s="469"/>
      <c r="P5" s="96">
        <f>SUM(AC14:AC37)</f>
        <v>616.52</v>
      </c>
      <c r="Q5" s="10"/>
      <c r="R5" s="531" t="str">
        <f ca="1">"Flare Total For "&amp;TEXT(L5,"MM-DD-YY")</f>
        <v>Flare Total For 05-16-19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538</v>
      </c>
      <c r="M6" s="10"/>
      <c r="N6" s="472" t="str">
        <f ca="1">"Gas Sales for "&amp;TEXT(L5,"MM-DD-YY")</f>
        <v>Gas Sales for 05-16-19</v>
      </c>
      <c r="O6" s="473"/>
      <c r="P6" s="132">
        <v>3710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473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59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362" t="s">
        <v>92</v>
      </c>
      <c r="F11" s="362" t="s">
        <v>93</v>
      </c>
      <c r="G11" s="362" t="s">
        <v>94</v>
      </c>
      <c r="H11" s="363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62" t="s">
        <v>54</v>
      </c>
      <c r="N11" s="363" t="s">
        <v>55</v>
      </c>
      <c r="O11" s="38" t="s">
        <v>80</v>
      </c>
      <c r="P11" s="362" t="s">
        <v>61</v>
      </c>
      <c r="Q11" s="363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62" t="s">
        <v>61</v>
      </c>
      <c r="AD11" s="362" t="s">
        <v>100</v>
      </c>
      <c r="AE11" s="362" t="s">
        <v>101</v>
      </c>
      <c r="AF11" s="363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360">
        <v>765</v>
      </c>
      <c r="E14" s="51">
        <v>44</v>
      </c>
      <c r="F14" s="360">
        <v>1.75</v>
      </c>
      <c r="G14" s="51">
        <v>221</v>
      </c>
      <c r="H14" s="52">
        <v>192</v>
      </c>
      <c r="I14" s="53"/>
      <c r="J14" s="160"/>
      <c r="K14" s="65"/>
      <c r="L14" s="49"/>
      <c r="M14" s="360"/>
      <c r="N14" s="52"/>
      <c r="O14" s="54">
        <v>4087</v>
      </c>
      <c r="P14" s="360">
        <v>24</v>
      </c>
      <c r="Q14" s="52">
        <v>22</v>
      </c>
      <c r="R14" s="21">
        <v>24</v>
      </c>
      <c r="S14" s="22">
        <f>Q14</f>
        <v>22</v>
      </c>
      <c r="T14" s="61"/>
      <c r="U14" s="61"/>
      <c r="V14" s="61"/>
      <c r="W14" s="112">
        <f ca="1">INDEX('Daily Totals'!$1:$1048576,MATCH(L5,'Daily Totals'!B:B)-1,17)</f>
        <v>113167</v>
      </c>
      <c r="X14" s="113">
        <f ca="1">IFERROR(('Main Tab'!$D$10-W14)/'Main Tab'!$D$10,1)</f>
        <v>0.36282353736057699</v>
      </c>
      <c r="Y14" s="185"/>
      <c r="Z14" s="64">
        <v>3</v>
      </c>
      <c r="AA14" s="49"/>
      <c r="AB14" s="49"/>
      <c r="AC14" s="360"/>
      <c r="AD14" s="104"/>
      <c r="AE14" s="106"/>
      <c r="AF14" s="108"/>
      <c r="AI14" s="83">
        <f ca="1">$L$5+B14</f>
        <v>43601.291666666664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24</v>
      </c>
      <c r="AQ14" s="81">
        <f t="shared" si="1"/>
        <v>22</v>
      </c>
      <c r="AR14" s="81">
        <f t="shared" ref="AR14:AR37" si="2">IF(O14="","",O14)</f>
        <v>4087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0.6875</v>
      </c>
      <c r="AV14" s="81">
        <f t="shared" ref="AV14:AZ37" si="6">IF(F14="","",F14)</f>
        <v>1.75</v>
      </c>
      <c r="AW14" s="226">
        <f t="shared" si="6"/>
        <v>221</v>
      </c>
      <c r="AX14" s="81">
        <f t="shared" si="6"/>
        <v>192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765</v>
      </c>
      <c r="BC14" s="81">
        <f t="shared" ref="BC14:BC37" si="8">IF(H14="","",H14)</f>
        <v>192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43601.333333333328</v>
      </c>
      <c r="C15" s="49"/>
      <c r="D15" s="360">
        <v>766</v>
      </c>
      <c r="E15" s="51">
        <v>44</v>
      </c>
      <c r="F15" s="360">
        <v>1.75</v>
      </c>
      <c r="G15" s="51">
        <v>225</v>
      </c>
      <c r="H15" s="52">
        <v>190</v>
      </c>
      <c r="I15" s="53"/>
      <c r="J15" s="160"/>
      <c r="K15" s="65"/>
      <c r="L15" s="49"/>
      <c r="M15" s="360"/>
      <c r="N15" s="52"/>
      <c r="O15" s="54">
        <v>3988</v>
      </c>
      <c r="P15" s="360">
        <v>22</v>
      </c>
      <c r="Q15" s="52">
        <v>21</v>
      </c>
      <c r="R15" s="23">
        <f t="shared" ref="R15:S30" si="12">P15+R14</f>
        <v>46</v>
      </c>
      <c r="S15" s="24">
        <f t="shared" si="12"/>
        <v>43</v>
      </c>
      <c r="T15" s="62"/>
      <c r="U15" s="62">
        <v>1.8</v>
      </c>
      <c r="V15" s="62"/>
      <c r="W15" s="114">
        <f t="shared" ref="W15:W37" ca="1" si="13">W14-Q15</f>
        <v>113146</v>
      </c>
      <c r="X15" s="115">
        <f ca="1">IFERROR(('Main Tab'!$D$10-W15)/'Main Tab'!$D$10,1)</f>
        <v>0.36294177594351573</v>
      </c>
      <c r="Y15" s="110" t="s">
        <v>305</v>
      </c>
      <c r="Z15" s="65">
        <v>2</v>
      </c>
      <c r="AA15" s="49">
        <v>8466311</v>
      </c>
      <c r="AB15" s="49" t="s">
        <v>160</v>
      </c>
      <c r="AC15" s="360">
        <v>185.65</v>
      </c>
      <c r="AD15" s="104" t="s">
        <v>153</v>
      </c>
      <c r="AE15" s="106">
        <v>49</v>
      </c>
      <c r="AF15" s="108">
        <v>5.0000000000000001E-4</v>
      </c>
      <c r="AI15" s="83">
        <f t="shared" ref="AI15:AI37" ca="1" si="14">B15</f>
        <v>43601.333333333328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>CHLORIDES 1.8=10,668</v>
      </c>
      <c r="AP15" s="81">
        <f t="shared" si="1"/>
        <v>22</v>
      </c>
      <c r="AQ15" s="81">
        <f t="shared" si="1"/>
        <v>21</v>
      </c>
      <c r="AR15" s="81">
        <f t="shared" si="2"/>
        <v>3988</v>
      </c>
      <c r="AS15" s="81" t="str">
        <f t="shared" si="3"/>
        <v/>
      </c>
      <c r="AT15" s="81" t="str">
        <f t="shared" si="4"/>
        <v/>
      </c>
      <c r="AU15" s="81">
        <f t="shared" si="5"/>
        <v>0.6875</v>
      </c>
      <c r="AV15" s="81">
        <f t="shared" si="6"/>
        <v>1.75</v>
      </c>
      <c r="AW15" s="226">
        <f t="shared" si="6"/>
        <v>225</v>
      </c>
      <c r="AX15" s="81">
        <f t="shared" si="6"/>
        <v>190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766</v>
      </c>
      <c r="BC15" s="81">
        <f t="shared" si="8"/>
        <v>190</v>
      </c>
      <c r="BD15" s="81">
        <f t="shared" si="9"/>
        <v>5.0000000000000001E-4</v>
      </c>
      <c r="BE15" s="81">
        <f t="shared" si="10"/>
        <v>49</v>
      </c>
      <c r="BF15" s="84" t="str">
        <f t="shared" si="11"/>
        <v>Ticket No: 8466311 185.65 bbls sold</v>
      </c>
    </row>
    <row r="16" spans="2:58" x14ac:dyDescent="0.25">
      <c r="B16" s="47">
        <f t="shared" ref="B16:B37" ca="1" si="15">B15+TIME(1,0,0)</f>
        <v>43601.374999999993</v>
      </c>
      <c r="C16" s="49"/>
      <c r="D16" s="360">
        <v>764</v>
      </c>
      <c r="E16" s="51">
        <v>44</v>
      </c>
      <c r="F16" s="360">
        <v>1.75</v>
      </c>
      <c r="G16" s="51">
        <v>222</v>
      </c>
      <c r="H16" s="52">
        <v>194</v>
      </c>
      <c r="I16" s="53"/>
      <c r="J16" s="160"/>
      <c r="K16" s="65"/>
      <c r="L16" s="49"/>
      <c r="M16" s="360"/>
      <c r="N16" s="52"/>
      <c r="O16" s="54">
        <v>3654</v>
      </c>
      <c r="P16" s="360">
        <v>22</v>
      </c>
      <c r="Q16" s="52">
        <v>21</v>
      </c>
      <c r="R16" s="23">
        <f t="shared" si="12"/>
        <v>68</v>
      </c>
      <c r="S16" s="24">
        <f t="shared" si="12"/>
        <v>64</v>
      </c>
      <c r="T16" s="62"/>
      <c r="U16" s="62"/>
      <c r="V16" s="62"/>
      <c r="W16" s="114">
        <f t="shared" ca="1" si="13"/>
        <v>113125</v>
      </c>
      <c r="X16" s="115">
        <f ca="1">IFERROR(('Main Tab'!$D$10-W16)/'Main Tab'!$D$10,1)</f>
        <v>0.36306001452645448</v>
      </c>
      <c r="Y16" s="110" t="s">
        <v>306</v>
      </c>
      <c r="Z16" s="65">
        <v>2</v>
      </c>
      <c r="AA16" s="49"/>
      <c r="AB16" s="49"/>
      <c r="AC16" s="360"/>
      <c r="AD16" s="104"/>
      <c r="AE16" s="106"/>
      <c r="AF16" s="108"/>
      <c r="AI16" s="83">
        <f t="shared" ca="1" si="14"/>
        <v>43601.374999999993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>SAND MEDIUM</v>
      </c>
      <c r="AP16" s="81">
        <f t="shared" si="1"/>
        <v>22</v>
      </c>
      <c r="AQ16" s="81">
        <f t="shared" si="1"/>
        <v>21</v>
      </c>
      <c r="AR16" s="81">
        <f t="shared" si="2"/>
        <v>3654</v>
      </c>
      <c r="AS16" s="81" t="str">
        <f t="shared" si="3"/>
        <v/>
      </c>
      <c r="AT16" s="81" t="str">
        <f t="shared" si="4"/>
        <v/>
      </c>
      <c r="AU16" s="81">
        <f t="shared" si="5"/>
        <v>0.6875</v>
      </c>
      <c r="AV16" s="81">
        <f t="shared" si="6"/>
        <v>1.75</v>
      </c>
      <c r="AW16" s="226">
        <f t="shared" si="6"/>
        <v>222</v>
      </c>
      <c r="AX16" s="81">
        <f t="shared" si="6"/>
        <v>194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764</v>
      </c>
      <c r="BC16" s="81">
        <f t="shared" si="8"/>
        <v>194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43601.416666666657</v>
      </c>
      <c r="C17" s="49"/>
      <c r="D17" s="360">
        <v>764</v>
      </c>
      <c r="E17" s="51">
        <v>44</v>
      </c>
      <c r="F17" s="360">
        <v>1.75</v>
      </c>
      <c r="G17" s="51">
        <v>222</v>
      </c>
      <c r="H17" s="52">
        <v>191</v>
      </c>
      <c r="I17" s="53"/>
      <c r="J17" s="160"/>
      <c r="K17" s="65"/>
      <c r="L17" s="49"/>
      <c r="M17" s="360"/>
      <c r="N17" s="52"/>
      <c r="O17" s="54">
        <v>3878</v>
      </c>
      <c r="P17" s="360">
        <v>22</v>
      </c>
      <c r="Q17" s="52">
        <v>22</v>
      </c>
      <c r="R17" s="23">
        <f t="shared" si="12"/>
        <v>90</v>
      </c>
      <c r="S17" s="24">
        <f t="shared" si="12"/>
        <v>86</v>
      </c>
      <c r="T17" s="62"/>
      <c r="U17" s="171"/>
      <c r="V17" s="62"/>
      <c r="W17" s="114">
        <f t="shared" ca="1" si="13"/>
        <v>113103</v>
      </c>
      <c r="X17" s="115">
        <f ca="1">IFERROR(('Main Tab'!$D$10-W17)/'Main Tab'!$D$10,1)</f>
        <v>0.3631838835181046</v>
      </c>
      <c r="Y17" s="110"/>
      <c r="Z17" s="65">
        <v>1</v>
      </c>
      <c r="AA17" s="49"/>
      <c r="AB17" s="49"/>
      <c r="AC17" s="360"/>
      <c r="AD17" s="104"/>
      <c r="AE17" s="106"/>
      <c r="AF17" s="108"/>
      <c r="AI17" s="83">
        <f t="shared" ca="1" si="14"/>
        <v>43601.416666666657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22</v>
      </c>
      <c r="AQ17" s="81">
        <f t="shared" si="1"/>
        <v>22</v>
      </c>
      <c r="AR17" s="81">
        <f t="shared" si="2"/>
        <v>3878</v>
      </c>
      <c r="AS17" s="81" t="str">
        <f t="shared" si="3"/>
        <v/>
      </c>
      <c r="AT17" s="81" t="str">
        <f t="shared" si="4"/>
        <v/>
      </c>
      <c r="AU17" s="81">
        <f t="shared" si="5"/>
        <v>0.6875</v>
      </c>
      <c r="AV17" s="81">
        <f t="shared" si="6"/>
        <v>1.75</v>
      </c>
      <c r="AW17" s="226">
        <f t="shared" si="6"/>
        <v>222</v>
      </c>
      <c r="AX17" s="81">
        <f t="shared" si="6"/>
        <v>191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764</v>
      </c>
      <c r="BC17" s="81">
        <f t="shared" si="8"/>
        <v>191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43601.458333333321</v>
      </c>
      <c r="C18" s="49"/>
      <c r="D18" s="360">
        <v>762</v>
      </c>
      <c r="E18" s="51">
        <v>44</v>
      </c>
      <c r="F18" s="360">
        <v>1.75</v>
      </c>
      <c r="G18" s="51">
        <v>214</v>
      </c>
      <c r="H18" s="52">
        <v>194</v>
      </c>
      <c r="I18" s="53"/>
      <c r="J18" s="160"/>
      <c r="K18" s="65"/>
      <c r="L18" s="49"/>
      <c r="M18" s="360"/>
      <c r="N18" s="52"/>
      <c r="O18" s="54">
        <v>5210</v>
      </c>
      <c r="P18" s="360">
        <v>23</v>
      </c>
      <c r="Q18" s="52">
        <v>23</v>
      </c>
      <c r="R18" s="23">
        <f t="shared" si="12"/>
        <v>113</v>
      </c>
      <c r="S18" s="24">
        <f t="shared" si="12"/>
        <v>109</v>
      </c>
      <c r="T18" s="62"/>
      <c r="U18" s="62"/>
      <c r="V18" s="62"/>
      <c r="W18" s="114">
        <f t="shared" ca="1" si="13"/>
        <v>113080</v>
      </c>
      <c r="X18" s="115">
        <f ca="1">IFERROR(('Main Tab'!$D$10-W18)/'Main Tab'!$D$10,1)</f>
        <v>0.36331338291846604</v>
      </c>
      <c r="Y18" s="110"/>
      <c r="Z18" s="65">
        <v>3</v>
      </c>
      <c r="AA18" s="49"/>
      <c r="AB18" s="49"/>
      <c r="AC18" s="360"/>
      <c r="AD18" s="104"/>
      <c r="AE18" s="106"/>
      <c r="AF18" s="108"/>
      <c r="AI18" s="83">
        <f t="shared" ca="1" si="14"/>
        <v>43601.458333333321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23</v>
      </c>
      <c r="AQ18" s="81">
        <f t="shared" si="1"/>
        <v>23</v>
      </c>
      <c r="AR18" s="81">
        <f t="shared" si="2"/>
        <v>5210</v>
      </c>
      <c r="AS18" s="81" t="str">
        <f t="shared" si="3"/>
        <v/>
      </c>
      <c r="AT18" s="81" t="str">
        <f t="shared" si="4"/>
        <v/>
      </c>
      <c r="AU18" s="81">
        <f t="shared" si="5"/>
        <v>0.6875</v>
      </c>
      <c r="AV18" s="81">
        <f t="shared" si="6"/>
        <v>1.75</v>
      </c>
      <c r="AW18" s="226">
        <f t="shared" si="6"/>
        <v>214</v>
      </c>
      <c r="AX18" s="81">
        <f t="shared" si="6"/>
        <v>194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762</v>
      </c>
      <c r="BC18" s="81">
        <f t="shared" si="8"/>
        <v>194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Bot="1" x14ac:dyDescent="0.3">
      <c r="B19" s="47">
        <f t="shared" ca="1" si="15"/>
        <v>43601.499999999985</v>
      </c>
      <c r="C19" s="49"/>
      <c r="D19" s="360">
        <v>762</v>
      </c>
      <c r="E19" s="51">
        <v>44</v>
      </c>
      <c r="F19" s="360">
        <v>1.75</v>
      </c>
      <c r="G19" s="51">
        <v>220</v>
      </c>
      <c r="H19" s="52">
        <v>194</v>
      </c>
      <c r="I19" s="53"/>
      <c r="J19" s="160"/>
      <c r="K19" s="65"/>
      <c r="L19" s="49"/>
      <c r="M19" s="360"/>
      <c r="N19" s="52"/>
      <c r="O19" s="54">
        <v>4394</v>
      </c>
      <c r="P19" s="360">
        <v>22</v>
      </c>
      <c r="Q19" s="52">
        <v>19</v>
      </c>
      <c r="R19" s="23">
        <f t="shared" si="12"/>
        <v>135</v>
      </c>
      <c r="S19" s="24">
        <f t="shared" si="12"/>
        <v>128</v>
      </c>
      <c r="T19" s="62"/>
      <c r="U19" s="62"/>
      <c r="V19" s="62"/>
      <c r="W19" s="114">
        <f t="shared" ca="1" si="13"/>
        <v>113061</v>
      </c>
      <c r="X19" s="115">
        <f ca="1">IFERROR(('Main Tab'!$D$10-W19)/'Main Tab'!$D$10,1)</f>
        <v>0.36342036068398204</v>
      </c>
      <c r="Y19" s="110"/>
      <c r="Z19" s="65">
        <v>3</v>
      </c>
      <c r="AA19" s="49"/>
      <c r="AB19" s="49"/>
      <c r="AC19" s="360"/>
      <c r="AD19" s="104"/>
      <c r="AE19" s="106"/>
      <c r="AF19" s="108"/>
      <c r="AI19" s="83">
        <f t="shared" ca="1" si="14"/>
        <v>43601.499999999985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22</v>
      </c>
      <c r="AQ19" s="81">
        <f t="shared" si="1"/>
        <v>19</v>
      </c>
      <c r="AR19" s="81">
        <f t="shared" si="2"/>
        <v>4394</v>
      </c>
      <c r="AS19" s="81" t="str">
        <f t="shared" si="3"/>
        <v/>
      </c>
      <c r="AT19" s="81" t="str">
        <f t="shared" si="4"/>
        <v/>
      </c>
      <c r="AU19" s="81">
        <f>IF(E19="","",E19/64)</f>
        <v>0.6875</v>
      </c>
      <c r="AV19" s="81">
        <f>IF(F19="","",F19)</f>
        <v>1.75</v>
      </c>
      <c r="AW19" s="226">
        <f t="shared" si="6"/>
        <v>220</v>
      </c>
      <c r="AX19" s="81">
        <f t="shared" si="6"/>
        <v>194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762</v>
      </c>
      <c r="BC19" s="81">
        <f t="shared" si="8"/>
        <v>194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5.75" thickTop="1" x14ac:dyDescent="0.25">
      <c r="B20" s="47">
        <f t="shared" ca="1" si="15"/>
        <v>43601.54166666665</v>
      </c>
      <c r="C20" s="49"/>
      <c r="D20" s="360">
        <v>764</v>
      </c>
      <c r="E20" s="51">
        <v>44</v>
      </c>
      <c r="F20" s="360">
        <v>1.75</v>
      </c>
      <c r="G20" s="51">
        <v>212</v>
      </c>
      <c r="H20" s="52">
        <v>202</v>
      </c>
      <c r="I20" s="53"/>
      <c r="J20" s="160"/>
      <c r="K20" s="65"/>
      <c r="L20" s="49"/>
      <c r="M20" s="360"/>
      <c r="N20" s="52"/>
      <c r="O20" s="54">
        <v>4022</v>
      </c>
      <c r="P20" s="360">
        <v>23</v>
      </c>
      <c r="Q20" s="52">
        <v>20</v>
      </c>
      <c r="R20" s="23">
        <f t="shared" si="12"/>
        <v>158</v>
      </c>
      <c r="S20" s="24">
        <f t="shared" si="12"/>
        <v>148</v>
      </c>
      <c r="T20" s="62"/>
      <c r="U20" s="62"/>
      <c r="V20" s="62"/>
      <c r="W20" s="114">
        <f t="shared" ca="1" si="13"/>
        <v>113041</v>
      </c>
      <c r="X20" s="115">
        <f ca="1">IFERROR(('Main Tab'!$D$10-W20)/'Main Tab'!$D$10,1)</f>
        <v>0.3635329688582094</v>
      </c>
      <c r="Y20" s="110"/>
      <c r="Z20" s="64">
        <v>2</v>
      </c>
      <c r="AA20" s="49">
        <v>8490701</v>
      </c>
      <c r="AB20" s="49" t="s">
        <v>160</v>
      </c>
      <c r="AC20" s="360">
        <v>196.73</v>
      </c>
      <c r="AD20" s="104" t="s">
        <v>153</v>
      </c>
      <c r="AE20" s="106">
        <v>45.5</v>
      </c>
      <c r="AF20" s="108">
        <v>1E-3</v>
      </c>
      <c r="AI20" s="83">
        <f t="shared" ca="1" si="14"/>
        <v>43601.54166666665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23</v>
      </c>
      <c r="AQ20" s="81">
        <f t="shared" si="1"/>
        <v>20</v>
      </c>
      <c r="AR20" s="81">
        <f t="shared" si="2"/>
        <v>4022</v>
      </c>
      <c r="AS20" s="81" t="str">
        <f t="shared" si="3"/>
        <v/>
      </c>
      <c r="AT20" s="81" t="str">
        <f t="shared" si="4"/>
        <v/>
      </c>
      <c r="AU20" s="81">
        <f>IF(E20="","",E20/64)</f>
        <v>0.6875</v>
      </c>
      <c r="AV20" s="81">
        <f t="shared" si="6"/>
        <v>1.75</v>
      </c>
      <c r="AW20" s="226">
        <f t="shared" si="6"/>
        <v>212</v>
      </c>
      <c r="AX20" s="81">
        <f t="shared" si="6"/>
        <v>202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764</v>
      </c>
      <c r="BC20" s="81">
        <f t="shared" si="8"/>
        <v>202</v>
      </c>
      <c r="BD20" s="81">
        <f t="shared" si="9"/>
        <v>1E-3</v>
      </c>
      <c r="BE20" s="81">
        <f t="shared" si="10"/>
        <v>45.5</v>
      </c>
      <c r="BF20" s="84" t="str">
        <f t="shared" si="11"/>
        <v>Ticket No: 8490701 196.73 bbls sold</v>
      </c>
    </row>
    <row r="21" spans="2:58" x14ac:dyDescent="0.25">
      <c r="B21" s="47">
        <f t="shared" ca="1" si="15"/>
        <v>43601.583333333314</v>
      </c>
      <c r="C21" s="49"/>
      <c r="D21" s="360">
        <v>762</v>
      </c>
      <c r="E21" s="51">
        <v>44</v>
      </c>
      <c r="F21" s="360">
        <v>1.75</v>
      </c>
      <c r="G21" s="51">
        <v>218</v>
      </c>
      <c r="H21" s="52">
        <v>196</v>
      </c>
      <c r="I21" s="53"/>
      <c r="J21" s="160"/>
      <c r="K21" s="65"/>
      <c r="L21" s="49"/>
      <c r="M21" s="360"/>
      <c r="N21" s="52"/>
      <c r="O21" s="54">
        <v>3089</v>
      </c>
      <c r="P21" s="360">
        <v>24</v>
      </c>
      <c r="Q21" s="52">
        <v>18</v>
      </c>
      <c r="R21" s="23">
        <f t="shared" si="12"/>
        <v>182</v>
      </c>
      <c r="S21" s="24">
        <f t="shared" si="12"/>
        <v>166</v>
      </c>
      <c r="T21" s="62"/>
      <c r="U21" s="62"/>
      <c r="V21" s="62"/>
      <c r="W21" s="114">
        <f t="shared" ca="1" si="13"/>
        <v>113023</v>
      </c>
      <c r="X21" s="115">
        <f ca="1">IFERROR(('Main Tab'!$D$10-W21)/'Main Tab'!$D$10,1)</f>
        <v>0.36363431621501408</v>
      </c>
      <c r="Y21" s="110"/>
      <c r="Z21" s="65">
        <v>1</v>
      </c>
      <c r="AA21" s="49"/>
      <c r="AB21" s="49"/>
      <c r="AC21" s="360"/>
      <c r="AD21" s="104"/>
      <c r="AE21" s="106"/>
      <c r="AF21" s="108"/>
      <c r="AI21" s="83">
        <f t="shared" ca="1" si="14"/>
        <v>43601.583333333314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24</v>
      </c>
      <c r="AQ21" s="81">
        <f t="shared" si="1"/>
        <v>18</v>
      </c>
      <c r="AR21" s="81">
        <f t="shared" si="2"/>
        <v>3089</v>
      </c>
      <c r="AS21" s="81" t="str">
        <f t="shared" si="3"/>
        <v/>
      </c>
      <c r="AT21" s="81" t="str">
        <f t="shared" si="4"/>
        <v/>
      </c>
      <c r="AU21" s="81">
        <f t="shared" si="5"/>
        <v>0.6875</v>
      </c>
      <c r="AV21" s="81">
        <f t="shared" si="6"/>
        <v>1.75</v>
      </c>
      <c r="AW21" s="226">
        <f t="shared" si="6"/>
        <v>218</v>
      </c>
      <c r="AX21" s="81">
        <f t="shared" si="6"/>
        <v>196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762</v>
      </c>
      <c r="BC21" s="81">
        <f t="shared" si="8"/>
        <v>196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43601.624999999978</v>
      </c>
      <c r="C22" s="49"/>
      <c r="D22" s="360">
        <v>762</v>
      </c>
      <c r="E22" s="51">
        <v>44</v>
      </c>
      <c r="F22" s="360">
        <v>175</v>
      </c>
      <c r="G22" s="51">
        <v>212</v>
      </c>
      <c r="H22" s="52">
        <v>199</v>
      </c>
      <c r="I22" s="53"/>
      <c r="J22" s="160"/>
      <c r="K22" s="65"/>
      <c r="L22" s="49"/>
      <c r="M22" s="360"/>
      <c r="N22" s="52"/>
      <c r="O22" s="54">
        <v>3106</v>
      </c>
      <c r="P22" s="360">
        <v>22</v>
      </c>
      <c r="Q22" s="52">
        <v>20</v>
      </c>
      <c r="R22" s="23">
        <f t="shared" si="12"/>
        <v>204</v>
      </c>
      <c r="S22" s="24">
        <f t="shared" si="12"/>
        <v>186</v>
      </c>
      <c r="T22" s="62"/>
      <c r="U22" s="62"/>
      <c r="V22" s="62"/>
      <c r="W22" s="114">
        <f t="shared" ca="1" si="13"/>
        <v>113003</v>
      </c>
      <c r="X22" s="115">
        <f ca="1">IFERROR(('Main Tab'!$D$10-W22)/'Main Tab'!$D$10,1)</f>
        <v>0.36374692438924139</v>
      </c>
      <c r="Y22" s="110"/>
      <c r="Z22" s="65">
        <v>3</v>
      </c>
      <c r="AA22" s="49"/>
      <c r="AB22" s="49"/>
      <c r="AC22" s="360"/>
      <c r="AD22" s="104"/>
      <c r="AE22" s="106"/>
      <c r="AF22" s="108"/>
      <c r="AI22" s="83">
        <f t="shared" ca="1" si="14"/>
        <v>43601.624999999978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22</v>
      </c>
      <c r="AQ22" s="81">
        <f t="shared" si="1"/>
        <v>20</v>
      </c>
      <c r="AR22" s="81">
        <f t="shared" si="2"/>
        <v>3106</v>
      </c>
      <c r="AS22" s="81" t="str">
        <f t="shared" si="3"/>
        <v/>
      </c>
      <c r="AT22" s="81" t="str">
        <f t="shared" si="4"/>
        <v/>
      </c>
      <c r="AU22" s="81">
        <f t="shared" si="5"/>
        <v>0.6875</v>
      </c>
      <c r="AV22" s="81">
        <f t="shared" si="6"/>
        <v>175</v>
      </c>
      <c r="AW22" s="226">
        <f t="shared" si="6"/>
        <v>212</v>
      </c>
      <c r="AX22" s="81">
        <f t="shared" si="6"/>
        <v>199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762</v>
      </c>
      <c r="BC22" s="81">
        <f t="shared" si="8"/>
        <v>199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43601.666666666642</v>
      </c>
      <c r="C23" s="49"/>
      <c r="D23" s="360">
        <v>762</v>
      </c>
      <c r="E23" s="51">
        <v>44</v>
      </c>
      <c r="F23" s="360">
        <v>1.75</v>
      </c>
      <c r="G23" s="51">
        <v>216</v>
      </c>
      <c r="H23" s="52">
        <v>195</v>
      </c>
      <c r="I23" s="53"/>
      <c r="J23" s="160"/>
      <c r="K23" s="65"/>
      <c r="L23" s="49"/>
      <c r="M23" s="360"/>
      <c r="N23" s="52"/>
      <c r="O23" s="54">
        <v>3903</v>
      </c>
      <c r="P23" s="360">
        <v>23</v>
      </c>
      <c r="Q23" s="52">
        <v>18</v>
      </c>
      <c r="R23" s="23">
        <f t="shared" si="12"/>
        <v>227</v>
      </c>
      <c r="S23" s="24">
        <f t="shared" si="12"/>
        <v>204</v>
      </c>
      <c r="T23" s="62"/>
      <c r="U23" s="62"/>
      <c r="V23" s="62"/>
      <c r="W23" s="114">
        <f t="shared" ca="1" si="13"/>
        <v>112985</v>
      </c>
      <c r="X23" s="115">
        <f ca="1">IFERROR(('Main Tab'!$D$10-W23)/'Main Tab'!$D$10,1)</f>
        <v>0.36384827174604606</v>
      </c>
      <c r="Y23" s="110"/>
      <c r="Z23" s="65">
        <v>2</v>
      </c>
      <c r="AA23" s="49"/>
      <c r="AB23" s="49"/>
      <c r="AC23" s="360"/>
      <c r="AD23" s="104"/>
      <c r="AE23" s="106"/>
      <c r="AF23" s="108"/>
      <c r="AI23" s="83">
        <f t="shared" ca="1" si="14"/>
        <v>43601.666666666642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23</v>
      </c>
      <c r="AQ23" s="81">
        <f t="shared" si="1"/>
        <v>18</v>
      </c>
      <c r="AR23" s="81">
        <f t="shared" si="2"/>
        <v>3903</v>
      </c>
      <c r="AS23" s="81" t="str">
        <f t="shared" si="3"/>
        <v/>
      </c>
      <c r="AT23" s="81" t="str">
        <f t="shared" si="4"/>
        <v/>
      </c>
      <c r="AU23" s="81">
        <f t="shared" si="5"/>
        <v>0.6875</v>
      </c>
      <c r="AV23" s="81">
        <f t="shared" si="6"/>
        <v>1.75</v>
      </c>
      <c r="AW23" s="226">
        <f t="shared" si="6"/>
        <v>216</v>
      </c>
      <c r="AX23" s="81">
        <f t="shared" si="6"/>
        <v>195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762</v>
      </c>
      <c r="BC23" s="81">
        <f t="shared" si="8"/>
        <v>195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43601.708333333307</v>
      </c>
      <c r="C24" s="49"/>
      <c r="D24" s="360">
        <v>760</v>
      </c>
      <c r="E24" s="51">
        <v>44</v>
      </c>
      <c r="F24" s="360">
        <v>1.75</v>
      </c>
      <c r="G24" s="51">
        <v>212</v>
      </c>
      <c r="H24" s="52">
        <v>195</v>
      </c>
      <c r="I24" s="53"/>
      <c r="J24" s="160"/>
      <c r="K24" s="65"/>
      <c r="L24" s="49"/>
      <c r="M24" s="360"/>
      <c r="N24" s="52"/>
      <c r="O24" s="54">
        <v>3026</v>
      </c>
      <c r="P24" s="360">
        <v>22</v>
      </c>
      <c r="Q24" s="52">
        <v>18</v>
      </c>
      <c r="R24" s="23">
        <f t="shared" si="12"/>
        <v>249</v>
      </c>
      <c r="S24" s="24">
        <f t="shared" si="12"/>
        <v>222</v>
      </c>
      <c r="T24" s="62"/>
      <c r="U24" s="62"/>
      <c r="V24" s="62"/>
      <c r="W24" s="114">
        <f t="shared" ca="1" si="13"/>
        <v>112967</v>
      </c>
      <c r="X24" s="115">
        <f ca="1">IFERROR(('Main Tab'!$D$10-W24)/'Main Tab'!$D$10,1)</f>
        <v>0.36394961910285067</v>
      </c>
      <c r="Y24" s="110"/>
      <c r="Z24" s="65">
        <v>2</v>
      </c>
      <c r="AA24" s="49"/>
      <c r="AB24" s="49"/>
      <c r="AC24" s="360"/>
      <c r="AD24" s="104"/>
      <c r="AE24" s="106"/>
      <c r="AF24" s="108"/>
      <c r="AI24" s="83">
        <f t="shared" ca="1" si="14"/>
        <v>43601.708333333307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22</v>
      </c>
      <c r="AQ24" s="81">
        <f t="shared" si="1"/>
        <v>18</v>
      </c>
      <c r="AR24" s="81">
        <f t="shared" si="2"/>
        <v>3026</v>
      </c>
      <c r="AS24" s="81" t="str">
        <f t="shared" si="3"/>
        <v/>
      </c>
      <c r="AT24" s="81" t="str">
        <f t="shared" si="4"/>
        <v/>
      </c>
      <c r="AU24" s="81">
        <f t="shared" si="5"/>
        <v>0.6875</v>
      </c>
      <c r="AV24" s="81">
        <f t="shared" si="6"/>
        <v>1.75</v>
      </c>
      <c r="AW24" s="226">
        <f t="shared" si="6"/>
        <v>212</v>
      </c>
      <c r="AX24" s="81">
        <f t="shared" si="6"/>
        <v>195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760</v>
      </c>
      <c r="BC24" s="81">
        <f t="shared" si="8"/>
        <v>195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43601.749999999971</v>
      </c>
      <c r="C25" s="49"/>
      <c r="D25" s="360">
        <v>760</v>
      </c>
      <c r="E25" s="51">
        <v>44</v>
      </c>
      <c r="F25" s="360">
        <v>1.75</v>
      </c>
      <c r="G25" s="51">
        <v>219</v>
      </c>
      <c r="H25" s="52">
        <v>198</v>
      </c>
      <c r="I25" s="53"/>
      <c r="J25" s="160"/>
      <c r="K25" s="65"/>
      <c r="L25" s="49"/>
      <c r="M25" s="360"/>
      <c r="N25" s="52"/>
      <c r="O25" s="54">
        <v>3338</v>
      </c>
      <c r="P25" s="360">
        <v>23</v>
      </c>
      <c r="Q25" s="52">
        <v>17</v>
      </c>
      <c r="R25" s="23">
        <f t="shared" si="12"/>
        <v>272</v>
      </c>
      <c r="S25" s="24">
        <f t="shared" si="12"/>
        <v>239</v>
      </c>
      <c r="T25" s="62"/>
      <c r="U25" s="62"/>
      <c r="V25" s="62"/>
      <c r="W25" s="114">
        <f t="shared" ca="1" si="13"/>
        <v>112950</v>
      </c>
      <c r="X25" s="115">
        <f ca="1">IFERROR(('Main Tab'!$D$10-W25)/'Main Tab'!$D$10,1)</f>
        <v>0.36404533605094391</v>
      </c>
      <c r="Y25" s="110"/>
      <c r="Z25" s="65">
        <v>3</v>
      </c>
      <c r="AA25" s="49"/>
      <c r="AB25" s="49"/>
      <c r="AC25" s="360"/>
      <c r="AD25" s="104"/>
      <c r="AE25" s="106"/>
      <c r="AF25" s="108"/>
      <c r="AI25" s="83">
        <f t="shared" ca="1" si="14"/>
        <v>43601.749999999971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23</v>
      </c>
      <c r="AQ25" s="81">
        <f t="shared" si="1"/>
        <v>17</v>
      </c>
      <c r="AR25" s="81">
        <f t="shared" si="2"/>
        <v>3338</v>
      </c>
      <c r="AS25" s="81" t="str">
        <f t="shared" si="3"/>
        <v/>
      </c>
      <c r="AT25" s="81" t="str">
        <f t="shared" si="4"/>
        <v/>
      </c>
      <c r="AU25" s="81">
        <f t="shared" si="5"/>
        <v>0.6875</v>
      </c>
      <c r="AV25" s="81">
        <f t="shared" si="6"/>
        <v>1.75</v>
      </c>
      <c r="AW25" s="81">
        <f t="shared" si="6"/>
        <v>219</v>
      </c>
      <c r="AX25" s="81">
        <f t="shared" si="6"/>
        <v>198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760</v>
      </c>
      <c r="BC25" s="81">
        <f t="shared" si="8"/>
        <v>198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43601.791666666635</v>
      </c>
      <c r="C26" s="49"/>
      <c r="D26" s="360">
        <v>762</v>
      </c>
      <c r="E26" s="51">
        <v>44</v>
      </c>
      <c r="F26" s="365">
        <v>1.75</v>
      </c>
      <c r="G26" s="51">
        <v>214</v>
      </c>
      <c r="H26" s="52">
        <v>196</v>
      </c>
      <c r="I26" s="53"/>
      <c r="J26" s="160"/>
      <c r="K26" s="65"/>
      <c r="L26" s="49"/>
      <c r="M26" s="360"/>
      <c r="N26" s="52"/>
      <c r="O26" s="54">
        <v>3180</v>
      </c>
      <c r="P26" s="365">
        <v>22</v>
      </c>
      <c r="Q26" s="52">
        <v>21</v>
      </c>
      <c r="R26" s="23">
        <f t="shared" si="12"/>
        <v>294</v>
      </c>
      <c r="S26" s="24">
        <f t="shared" si="12"/>
        <v>260</v>
      </c>
      <c r="T26" s="62"/>
      <c r="U26" s="62"/>
      <c r="V26" s="62"/>
      <c r="W26" s="114">
        <f t="shared" ca="1" si="13"/>
        <v>112929</v>
      </c>
      <c r="X26" s="115">
        <f ca="1">IFERROR(('Main Tab'!$D$10-W26)/'Main Tab'!$D$10,1)</f>
        <v>0.36416357463388266</v>
      </c>
      <c r="Y26" s="110"/>
      <c r="Z26" s="64">
        <v>3</v>
      </c>
      <c r="AA26" s="49"/>
      <c r="AB26" s="49"/>
      <c r="AC26" s="360"/>
      <c r="AD26" s="104"/>
      <c r="AE26" s="106"/>
      <c r="AF26" s="108"/>
      <c r="AI26" s="83">
        <f t="shared" ca="1" si="14"/>
        <v>43601.791666666635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22</v>
      </c>
      <c r="AQ26" s="81">
        <f t="shared" si="1"/>
        <v>21</v>
      </c>
      <c r="AR26" s="81">
        <f t="shared" si="2"/>
        <v>3180</v>
      </c>
      <c r="AS26" s="81" t="str">
        <f t="shared" si="3"/>
        <v/>
      </c>
      <c r="AT26" s="81" t="str">
        <f t="shared" si="4"/>
        <v/>
      </c>
      <c r="AU26" s="81">
        <f t="shared" si="5"/>
        <v>0.6875</v>
      </c>
      <c r="AV26" s="81">
        <f>IF(F26="","",F26)</f>
        <v>1.75</v>
      </c>
      <c r="AW26" s="81">
        <f t="shared" si="6"/>
        <v>214</v>
      </c>
      <c r="AX26" s="81">
        <f t="shared" si="6"/>
        <v>196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762</v>
      </c>
      <c r="BC26" s="81">
        <f t="shared" si="8"/>
        <v>196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43601.833333333299</v>
      </c>
      <c r="C27" s="49"/>
      <c r="D27" s="360">
        <v>760</v>
      </c>
      <c r="E27" s="51">
        <v>44</v>
      </c>
      <c r="F27" s="365">
        <v>1.75</v>
      </c>
      <c r="G27" s="51">
        <v>221</v>
      </c>
      <c r="H27" s="52">
        <v>198</v>
      </c>
      <c r="I27" s="53"/>
      <c r="J27" s="160"/>
      <c r="K27" s="65"/>
      <c r="L27" s="49"/>
      <c r="M27" s="360"/>
      <c r="N27" s="52"/>
      <c r="O27" s="54">
        <v>3733</v>
      </c>
      <c r="P27" s="365">
        <v>22</v>
      </c>
      <c r="Q27" s="52">
        <v>21</v>
      </c>
      <c r="R27" s="23">
        <f t="shared" si="12"/>
        <v>316</v>
      </c>
      <c r="S27" s="24">
        <f t="shared" si="12"/>
        <v>281</v>
      </c>
      <c r="T27" s="62"/>
      <c r="U27" s="62"/>
      <c r="V27" s="62"/>
      <c r="W27" s="114">
        <f t="shared" ca="1" si="13"/>
        <v>112908</v>
      </c>
      <c r="X27" s="115">
        <f ca="1">IFERROR(('Main Tab'!$D$10-W27)/'Main Tab'!$D$10,1)</f>
        <v>0.3642818132168214</v>
      </c>
      <c r="Y27" s="110"/>
      <c r="Z27" s="65">
        <v>2</v>
      </c>
      <c r="AA27" s="49"/>
      <c r="AB27" s="49"/>
      <c r="AC27" s="360"/>
      <c r="AD27" s="104"/>
      <c r="AE27" s="106"/>
      <c r="AF27" s="108"/>
      <c r="AI27" s="83">
        <f t="shared" ca="1" si="14"/>
        <v>43601.833333333299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22</v>
      </c>
      <c r="AQ27" s="81">
        <f t="shared" si="1"/>
        <v>21</v>
      </c>
      <c r="AR27" s="81">
        <f t="shared" si="2"/>
        <v>3733</v>
      </c>
      <c r="AS27" s="81" t="str">
        <f t="shared" si="3"/>
        <v/>
      </c>
      <c r="AT27" s="81" t="str">
        <f t="shared" si="4"/>
        <v/>
      </c>
      <c r="AU27" s="81">
        <f t="shared" si="5"/>
        <v>0.6875</v>
      </c>
      <c r="AV27" s="81">
        <f t="shared" si="6"/>
        <v>1.75</v>
      </c>
      <c r="AW27" s="81">
        <f t="shared" si="6"/>
        <v>221</v>
      </c>
      <c r="AX27" s="81">
        <f t="shared" si="6"/>
        <v>198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760</v>
      </c>
      <c r="BC27" s="81">
        <f t="shared" si="8"/>
        <v>198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43601.874999999964</v>
      </c>
      <c r="C28" s="49"/>
      <c r="D28" s="360">
        <v>759</v>
      </c>
      <c r="E28" s="51">
        <v>44</v>
      </c>
      <c r="F28" s="365">
        <v>1.75</v>
      </c>
      <c r="G28" s="51">
        <v>211</v>
      </c>
      <c r="H28" s="52">
        <v>196</v>
      </c>
      <c r="I28" s="53"/>
      <c r="J28" s="160"/>
      <c r="K28" s="65"/>
      <c r="L28" s="49"/>
      <c r="M28" s="360"/>
      <c r="N28" s="52"/>
      <c r="O28" s="54">
        <v>3940</v>
      </c>
      <c r="P28" s="365">
        <v>22</v>
      </c>
      <c r="Q28" s="52">
        <v>22</v>
      </c>
      <c r="R28" s="23">
        <f t="shared" si="12"/>
        <v>338</v>
      </c>
      <c r="S28" s="24">
        <f t="shared" si="12"/>
        <v>303</v>
      </c>
      <c r="T28" s="62"/>
      <c r="U28" s="62"/>
      <c r="V28" s="62"/>
      <c r="W28" s="114">
        <f t="shared" ca="1" si="13"/>
        <v>112886</v>
      </c>
      <c r="X28" s="115">
        <f ca="1">IFERROR(('Main Tab'!$D$10-W28)/'Main Tab'!$D$10,1)</f>
        <v>0.36440568220847153</v>
      </c>
      <c r="Y28" s="110"/>
      <c r="Z28" s="65">
        <v>2</v>
      </c>
      <c r="AA28" s="49"/>
      <c r="AB28" s="49"/>
      <c r="AC28" s="360"/>
      <c r="AD28" s="104"/>
      <c r="AE28" s="106"/>
      <c r="AF28" s="108"/>
      <c r="AI28" s="83">
        <f t="shared" ca="1" si="14"/>
        <v>43601.874999999964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22</v>
      </c>
      <c r="AQ28" s="81">
        <f t="shared" si="1"/>
        <v>22</v>
      </c>
      <c r="AR28" s="81">
        <f t="shared" si="2"/>
        <v>3940</v>
      </c>
      <c r="AS28" s="81" t="str">
        <f t="shared" si="3"/>
        <v/>
      </c>
      <c r="AT28" s="81" t="str">
        <f t="shared" si="4"/>
        <v/>
      </c>
      <c r="AU28" s="81">
        <f t="shared" si="5"/>
        <v>0.6875</v>
      </c>
      <c r="AV28" s="81">
        <f t="shared" si="6"/>
        <v>1.75</v>
      </c>
      <c r="AW28" s="81">
        <f t="shared" si="6"/>
        <v>211</v>
      </c>
      <c r="AX28" s="81">
        <f t="shared" si="6"/>
        <v>196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759</v>
      </c>
      <c r="BC28" s="81">
        <f t="shared" si="8"/>
        <v>196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43601.916666666628</v>
      </c>
      <c r="C29" s="49"/>
      <c r="D29" s="360">
        <v>758</v>
      </c>
      <c r="E29" s="51">
        <v>44</v>
      </c>
      <c r="F29" s="365">
        <v>1.75</v>
      </c>
      <c r="G29" s="51">
        <v>213</v>
      </c>
      <c r="H29" s="52">
        <v>194</v>
      </c>
      <c r="I29" s="53"/>
      <c r="J29" s="160"/>
      <c r="K29" s="65"/>
      <c r="L29" s="49"/>
      <c r="M29" s="360"/>
      <c r="N29" s="52"/>
      <c r="O29" s="54">
        <v>3670</v>
      </c>
      <c r="P29" s="365">
        <v>23</v>
      </c>
      <c r="Q29" s="52">
        <v>23</v>
      </c>
      <c r="R29" s="23">
        <f t="shared" si="12"/>
        <v>361</v>
      </c>
      <c r="S29" s="24">
        <f t="shared" si="12"/>
        <v>326</v>
      </c>
      <c r="T29" s="62"/>
      <c r="U29" s="62"/>
      <c r="V29" s="62"/>
      <c r="W29" s="114">
        <f t="shared" ca="1" si="13"/>
        <v>112863</v>
      </c>
      <c r="X29" s="115">
        <f ca="1">IFERROR(('Main Tab'!$D$10-W29)/'Main Tab'!$D$10,1)</f>
        <v>0.36453518160883297</v>
      </c>
      <c r="Y29" s="110"/>
      <c r="Z29" s="65">
        <v>1</v>
      </c>
      <c r="AA29" s="49"/>
      <c r="AB29" s="49"/>
      <c r="AC29" s="360"/>
      <c r="AD29" s="104"/>
      <c r="AE29" s="106"/>
      <c r="AF29" s="108"/>
      <c r="AI29" s="83">
        <f t="shared" ca="1" si="14"/>
        <v>43601.916666666628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23</v>
      </c>
      <c r="AQ29" s="81">
        <f t="shared" si="1"/>
        <v>23</v>
      </c>
      <c r="AR29" s="81">
        <f t="shared" si="2"/>
        <v>3670</v>
      </c>
      <c r="AS29" s="81" t="str">
        <f t="shared" si="3"/>
        <v/>
      </c>
      <c r="AT29" s="81" t="str">
        <f t="shared" si="4"/>
        <v/>
      </c>
      <c r="AU29" s="81">
        <f t="shared" si="5"/>
        <v>0.6875</v>
      </c>
      <c r="AV29" s="81">
        <f t="shared" si="6"/>
        <v>1.75</v>
      </c>
      <c r="AW29" s="81">
        <f t="shared" si="6"/>
        <v>213</v>
      </c>
      <c r="AX29" s="81">
        <f t="shared" si="6"/>
        <v>194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758</v>
      </c>
      <c r="BC29" s="81">
        <f t="shared" si="8"/>
        <v>194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43601.958333333292</v>
      </c>
      <c r="C30" s="49"/>
      <c r="D30" s="360">
        <v>760</v>
      </c>
      <c r="E30" s="51">
        <v>44</v>
      </c>
      <c r="F30" s="365">
        <v>1.75</v>
      </c>
      <c r="G30" s="51">
        <v>218</v>
      </c>
      <c r="H30" s="52">
        <v>195</v>
      </c>
      <c r="I30" s="53"/>
      <c r="J30" s="160"/>
      <c r="K30" s="65"/>
      <c r="L30" s="49"/>
      <c r="M30" s="360"/>
      <c r="N30" s="52"/>
      <c r="O30" s="54">
        <v>3384</v>
      </c>
      <c r="P30" s="365">
        <v>22</v>
      </c>
      <c r="Q30" s="52">
        <v>19</v>
      </c>
      <c r="R30" s="23">
        <f t="shared" si="12"/>
        <v>383</v>
      </c>
      <c r="S30" s="24">
        <f t="shared" si="12"/>
        <v>345</v>
      </c>
      <c r="T30" s="62"/>
      <c r="U30" s="62"/>
      <c r="V30" s="62"/>
      <c r="W30" s="114">
        <f t="shared" ca="1" si="13"/>
        <v>112844</v>
      </c>
      <c r="X30" s="115">
        <f ca="1">IFERROR(('Main Tab'!$D$10-W30)/'Main Tab'!$D$10,1)</f>
        <v>0.36464215937434896</v>
      </c>
      <c r="Y30" s="110"/>
      <c r="Z30" s="65">
        <v>3</v>
      </c>
      <c r="AA30" s="49"/>
      <c r="AB30" s="49"/>
      <c r="AC30" s="360"/>
      <c r="AD30" s="104"/>
      <c r="AE30" s="106"/>
      <c r="AF30" s="108"/>
      <c r="AI30" s="83">
        <f t="shared" ca="1" si="14"/>
        <v>43601.958333333292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22</v>
      </c>
      <c r="AQ30" s="81">
        <f t="shared" si="1"/>
        <v>19</v>
      </c>
      <c r="AR30" s="81">
        <f t="shared" si="2"/>
        <v>3384</v>
      </c>
      <c r="AS30" s="81" t="str">
        <f t="shared" si="3"/>
        <v/>
      </c>
      <c r="AT30" s="81" t="str">
        <f t="shared" si="4"/>
        <v/>
      </c>
      <c r="AU30" s="81">
        <f t="shared" si="5"/>
        <v>0.6875</v>
      </c>
      <c r="AV30" s="81">
        <f t="shared" si="6"/>
        <v>1.75</v>
      </c>
      <c r="AW30" s="81">
        <f t="shared" si="6"/>
        <v>218</v>
      </c>
      <c r="AX30" s="81">
        <f t="shared" si="6"/>
        <v>195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760</v>
      </c>
      <c r="BC30" s="81">
        <f t="shared" si="8"/>
        <v>195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ht="15.75" thickBot="1" x14ac:dyDescent="0.3">
      <c r="B31" s="47">
        <f t="shared" ca="1" si="15"/>
        <v>43601.999999999956</v>
      </c>
      <c r="C31" s="49"/>
      <c r="D31" s="360">
        <v>757</v>
      </c>
      <c r="E31" s="51">
        <v>44</v>
      </c>
      <c r="F31" s="365">
        <v>1.75</v>
      </c>
      <c r="G31" s="51">
        <v>219</v>
      </c>
      <c r="H31" s="52">
        <v>194</v>
      </c>
      <c r="I31" s="53"/>
      <c r="J31" s="160"/>
      <c r="K31" s="65"/>
      <c r="L31" s="49"/>
      <c r="M31" s="360"/>
      <c r="N31" s="52"/>
      <c r="O31" s="54">
        <v>3342</v>
      </c>
      <c r="P31" s="365">
        <v>23</v>
      </c>
      <c r="Q31" s="52">
        <v>20</v>
      </c>
      <c r="R31" s="23">
        <f t="shared" ref="R31:S37" si="16">P31+R30</f>
        <v>406</v>
      </c>
      <c r="S31" s="24">
        <f t="shared" si="16"/>
        <v>365</v>
      </c>
      <c r="T31" s="62"/>
      <c r="U31" s="62"/>
      <c r="V31" s="62"/>
      <c r="W31" s="114">
        <f t="shared" ca="1" si="13"/>
        <v>112824</v>
      </c>
      <c r="X31" s="115">
        <f ca="1">IFERROR(('Main Tab'!$D$10-W31)/'Main Tab'!$D$10,1)</f>
        <v>0.36475476754857633</v>
      </c>
      <c r="Y31" s="110"/>
      <c r="Z31" s="65">
        <v>3</v>
      </c>
      <c r="AA31" s="49">
        <v>8490801</v>
      </c>
      <c r="AB31" s="49" t="s">
        <v>160</v>
      </c>
      <c r="AC31" s="360">
        <v>234.14</v>
      </c>
      <c r="AD31" s="104" t="s">
        <v>153</v>
      </c>
      <c r="AE31" s="106">
        <v>50</v>
      </c>
      <c r="AF31" s="108">
        <v>2E-3</v>
      </c>
      <c r="AI31" s="83">
        <f t="shared" ca="1" si="14"/>
        <v>43601.999999999956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23</v>
      </c>
      <c r="AQ31" s="81">
        <f t="shared" si="1"/>
        <v>20</v>
      </c>
      <c r="AR31" s="81">
        <f t="shared" si="2"/>
        <v>3342</v>
      </c>
      <c r="AS31" s="81" t="str">
        <f t="shared" si="3"/>
        <v/>
      </c>
      <c r="AT31" s="81" t="str">
        <f t="shared" si="4"/>
        <v/>
      </c>
      <c r="AU31" s="81">
        <f t="shared" si="5"/>
        <v>0.6875</v>
      </c>
      <c r="AV31" s="81">
        <f t="shared" si="6"/>
        <v>1.75</v>
      </c>
      <c r="AW31" s="81">
        <f t="shared" si="6"/>
        <v>219</v>
      </c>
      <c r="AX31" s="81">
        <f t="shared" si="6"/>
        <v>194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757</v>
      </c>
      <c r="BC31" s="81">
        <f t="shared" si="8"/>
        <v>194</v>
      </c>
      <c r="BD31" s="81">
        <f t="shared" si="9"/>
        <v>2E-3</v>
      </c>
      <c r="BE31" s="81">
        <f t="shared" si="10"/>
        <v>50</v>
      </c>
      <c r="BF31" s="84" t="str">
        <f t="shared" si="11"/>
        <v>Ticket No: 8490801 234.14 bbls sold</v>
      </c>
    </row>
    <row r="32" spans="2:58" ht="15.75" thickTop="1" x14ac:dyDescent="0.25">
      <c r="B32" s="47">
        <f t="shared" ca="1" si="15"/>
        <v>43602.041666666621</v>
      </c>
      <c r="C32" s="49"/>
      <c r="D32" s="360">
        <v>758</v>
      </c>
      <c r="E32" s="51">
        <v>44</v>
      </c>
      <c r="F32" s="365">
        <v>1.75</v>
      </c>
      <c r="G32" s="51">
        <v>24</v>
      </c>
      <c r="H32" s="52">
        <v>194</v>
      </c>
      <c r="I32" s="53"/>
      <c r="J32" s="160"/>
      <c r="K32" s="65"/>
      <c r="L32" s="49"/>
      <c r="M32" s="360"/>
      <c r="N32" s="52"/>
      <c r="O32" s="54">
        <v>3641</v>
      </c>
      <c r="P32" s="365">
        <v>20</v>
      </c>
      <c r="Q32" s="52">
        <v>18</v>
      </c>
      <c r="R32" s="23">
        <f t="shared" si="16"/>
        <v>426</v>
      </c>
      <c r="S32" s="24">
        <f t="shared" si="16"/>
        <v>383</v>
      </c>
      <c r="T32" s="62"/>
      <c r="U32" s="62"/>
      <c r="V32" s="62"/>
      <c r="W32" s="114">
        <f t="shared" ca="1" si="13"/>
        <v>112806</v>
      </c>
      <c r="X32" s="115">
        <f ca="1">IFERROR(('Main Tab'!$D$10-W32)/'Main Tab'!$D$10,1)</f>
        <v>0.364856114905381</v>
      </c>
      <c r="Y32" s="110"/>
      <c r="Z32" s="64">
        <v>2</v>
      </c>
      <c r="AA32" s="49"/>
      <c r="AB32" s="49"/>
      <c r="AC32" s="360"/>
      <c r="AD32" s="104"/>
      <c r="AE32" s="106"/>
      <c r="AF32" s="108"/>
      <c r="AI32" s="83">
        <f t="shared" ca="1" si="14"/>
        <v>43602.041666666621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20</v>
      </c>
      <c r="AQ32" s="81">
        <f t="shared" si="1"/>
        <v>18</v>
      </c>
      <c r="AR32" s="81">
        <f t="shared" si="2"/>
        <v>3641</v>
      </c>
      <c r="AS32" s="81" t="str">
        <f t="shared" si="3"/>
        <v/>
      </c>
      <c r="AT32" s="81" t="str">
        <f t="shared" si="4"/>
        <v/>
      </c>
      <c r="AU32" s="81">
        <f t="shared" si="5"/>
        <v>0.6875</v>
      </c>
      <c r="AV32" s="81">
        <f t="shared" si="6"/>
        <v>1.75</v>
      </c>
      <c r="AW32" s="81">
        <f t="shared" si="6"/>
        <v>24</v>
      </c>
      <c r="AX32" s="81">
        <f t="shared" si="6"/>
        <v>194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758</v>
      </c>
      <c r="BC32" s="81">
        <f t="shared" si="8"/>
        <v>194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43602.083333333285</v>
      </c>
      <c r="C33" s="49"/>
      <c r="D33" s="360">
        <v>757</v>
      </c>
      <c r="E33" s="51">
        <v>44</v>
      </c>
      <c r="F33" s="365">
        <v>1.75</v>
      </c>
      <c r="G33" s="51">
        <v>227</v>
      </c>
      <c r="H33" s="52">
        <v>193</v>
      </c>
      <c r="I33" s="53"/>
      <c r="J33" s="160"/>
      <c r="K33" s="65"/>
      <c r="L33" s="49"/>
      <c r="M33" s="360"/>
      <c r="N33" s="52"/>
      <c r="O33" s="54">
        <v>3652</v>
      </c>
      <c r="P33" s="365">
        <v>23</v>
      </c>
      <c r="Q33" s="52">
        <v>20</v>
      </c>
      <c r="R33" s="23">
        <f t="shared" si="16"/>
        <v>449</v>
      </c>
      <c r="S33" s="24">
        <f t="shared" si="16"/>
        <v>403</v>
      </c>
      <c r="T33" s="62"/>
      <c r="U33" s="62"/>
      <c r="V33" s="62"/>
      <c r="W33" s="114">
        <f t="shared" ca="1" si="13"/>
        <v>112786</v>
      </c>
      <c r="X33" s="115">
        <f ca="1">IFERROR(('Main Tab'!$D$10-W33)/'Main Tab'!$D$10,1)</f>
        <v>0.36496872307960837</v>
      </c>
      <c r="Y33" s="110" t="s">
        <v>307</v>
      </c>
      <c r="Z33" s="65">
        <v>1</v>
      </c>
      <c r="AA33" s="49"/>
      <c r="AB33" s="49"/>
      <c r="AC33" s="360"/>
      <c r="AD33" s="104"/>
      <c r="AE33" s="106"/>
      <c r="AF33" s="108"/>
      <c r="AI33" s="83">
        <f t="shared" ca="1" si="14"/>
        <v>43602.083333333285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Accum- 136452</v>
      </c>
      <c r="AP33" s="81">
        <f t="shared" si="1"/>
        <v>23</v>
      </c>
      <c r="AQ33" s="81">
        <f t="shared" si="1"/>
        <v>20</v>
      </c>
      <c r="AR33" s="81">
        <f t="shared" si="2"/>
        <v>3652</v>
      </c>
      <c r="AS33" s="81" t="str">
        <f t="shared" si="3"/>
        <v/>
      </c>
      <c r="AT33" s="81" t="str">
        <f t="shared" si="4"/>
        <v/>
      </c>
      <c r="AU33" s="81">
        <f t="shared" si="5"/>
        <v>0.6875</v>
      </c>
      <c r="AV33" s="81">
        <f t="shared" si="6"/>
        <v>1.75</v>
      </c>
      <c r="AW33" s="81">
        <f t="shared" si="6"/>
        <v>227</v>
      </c>
      <c r="AX33" s="81">
        <f t="shared" si="6"/>
        <v>193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757</v>
      </c>
      <c r="BC33" s="81">
        <f t="shared" si="8"/>
        <v>193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43602.124999999949</v>
      </c>
      <c r="C34" s="49"/>
      <c r="D34" s="360">
        <v>761</v>
      </c>
      <c r="E34" s="51">
        <v>44</v>
      </c>
      <c r="F34" s="365">
        <v>175</v>
      </c>
      <c r="G34" s="51">
        <v>237</v>
      </c>
      <c r="H34" s="52">
        <v>194</v>
      </c>
      <c r="I34" s="53"/>
      <c r="J34" s="160"/>
      <c r="K34" s="65"/>
      <c r="L34" s="49"/>
      <c r="M34" s="360"/>
      <c r="N34" s="52"/>
      <c r="O34" s="54">
        <v>4080</v>
      </c>
      <c r="P34" s="365">
        <v>24</v>
      </c>
      <c r="Q34" s="52">
        <v>18</v>
      </c>
      <c r="R34" s="23">
        <f t="shared" si="16"/>
        <v>473</v>
      </c>
      <c r="S34" s="24">
        <f t="shared" si="16"/>
        <v>421</v>
      </c>
      <c r="T34" s="62"/>
      <c r="U34" s="62"/>
      <c r="V34" s="62"/>
      <c r="W34" s="114">
        <f t="shared" ca="1" si="13"/>
        <v>112768</v>
      </c>
      <c r="X34" s="115">
        <f ca="1">IFERROR(('Main Tab'!$D$10-W34)/'Main Tab'!$D$10,1)</f>
        <v>0.36507007043641299</v>
      </c>
      <c r="Y34" s="110" t="s">
        <v>308</v>
      </c>
      <c r="Z34" s="65">
        <v>3</v>
      </c>
      <c r="AA34" s="49"/>
      <c r="AB34" s="49"/>
      <c r="AC34" s="360"/>
      <c r="AD34" s="104"/>
      <c r="AE34" s="106"/>
      <c r="AF34" s="108"/>
      <c r="AI34" s="83">
        <f t="shared" ca="1" si="14"/>
        <v>43602.124999999949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#1-0'10"  OT #2- 5'10"</v>
      </c>
      <c r="AP34" s="81">
        <f t="shared" si="1"/>
        <v>24</v>
      </c>
      <c r="AQ34" s="81">
        <f t="shared" si="1"/>
        <v>18</v>
      </c>
      <c r="AR34" s="81">
        <f t="shared" si="2"/>
        <v>4080</v>
      </c>
      <c r="AS34" s="81" t="str">
        <f t="shared" si="3"/>
        <v/>
      </c>
      <c r="AT34" s="81" t="str">
        <f t="shared" si="4"/>
        <v/>
      </c>
      <c r="AU34" s="81">
        <f t="shared" si="5"/>
        <v>0.6875</v>
      </c>
      <c r="AV34" s="81">
        <f t="shared" si="6"/>
        <v>175</v>
      </c>
      <c r="AW34" s="81">
        <f t="shared" si="6"/>
        <v>237</v>
      </c>
      <c r="AX34" s="81">
        <f t="shared" si="6"/>
        <v>194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761</v>
      </c>
      <c r="BC34" s="81">
        <f t="shared" si="8"/>
        <v>194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43602.166666666613</v>
      </c>
      <c r="C35" s="49"/>
      <c r="D35" s="360">
        <v>759</v>
      </c>
      <c r="E35" s="51">
        <v>44</v>
      </c>
      <c r="F35" s="365">
        <v>1.75</v>
      </c>
      <c r="G35" s="51">
        <v>224</v>
      </c>
      <c r="H35" s="52">
        <v>193</v>
      </c>
      <c r="I35" s="53"/>
      <c r="J35" s="160"/>
      <c r="K35" s="65"/>
      <c r="L35" s="49"/>
      <c r="M35" s="360"/>
      <c r="N35" s="52"/>
      <c r="O35" s="54">
        <v>5185</v>
      </c>
      <c r="P35" s="365">
        <v>23</v>
      </c>
      <c r="Q35" s="52">
        <v>18</v>
      </c>
      <c r="R35" s="23">
        <f t="shared" si="16"/>
        <v>496</v>
      </c>
      <c r="S35" s="24">
        <f t="shared" si="16"/>
        <v>439</v>
      </c>
      <c r="T35" s="62"/>
      <c r="U35" s="62"/>
      <c r="V35" s="62"/>
      <c r="W35" s="114">
        <f t="shared" ca="1" si="13"/>
        <v>112750</v>
      </c>
      <c r="X35" s="115">
        <f ca="1">IFERROR(('Main Tab'!$D$10-W35)/'Main Tab'!$D$10,1)</f>
        <v>0.3651714177932176</v>
      </c>
      <c r="Y35" s="110" t="s">
        <v>309</v>
      </c>
      <c r="Z35" s="65">
        <v>2</v>
      </c>
      <c r="AA35" s="49"/>
      <c r="AB35" s="49"/>
      <c r="AC35" s="360"/>
      <c r="AD35" s="104"/>
      <c r="AE35" s="106"/>
      <c r="AF35" s="108"/>
      <c r="AI35" s="83">
        <f t="shared" ca="1" si="14"/>
        <v>43602.166666666613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BBL Meter-66225</v>
      </c>
      <c r="AP35" s="81">
        <f t="shared" si="1"/>
        <v>23</v>
      </c>
      <c r="AQ35" s="81">
        <f t="shared" si="1"/>
        <v>18</v>
      </c>
      <c r="AR35" s="81">
        <f t="shared" si="2"/>
        <v>5185</v>
      </c>
      <c r="AS35" s="81" t="str">
        <f t="shared" si="3"/>
        <v/>
      </c>
      <c r="AT35" s="81" t="str">
        <f t="shared" si="4"/>
        <v/>
      </c>
      <c r="AU35" s="81">
        <f t="shared" si="5"/>
        <v>0.6875</v>
      </c>
      <c r="AV35" s="81">
        <f t="shared" si="6"/>
        <v>1.75</v>
      </c>
      <c r="AW35" s="81">
        <f t="shared" si="6"/>
        <v>224</v>
      </c>
      <c r="AX35" s="81">
        <f t="shared" si="6"/>
        <v>193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759</v>
      </c>
      <c r="BC35" s="81">
        <f t="shared" si="8"/>
        <v>193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43602.208333333278</v>
      </c>
      <c r="C36" s="49"/>
      <c r="D36" s="360">
        <v>757</v>
      </c>
      <c r="E36" s="51">
        <v>44</v>
      </c>
      <c r="F36" s="365">
        <v>1.75</v>
      </c>
      <c r="G36" s="51">
        <v>224</v>
      </c>
      <c r="H36" s="52">
        <v>192</v>
      </c>
      <c r="I36" s="53"/>
      <c r="J36" s="160"/>
      <c r="K36" s="65"/>
      <c r="L36" s="49"/>
      <c r="M36" s="360"/>
      <c r="N36" s="52"/>
      <c r="O36" s="54">
        <v>3813</v>
      </c>
      <c r="P36" s="365">
        <v>22</v>
      </c>
      <c r="Q36" s="52">
        <v>17</v>
      </c>
      <c r="R36" s="23">
        <f t="shared" si="16"/>
        <v>518</v>
      </c>
      <c r="S36" s="24">
        <f t="shared" si="16"/>
        <v>456</v>
      </c>
      <c r="T36" s="62"/>
      <c r="U36" s="62"/>
      <c r="V36" s="62"/>
      <c r="W36" s="114">
        <f t="shared" ca="1" si="13"/>
        <v>112733</v>
      </c>
      <c r="X36" s="115">
        <f ca="1">IFERROR(('Main Tab'!$D$10-W36)/'Main Tab'!$D$10,1)</f>
        <v>0.36526713474131089</v>
      </c>
      <c r="Y36" s="110"/>
      <c r="Z36" s="65">
        <v>2</v>
      </c>
      <c r="AA36" s="49"/>
      <c r="AB36" s="49"/>
      <c r="AC36" s="360"/>
      <c r="AD36" s="104"/>
      <c r="AE36" s="106"/>
      <c r="AF36" s="108"/>
      <c r="AI36" s="83">
        <f t="shared" ca="1" si="14"/>
        <v>43602.208333333278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22</v>
      </c>
      <c r="AQ36" s="81">
        <f t="shared" si="1"/>
        <v>17</v>
      </c>
      <c r="AR36" s="81">
        <f t="shared" si="2"/>
        <v>3813</v>
      </c>
      <c r="AS36" s="81" t="str">
        <f t="shared" si="3"/>
        <v/>
      </c>
      <c r="AT36" s="81" t="str">
        <f t="shared" si="4"/>
        <v/>
      </c>
      <c r="AU36" s="81">
        <f t="shared" si="5"/>
        <v>0.6875</v>
      </c>
      <c r="AV36" s="81">
        <f t="shared" si="6"/>
        <v>1.75</v>
      </c>
      <c r="AW36" s="81">
        <f t="shared" si="6"/>
        <v>224</v>
      </c>
      <c r="AX36" s="81">
        <f t="shared" si="6"/>
        <v>192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757</v>
      </c>
      <c r="BC36" s="81">
        <f t="shared" si="8"/>
        <v>192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43602.249999999942</v>
      </c>
      <c r="C37" s="55"/>
      <c r="D37" s="361">
        <v>757</v>
      </c>
      <c r="E37" s="51">
        <v>44</v>
      </c>
      <c r="F37" s="365">
        <v>1.75</v>
      </c>
      <c r="G37" s="57">
        <v>220</v>
      </c>
      <c r="H37" s="58">
        <v>190</v>
      </c>
      <c r="I37" s="59"/>
      <c r="J37" s="161"/>
      <c r="K37" s="66"/>
      <c r="L37" s="55"/>
      <c r="M37" s="361"/>
      <c r="N37" s="58"/>
      <c r="O37" s="60">
        <v>3870</v>
      </c>
      <c r="P37" s="360">
        <v>20</v>
      </c>
      <c r="Q37" s="52">
        <v>17</v>
      </c>
      <c r="R37" s="25">
        <f t="shared" si="16"/>
        <v>538</v>
      </c>
      <c r="S37" s="26">
        <f t="shared" si="16"/>
        <v>473</v>
      </c>
      <c r="T37" s="63"/>
      <c r="U37" s="63"/>
      <c r="V37" s="63"/>
      <c r="W37" s="116">
        <f t="shared" ca="1" si="13"/>
        <v>112716</v>
      </c>
      <c r="X37" s="117">
        <f ca="1">IFERROR(('Main Tab'!$D$10-W37)/'Main Tab'!$D$10,1)</f>
        <v>0.36536285168940413</v>
      </c>
      <c r="Y37" s="111"/>
      <c r="Z37" s="65">
        <v>3</v>
      </c>
      <c r="AA37" s="55"/>
      <c r="AB37" s="55"/>
      <c r="AC37" s="361"/>
      <c r="AD37" s="105"/>
      <c r="AE37" s="107"/>
      <c r="AF37" s="109"/>
      <c r="AI37" s="85">
        <f t="shared" ca="1" si="14"/>
        <v>43602.249999999942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20</v>
      </c>
      <c r="AQ37" s="86">
        <f t="shared" si="1"/>
        <v>17</v>
      </c>
      <c r="AR37" s="86">
        <f t="shared" si="2"/>
        <v>3870</v>
      </c>
      <c r="AS37" s="86" t="str">
        <f t="shared" si="3"/>
        <v/>
      </c>
      <c r="AT37" s="86" t="str">
        <f t="shared" si="4"/>
        <v/>
      </c>
      <c r="AU37" s="86">
        <f t="shared" si="5"/>
        <v>0.6875</v>
      </c>
      <c r="AV37" s="86">
        <f t="shared" si="6"/>
        <v>1.75</v>
      </c>
      <c r="AW37" s="86">
        <f t="shared" si="6"/>
        <v>220</v>
      </c>
      <c r="AX37" s="86">
        <f t="shared" si="6"/>
        <v>190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757</v>
      </c>
      <c r="BC37" s="86">
        <f t="shared" si="8"/>
        <v>190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362" t="s">
        <v>103</v>
      </c>
      <c r="D40" s="362" t="s">
        <v>149</v>
      </c>
      <c r="E40" s="362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364"/>
      <c r="E41" s="364"/>
      <c r="F41" s="529"/>
      <c r="G41" s="529"/>
      <c r="H41" s="530"/>
    </row>
    <row r="42" spans="2:58" x14ac:dyDescent="0.25">
      <c r="B42" s="54"/>
      <c r="C42" s="147"/>
      <c r="D42" s="360"/>
      <c r="E42" s="360"/>
      <c r="F42" s="517"/>
      <c r="G42" s="517"/>
      <c r="H42" s="518"/>
    </row>
    <row r="43" spans="2:58" x14ac:dyDescent="0.25">
      <c r="B43" s="54"/>
      <c r="C43" s="147"/>
      <c r="D43" s="360"/>
      <c r="E43" s="360"/>
      <c r="F43" s="517"/>
      <c r="G43" s="517"/>
      <c r="H43" s="518"/>
    </row>
    <row r="44" spans="2:58" x14ac:dyDescent="0.25">
      <c r="B44" s="54"/>
      <c r="C44" s="147"/>
      <c r="D44" s="360"/>
      <c r="E44" s="360"/>
      <c r="F44" s="517"/>
      <c r="G44" s="517"/>
      <c r="H44" s="518"/>
    </row>
    <row r="45" spans="2:58" x14ac:dyDescent="0.25">
      <c r="B45" s="54"/>
      <c r="C45" s="147"/>
      <c r="D45" s="360"/>
      <c r="E45" s="360"/>
      <c r="F45" s="517"/>
      <c r="G45" s="517"/>
      <c r="H45" s="518"/>
    </row>
    <row r="46" spans="2:58" x14ac:dyDescent="0.25">
      <c r="B46" s="54"/>
      <c r="C46" s="147"/>
      <c r="D46" s="360"/>
      <c r="E46" s="360"/>
      <c r="F46" s="517"/>
      <c r="G46" s="517"/>
      <c r="H46" s="518"/>
    </row>
    <row r="47" spans="2:58" x14ac:dyDescent="0.25">
      <c r="B47" s="54"/>
      <c r="C47" s="147"/>
      <c r="D47" s="360"/>
      <c r="E47" s="360"/>
      <c r="F47" s="517"/>
      <c r="G47" s="517"/>
      <c r="H47" s="518"/>
    </row>
    <row r="48" spans="2:58" x14ac:dyDescent="0.25">
      <c r="B48" s="54"/>
      <c r="C48" s="147"/>
      <c r="D48" s="360"/>
      <c r="E48" s="360"/>
      <c r="F48" s="517"/>
      <c r="G48" s="517"/>
      <c r="H48" s="518"/>
    </row>
    <row r="49" spans="2:8" x14ac:dyDescent="0.25">
      <c r="B49" s="54"/>
      <c r="C49" s="147"/>
      <c r="D49" s="360"/>
      <c r="E49" s="360"/>
      <c r="F49" s="517"/>
      <c r="G49" s="517"/>
      <c r="H49" s="518"/>
    </row>
    <row r="50" spans="2:8" x14ac:dyDescent="0.25">
      <c r="B50" s="54"/>
      <c r="C50" s="147"/>
      <c r="D50" s="360"/>
      <c r="E50" s="360"/>
      <c r="F50" s="517"/>
      <c r="G50" s="517"/>
      <c r="H50" s="518"/>
    </row>
    <row r="51" spans="2:8" x14ac:dyDescent="0.25">
      <c r="B51" s="54"/>
      <c r="C51" s="147"/>
      <c r="D51" s="360"/>
      <c r="E51" s="360"/>
      <c r="F51" s="517"/>
      <c r="G51" s="517"/>
      <c r="H51" s="518"/>
    </row>
    <row r="52" spans="2:8" x14ac:dyDescent="0.25">
      <c r="B52" s="54"/>
      <c r="C52" s="147"/>
      <c r="D52" s="360"/>
      <c r="E52" s="360"/>
      <c r="F52" s="517"/>
      <c r="G52" s="517"/>
      <c r="H52" s="518"/>
    </row>
    <row r="53" spans="2:8" x14ac:dyDescent="0.25">
      <c r="B53" s="54"/>
      <c r="C53" s="147"/>
      <c r="D53" s="360"/>
      <c r="E53" s="360"/>
      <c r="F53" s="517"/>
      <c r="G53" s="517"/>
      <c r="H53" s="518"/>
    </row>
    <row r="54" spans="2:8" x14ac:dyDescent="0.25">
      <c r="B54" s="54"/>
      <c r="C54" s="147"/>
      <c r="D54" s="360"/>
      <c r="E54" s="360"/>
      <c r="F54" s="517"/>
      <c r="G54" s="517"/>
      <c r="H54" s="518"/>
    </row>
    <row r="55" spans="2:8" x14ac:dyDescent="0.25">
      <c r="B55" s="54"/>
      <c r="C55" s="147"/>
      <c r="D55" s="360"/>
      <c r="E55" s="360"/>
      <c r="F55" s="517"/>
      <c r="G55" s="517"/>
      <c r="H55" s="518"/>
    </row>
    <row r="56" spans="2:8" x14ac:dyDescent="0.25">
      <c r="B56" s="54"/>
      <c r="C56" s="147"/>
      <c r="D56" s="360"/>
      <c r="E56" s="360"/>
      <c r="F56" s="517"/>
      <c r="G56" s="517"/>
      <c r="H56" s="518"/>
    </row>
    <row r="57" spans="2:8" x14ac:dyDescent="0.25">
      <c r="B57" s="54"/>
      <c r="C57" s="147"/>
      <c r="D57" s="360"/>
      <c r="E57" s="360"/>
      <c r="F57" s="517"/>
      <c r="G57" s="517"/>
      <c r="H57" s="518"/>
    </row>
    <row r="58" spans="2:8" x14ac:dyDescent="0.25">
      <c r="B58" s="54"/>
      <c r="C58" s="147"/>
      <c r="D58" s="360"/>
      <c r="E58" s="360"/>
      <c r="F58" s="517"/>
      <c r="G58" s="517"/>
      <c r="H58" s="518"/>
    </row>
    <row r="59" spans="2:8" x14ac:dyDescent="0.25">
      <c r="B59" s="54"/>
      <c r="C59" s="147"/>
      <c r="D59" s="360"/>
      <c r="E59" s="360"/>
      <c r="F59" s="517"/>
      <c r="G59" s="517"/>
      <c r="H59" s="518"/>
    </row>
    <row r="60" spans="2:8" x14ac:dyDescent="0.25">
      <c r="B60" s="54"/>
      <c r="C60" s="147"/>
      <c r="D60" s="360"/>
      <c r="E60" s="360"/>
      <c r="F60" s="517"/>
      <c r="G60" s="517"/>
      <c r="H60" s="518"/>
    </row>
    <row r="61" spans="2:8" x14ac:dyDescent="0.25">
      <c r="B61" s="54"/>
      <c r="C61" s="147"/>
      <c r="D61" s="360"/>
      <c r="E61" s="360"/>
      <c r="F61" s="517"/>
      <c r="G61" s="517"/>
      <c r="H61" s="518"/>
    </row>
    <row r="62" spans="2:8" x14ac:dyDescent="0.25">
      <c r="B62" s="54"/>
      <c r="C62" s="147"/>
      <c r="D62" s="360"/>
      <c r="E62" s="360"/>
      <c r="F62" s="517"/>
      <c r="G62" s="517"/>
      <c r="H62" s="518"/>
    </row>
    <row r="63" spans="2:8" x14ac:dyDescent="0.25">
      <c r="B63" s="54"/>
      <c r="C63" s="147"/>
      <c r="D63" s="360"/>
      <c r="E63" s="360"/>
      <c r="F63" s="517"/>
      <c r="G63" s="517"/>
      <c r="H63" s="518"/>
    </row>
    <row r="64" spans="2:8" x14ac:dyDescent="0.25">
      <c r="B64" s="54"/>
      <c r="C64" s="147"/>
      <c r="D64" s="360"/>
      <c r="E64" s="360"/>
      <c r="F64" s="517"/>
      <c r="G64" s="517"/>
      <c r="H64" s="518"/>
    </row>
    <row r="65" spans="2:8" x14ac:dyDescent="0.25">
      <c r="B65" s="54"/>
      <c r="C65" s="147"/>
      <c r="D65" s="360"/>
      <c r="E65" s="360"/>
      <c r="F65" s="517"/>
      <c r="G65" s="517"/>
      <c r="H65" s="518"/>
    </row>
    <row r="66" spans="2:8" x14ac:dyDescent="0.25">
      <c r="B66" s="54"/>
      <c r="C66" s="147"/>
      <c r="D66" s="360"/>
      <c r="E66" s="360"/>
      <c r="F66" s="517"/>
      <c r="G66" s="517"/>
      <c r="H66" s="518"/>
    </row>
    <row r="67" spans="2:8" x14ac:dyDescent="0.25">
      <c r="B67" s="54"/>
      <c r="C67" s="147"/>
      <c r="D67" s="360"/>
      <c r="E67" s="360"/>
      <c r="F67" s="517"/>
      <c r="G67" s="517"/>
      <c r="H67" s="518"/>
    </row>
    <row r="68" spans="2:8" x14ac:dyDescent="0.25">
      <c r="B68" s="54"/>
      <c r="C68" s="147"/>
      <c r="D68" s="360"/>
      <c r="E68" s="360"/>
      <c r="F68" s="517"/>
      <c r="G68" s="517"/>
      <c r="H68" s="518"/>
    </row>
    <row r="69" spans="2:8" x14ac:dyDescent="0.25">
      <c r="B69" s="54"/>
      <c r="C69" s="147"/>
      <c r="D69" s="360"/>
      <c r="E69" s="360"/>
      <c r="F69" s="517"/>
      <c r="G69" s="517"/>
      <c r="H69" s="518"/>
    </row>
    <row r="70" spans="2:8" x14ac:dyDescent="0.25">
      <c r="B70" s="54"/>
      <c r="C70" s="147"/>
      <c r="D70" s="360"/>
      <c r="E70" s="360"/>
      <c r="F70" s="517"/>
      <c r="G70" s="517"/>
      <c r="H70" s="518"/>
    </row>
    <row r="71" spans="2:8" x14ac:dyDescent="0.25">
      <c r="B71" s="54"/>
      <c r="C71" s="147"/>
      <c r="D71" s="360"/>
      <c r="E71" s="360"/>
      <c r="F71" s="517"/>
      <c r="G71" s="517"/>
      <c r="H71" s="518"/>
    </row>
    <row r="72" spans="2:8" x14ac:dyDescent="0.25">
      <c r="B72" s="54"/>
      <c r="C72" s="147"/>
      <c r="D72" s="360"/>
      <c r="E72" s="360"/>
      <c r="F72" s="517"/>
      <c r="G72" s="517"/>
      <c r="H72" s="518"/>
    </row>
    <row r="73" spans="2:8" x14ac:dyDescent="0.25">
      <c r="B73" s="54"/>
      <c r="C73" s="147"/>
      <c r="D73" s="360"/>
      <c r="E73" s="360"/>
      <c r="F73" s="517"/>
      <c r="G73" s="517"/>
      <c r="H73" s="518"/>
    </row>
    <row r="74" spans="2:8" x14ac:dyDescent="0.25">
      <c r="B74" s="54"/>
      <c r="C74" s="147"/>
      <c r="D74" s="360"/>
      <c r="E74" s="360"/>
      <c r="F74" s="517"/>
      <c r="G74" s="517"/>
      <c r="H74" s="518"/>
    </row>
    <row r="75" spans="2:8" x14ac:dyDescent="0.25">
      <c r="B75" s="54"/>
      <c r="C75" s="147"/>
      <c r="D75" s="360"/>
      <c r="E75" s="360"/>
      <c r="F75" s="517"/>
      <c r="G75" s="517"/>
      <c r="H75" s="518"/>
    </row>
    <row r="76" spans="2:8" x14ac:dyDescent="0.25">
      <c r="B76" s="54"/>
      <c r="C76" s="147"/>
      <c r="D76" s="360"/>
      <c r="E76" s="360"/>
      <c r="F76" s="517"/>
      <c r="G76" s="517"/>
      <c r="H76" s="518"/>
    </row>
    <row r="77" spans="2:8" x14ac:dyDescent="0.25">
      <c r="B77" s="54"/>
      <c r="C77" s="147"/>
      <c r="D77" s="360"/>
      <c r="E77" s="360"/>
      <c r="F77" s="517"/>
      <c r="G77" s="517"/>
      <c r="H77" s="518"/>
    </row>
    <row r="78" spans="2:8" x14ac:dyDescent="0.25">
      <c r="B78" s="54"/>
      <c r="C78" s="147"/>
      <c r="D78" s="360"/>
      <c r="E78" s="360"/>
      <c r="F78" s="517"/>
      <c r="G78" s="517"/>
      <c r="H78" s="518"/>
    </row>
    <row r="79" spans="2:8" x14ac:dyDescent="0.25">
      <c r="B79" s="54"/>
      <c r="C79" s="147"/>
      <c r="D79" s="360"/>
      <c r="E79" s="360"/>
      <c r="F79" s="517"/>
      <c r="G79" s="517"/>
      <c r="H79" s="518"/>
    </row>
    <row r="80" spans="2:8" x14ac:dyDescent="0.25">
      <c r="B80" s="54"/>
      <c r="C80" s="147"/>
      <c r="D80" s="360"/>
      <c r="E80" s="360"/>
      <c r="F80" s="517"/>
      <c r="G80" s="517"/>
      <c r="H80" s="518"/>
    </row>
    <row r="81" spans="2:8" x14ac:dyDescent="0.25">
      <c r="B81" s="54"/>
      <c r="C81" s="147"/>
      <c r="D81" s="360"/>
      <c r="E81" s="360"/>
      <c r="F81" s="517"/>
      <c r="G81" s="517"/>
      <c r="H81" s="518"/>
    </row>
    <row r="82" spans="2:8" x14ac:dyDescent="0.25">
      <c r="B82" s="54"/>
      <c r="C82" s="147"/>
      <c r="D82" s="360"/>
      <c r="E82" s="360"/>
      <c r="F82" s="517"/>
      <c r="G82" s="517"/>
      <c r="H82" s="518"/>
    </row>
    <row r="83" spans="2:8" x14ac:dyDescent="0.25">
      <c r="B83" s="54"/>
      <c r="C83" s="147"/>
      <c r="D83" s="360"/>
      <c r="E83" s="360"/>
      <c r="F83" s="517"/>
      <c r="G83" s="517"/>
      <c r="H83" s="518"/>
    </row>
    <row r="84" spans="2:8" x14ac:dyDescent="0.25">
      <c r="B84" s="54"/>
      <c r="C84" s="147"/>
      <c r="D84" s="360"/>
      <c r="E84" s="360"/>
      <c r="F84" s="517"/>
      <c r="G84" s="517"/>
      <c r="H84" s="518"/>
    </row>
    <row r="85" spans="2:8" x14ac:dyDescent="0.25">
      <c r="B85" s="54"/>
      <c r="C85" s="147"/>
      <c r="D85" s="360"/>
      <c r="E85" s="360"/>
      <c r="F85" s="517"/>
      <c r="G85" s="517"/>
      <c r="H85" s="518"/>
    </row>
    <row r="86" spans="2:8" x14ac:dyDescent="0.25">
      <c r="B86" s="54"/>
      <c r="C86" s="147"/>
      <c r="D86" s="360"/>
      <c r="E86" s="360"/>
      <c r="F86" s="517"/>
      <c r="G86" s="517"/>
      <c r="H86" s="518"/>
    </row>
    <row r="87" spans="2:8" x14ac:dyDescent="0.25">
      <c r="B87" s="54"/>
      <c r="C87" s="147"/>
      <c r="D87" s="360"/>
      <c r="E87" s="360"/>
      <c r="F87" s="517"/>
      <c r="G87" s="517"/>
      <c r="H87" s="518"/>
    </row>
    <row r="88" spans="2:8" x14ac:dyDescent="0.25">
      <c r="B88" s="54"/>
      <c r="C88" s="147"/>
      <c r="D88" s="360"/>
      <c r="E88" s="360"/>
      <c r="F88" s="517"/>
      <c r="G88" s="517"/>
      <c r="H88" s="518"/>
    </row>
    <row r="89" spans="2:8" x14ac:dyDescent="0.25">
      <c r="B89" s="54"/>
      <c r="C89" s="147"/>
      <c r="D89" s="360"/>
      <c r="E89" s="360"/>
      <c r="F89" s="517"/>
      <c r="G89" s="517"/>
      <c r="H89" s="518"/>
    </row>
    <row r="90" spans="2:8" x14ac:dyDescent="0.25">
      <c r="B90" s="54"/>
      <c r="C90" s="147"/>
      <c r="D90" s="360"/>
      <c r="E90" s="360"/>
      <c r="F90" s="517"/>
      <c r="G90" s="517"/>
      <c r="H90" s="518"/>
    </row>
    <row r="91" spans="2:8" x14ac:dyDescent="0.25">
      <c r="B91" s="54"/>
      <c r="C91" s="147"/>
      <c r="D91" s="360"/>
      <c r="E91" s="360"/>
      <c r="F91" s="517"/>
      <c r="G91" s="517"/>
      <c r="H91" s="518"/>
    </row>
    <row r="92" spans="2:8" x14ac:dyDescent="0.25">
      <c r="B92" s="54"/>
      <c r="C92" s="147"/>
      <c r="D92" s="360"/>
      <c r="E92" s="360"/>
      <c r="F92" s="517"/>
      <c r="G92" s="517"/>
      <c r="H92" s="518"/>
    </row>
    <row r="93" spans="2:8" x14ac:dyDescent="0.25">
      <c r="B93" s="54"/>
      <c r="C93" s="147"/>
      <c r="D93" s="360"/>
      <c r="E93" s="360"/>
      <c r="F93" s="517"/>
      <c r="G93" s="517"/>
      <c r="H93" s="518"/>
    </row>
    <row r="94" spans="2:8" x14ac:dyDescent="0.25">
      <c r="B94" s="54"/>
      <c r="C94" s="147"/>
      <c r="D94" s="360"/>
      <c r="E94" s="360"/>
      <c r="F94" s="517"/>
      <c r="G94" s="517"/>
      <c r="H94" s="518"/>
    </row>
    <row r="95" spans="2:8" x14ac:dyDescent="0.25">
      <c r="B95" s="54"/>
      <c r="C95" s="147"/>
      <c r="D95" s="360"/>
      <c r="E95" s="360"/>
      <c r="F95" s="517"/>
      <c r="G95" s="517"/>
      <c r="H95" s="518"/>
    </row>
    <row r="96" spans="2:8" x14ac:dyDescent="0.25">
      <c r="B96" s="54"/>
      <c r="C96" s="147"/>
      <c r="D96" s="360"/>
      <c r="E96" s="360"/>
      <c r="F96" s="517"/>
      <c r="G96" s="517"/>
      <c r="H96" s="518"/>
    </row>
    <row r="97" spans="2:8" x14ac:dyDescent="0.25">
      <c r="B97" s="54"/>
      <c r="C97" s="147"/>
      <c r="D97" s="360"/>
      <c r="E97" s="360"/>
      <c r="F97" s="517"/>
      <c r="G97" s="517"/>
      <c r="H97" s="518"/>
    </row>
    <row r="98" spans="2:8" x14ac:dyDescent="0.25">
      <c r="B98" s="54"/>
      <c r="C98" s="147"/>
      <c r="D98" s="360"/>
      <c r="E98" s="360"/>
      <c r="F98" s="517"/>
      <c r="G98" s="517"/>
      <c r="H98" s="518"/>
    </row>
    <row r="99" spans="2:8" x14ac:dyDescent="0.25">
      <c r="B99" s="54"/>
      <c r="C99" s="147"/>
      <c r="D99" s="360"/>
      <c r="E99" s="360"/>
      <c r="F99" s="517"/>
      <c r="G99" s="517"/>
      <c r="H99" s="518"/>
    </row>
    <row r="100" spans="2:8" ht="15.75" thickBot="1" x14ac:dyDescent="0.3">
      <c r="B100" s="60"/>
      <c r="C100" s="148"/>
      <c r="D100" s="361"/>
      <c r="E100" s="361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E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5777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523875</xdr:colOff>
                    <xdr:row>1</xdr:row>
                    <xdr:rowOff>9525</xdr:rowOff>
                  </from>
                  <to>
                    <xdr:col>31</xdr:col>
                    <xdr:colOff>476250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5778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38100</xdr:colOff>
                    <xdr:row>1</xdr:row>
                    <xdr:rowOff>28575</xdr:rowOff>
                  </from>
                  <to>
                    <xdr:col>28</xdr:col>
                    <xdr:colOff>371475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rgb="FF000000"/>
    <pageSetUpPr fitToPage="1"/>
  </sheetPr>
  <dimension ref="B1:BF100"/>
  <sheetViews>
    <sheetView showGridLines="0" zoomScaleNormal="100" workbookViewId="0">
      <selection activeCell="I38" sqref="I38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43600</v>
      </c>
      <c r="N5" s="468" t="str">
        <f ca="1">"Oil Sales for "&amp;TEXT(L5,"MM-DD-YY")</f>
        <v>Oil Sales for 05-15-19</v>
      </c>
      <c r="O5" s="469"/>
      <c r="P5" s="96">
        <f>SUM(AC14:AC37)</f>
        <v>595.74</v>
      </c>
      <c r="Q5" s="10"/>
      <c r="R5" s="531" t="str">
        <f ca="1">"Flare Total For "&amp;TEXT(L5,"MM-DD-YY")</f>
        <v>Flare Total For 05-15-19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547</v>
      </c>
      <c r="M6" s="10"/>
      <c r="N6" s="472" t="str">
        <f ca="1">"Gas Sales for "&amp;TEXT(L5,"MM-DD-YY")</f>
        <v>Gas Sales for 05-15-19</v>
      </c>
      <c r="O6" s="473"/>
      <c r="P6" s="132">
        <v>3700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540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52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355" t="s">
        <v>92</v>
      </c>
      <c r="F11" s="355" t="s">
        <v>93</v>
      </c>
      <c r="G11" s="355" t="s">
        <v>94</v>
      </c>
      <c r="H11" s="356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55" t="s">
        <v>54</v>
      </c>
      <c r="N11" s="356" t="s">
        <v>55</v>
      </c>
      <c r="O11" s="38" t="s">
        <v>80</v>
      </c>
      <c r="P11" s="355" t="s">
        <v>61</v>
      </c>
      <c r="Q11" s="356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55" t="s">
        <v>61</v>
      </c>
      <c r="AD11" s="355" t="s">
        <v>100</v>
      </c>
      <c r="AE11" s="355" t="s">
        <v>101</v>
      </c>
      <c r="AF11" s="356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353">
        <v>771</v>
      </c>
      <c r="E14" s="51">
        <v>44</v>
      </c>
      <c r="F14" s="353">
        <v>1.75</v>
      </c>
      <c r="G14" s="51">
        <v>209</v>
      </c>
      <c r="H14" s="52">
        <v>200</v>
      </c>
      <c r="I14" s="53"/>
      <c r="J14" s="160"/>
      <c r="K14" s="65"/>
      <c r="L14" s="49"/>
      <c r="M14" s="353"/>
      <c r="N14" s="52"/>
      <c r="O14" s="54">
        <v>3838</v>
      </c>
      <c r="P14" s="353">
        <v>24</v>
      </c>
      <c r="Q14" s="52">
        <v>24</v>
      </c>
      <c r="R14" s="21">
        <v>24</v>
      </c>
      <c r="S14" s="22">
        <f>Q14</f>
        <v>24</v>
      </c>
      <c r="T14" s="61"/>
      <c r="U14" s="61"/>
      <c r="V14" s="61"/>
      <c r="W14" s="112">
        <f ca="1">INDEX('Daily Totals'!$1:$1048576,MATCH(L5,'Daily Totals'!B:B)-1,17)</f>
        <v>113707</v>
      </c>
      <c r="X14" s="113">
        <f ca="1">IFERROR(('Main Tab'!$D$10-W14)/'Main Tab'!$D$10,1)</f>
        <v>0.35978311665643808</v>
      </c>
      <c r="Y14" s="185"/>
      <c r="Z14" s="64">
        <v>3</v>
      </c>
      <c r="AA14" s="49"/>
      <c r="AB14" s="49"/>
      <c r="AC14" s="353"/>
      <c r="AD14" s="104"/>
      <c r="AE14" s="106"/>
      <c r="AF14" s="108"/>
      <c r="AI14" s="83">
        <f ca="1">$L$5+B14</f>
        <v>43600.291666666664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24</v>
      </c>
      <c r="AQ14" s="81">
        <f t="shared" si="1"/>
        <v>24</v>
      </c>
      <c r="AR14" s="81">
        <f t="shared" ref="AR14:AR37" si="2">IF(O14="","",O14)</f>
        <v>3838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0.6875</v>
      </c>
      <c r="AV14" s="81">
        <f t="shared" ref="AV14:AZ37" si="6">IF(F14="","",F14)</f>
        <v>1.75</v>
      </c>
      <c r="AW14" s="226">
        <f t="shared" si="6"/>
        <v>209</v>
      </c>
      <c r="AX14" s="81">
        <f t="shared" si="6"/>
        <v>200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771</v>
      </c>
      <c r="BC14" s="81">
        <f t="shared" ref="BC14:BC37" si="8">IF(H14="","",H14)</f>
        <v>200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43600.333333333328</v>
      </c>
      <c r="C15" s="49"/>
      <c r="D15" s="353">
        <v>771</v>
      </c>
      <c r="E15" s="51">
        <v>44</v>
      </c>
      <c r="F15" s="353">
        <v>175</v>
      </c>
      <c r="G15" s="51">
        <v>212</v>
      </c>
      <c r="H15" s="52">
        <v>199</v>
      </c>
      <c r="I15" s="53"/>
      <c r="J15" s="160"/>
      <c r="K15" s="65"/>
      <c r="L15" s="49"/>
      <c r="M15" s="353"/>
      <c r="N15" s="52"/>
      <c r="O15" s="54">
        <v>4022</v>
      </c>
      <c r="P15" s="353">
        <v>23</v>
      </c>
      <c r="Q15" s="52">
        <v>23</v>
      </c>
      <c r="R15" s="23">
        <f t="shared" ref="R15:S30" si="12">P15+R14</f>
        <v>47</v>
      </c>
      <c r="S15" s="24">
        <f t="shared" si="12"/>
        <v>47</v>
      </c>
      <c r="T15" s="62"/>
      <c r="U15" s="62"/>
      <c r="V15" s="62"/>
      <c r="W15" s="114">
        <f t="shared" ref="W15:W37" ca="1" si="13">W14-Q15</f>
        <v>113684</v>
      </c>
      <c r="X15" s="115">
        <f ca="1">IFERROR(('Main Tab'!$D$10-W15)/'Main Tab'!$D$10,1)</f>
        <v>0.35991261605679958</v>
      </c>
      <c r="Y15" s="110" t="s">
        <v>299</v>
      </c>
      <c r="Z15" s="65">
        <v>3</v>
      </c>
      <c r="AA15" s="49">
        <v>8490301</v>
      </c>
      <c r="AB15" s="49" t="s">
        <v>160</v>
      </c>
      <c r="AC15" s="353">
        <v>185.65</v>
      </c>
      <c r="AD15" s="104" t="s">
        <v>153</v>
      </c>
      <c r="AE15" s="106">
        <v>49</v>
      </c>
      <c r="AF15" s="108">
        <v>5.0000000000000001E-4</v>
      </c>
      <c r="AI15" s="83">
        <f t="shared" ref="AI15:AI37" ca="1" si="14">B15</f>
        <v>43600.333333333328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 xml:space="preserve">SAND IS UP AN DOWN </v>
      </c>
      <c r="AP15" s="81">
        <f t="shared" si="1"/>
        <v>23</v>
      </c>
      <c r="AQ15" s="81">
        <f t="shared" si="1"/>
        <v>23</v>
      </c>
      <c r="AR15" s="81">
        <f t="shared" si="2"/>
        <v>4022</v>
      </c>
      <c r="AS15" s="81" t="str">
        <f t="shared" si="3"/>
        <v/>
      </c>
      <c r="AT15" s="81" t="str">
        <f t="shared" si="4"/>
        <v/>
      </c>
      <c r="AU15" s="81">
        <f t="shared" si="5"/>
        <v>0.6875</v>
      </c>
      <c r="AV15" s="81">
        <f t="shared" si="6"/>
        <v>175</v>
      </c>
      <c r="AW15" s="226">
        <f t="shared" si="6"/>
        <v>212</v>
      </c>
      <c r="AX15" s="81">
        <f t="shared" si="6"/>
        <v>199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771</v>
      </c>
      <c r="BC15" s="81">
        <f t="shared" si="8"/>
        <v>199</v>
      </c>
      <c r="BD15" s="81">
        <f t="shared" si="9"/>
        <v>5.0000000000000001E-4</v>
      </c>
      <c r="BE15" s="81">
        <f t="shared" si="10"/>
        <v>49</v>
      </c>
      <c r="BF15" s="84" t="str">
        <f t="shared" si="11"/>
        <v>Ticket No: 8490301 185.65 bbls sold</v>
      </c>
    </row>
    <row r="16" spans="2:58" x14ac:dyDescent="0.25">
      <c r="B16" s="47">
        <f t="shared" ref="B16:B37" ca="1" si="15">B15+TIME(1,0,0)</f>
        <v>43600.374999999993</v>
      </c>
      <c r="C16" s="49"/>
      <c r="D16" s="353">
        <v>771</v>
      </c>
      <c r="E16" s="51">
        <v>44</v>
      </c>
      <c r="F16" s="353">
        <v>1.75</v>
      </c>
      <c r="G16" s="51">
        <v>206</v>
      </c>
      <c r="H16" s="52">
        <v>206</v>
      </c>
      <c r="I16" s="53"/>
      <c r="J16" s="160"/>
      <c r="K16" s="65"/>
      <c r="L16" s="49"/>
      <c r="M16" s="353"/>
      <c r="N16" s="52"/>
      <c r="O16" s="54">
        <v>3089</v>
      </c>
      <c r="P16" s="353">
        <v>23</v>
      </c>
      <c r="Q16" s="52">
        <v>24</v>
      </c>
      <c r="R16" s="23">
        <f t="shared" si="12"/>
        <v>70</v>
      </c>
      <c r="S16" s="24">
        <f t="shared" si="12"/>
        <v>71</v>
      </c>
      <c r="T16" s="62"/>
      <c r="U16" s="62"/>
      <c r="V16" s="62"/>
      <c r="W16" s="114">
        <f t="shared" ca="1" si="13"/>
        <v>113660</v>
      </c>
      <c r="X16" s="115">
        <f ca="1">IFERROR(('Main Tab'!$D$10-W16)/'Main Tab'!$D$10,1)</f>
        <v>0.3600477458658724</v>
      </c>
      <c r="Y16" s="110" t="s">
        <v>300</v>
      </c>
      <c r="Z16" s="65">
        <v>1</v>
      </c>
      <c r="AA16" s="49"/>
      <c r="AB16" s="49"/>
      <c r="AC16" s="353"/>
      <c r="AD16" s="104"/>
      <c r="AE16" s="106"/>
      <c r="AF16" s="108"/>
      <c r="AI16" s="83">
        <f t="shared" ca="1" si="14"/>
        <v>43600.374999999993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>ONE HOUR MEDIUM TO HEAVY</v>
      </c>
      <c r="AP16" s="81">
        <f t="shared" si="1"/>
        <v>23</v>
      </c>
      <c r="AQ16" s="81">
        <f t="shared" si="1"/>
        <v>24</v>
      </c>
      <c r="AR16" s="81">
        <f t="shared" si="2"/>
        <v>3089</v>
      </c>
      <c r="AS16" s="81" t="str">
        <f t="shared" si="3"/>
        <v/>
      </c>
      <c r="AT16" s="81" t="str">
        <f t="shared" si="4"/>
        <v/>
      </c>
      <c r="AU16" s="81">
        <f t="shared" si="5"/>
        <v>0.6875</v>
      </c>
      <c r="AV16" s="81">
        <f t="shared" si="6"/>
        <v>1.75</v>
      </c>
      <c r="AW16" s="226">
        <f t="shared" si="6"/>
        <v>206</v>
      </c>
      <c r="AX16" s="81">
        <f t="shared" si="6"/>
        <v>206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771</v>
      </c>
      <c r="BC16" s="81">
        <f t="shared" si="8"/>
        <v>206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43600.416666666657</v>
      </c>
      <c r="C17" s="49"/>
      <c r="D17" s="353">
        <v>771</v>
      </c>
      <c r="E17" s="51">
        <v>44</v>
      </c>
      <c r="F17" s="353">
        <v>1.75</v>
      </c>
      <c r="G17" s="51">
        <v>214</v>
      </c>
      <c r="H17" s="52">
        <v>199</v>
      </c>
      <c r="I17" s="53"/>
      <c r="J17" s="160"/>
      <c r="K17" s="65"/>
      <c r="L17" s="49"/>
      <c r="M17" s="353"/>
      <c r="N17" s="52"/>
      <c r="O17" s="54">
        <v>3106</v>
      </c>
      <c r="P17" s="353">
        <v>26</v>
      </c>
      <c r="Q17" s="52">
        <v>24</v>
      </c>
      <c r="R17" s="23">
        <f t="shared" si="12"/>
        <v>96</v>
      </c>
      <c r="S17" s="24">
        <f t="shared" si="12"/>
        <v>95</v>
      </c>
      <c r="T17" s="62"/>
      <c r="U17" s="171"/>
      <c r="V17" s="62"/>
      <c r="W17" s="114">
        <f t="shared" ca="1" si="13"/>
        <v>113636</v>
      </c>
      <c r="X17" s="115">
        <f ca="1">IFERROR(('Main Tab'!$D$10-W17)/'Main Tab'!$D$10,1)</f>
        <v>0.36018287567494522</v>
      </c>
      <c r="Y17" s="110" t="s">
        <v>301</v>
      </c>
      <c r="Z17" s="65">
        <v>3</v>
      </c>
      <c r="AA17" s="49"/>
      <c r="AB17" s="49"/>
      <c r="AC17" s="353"/>
      <c r="AD17" s="104"/>
      <c r="AE17" s="106"/>
      <c r="AF17" s="108"/>
      <c r="AI17" s="83">
        <f t="shared" ca="1" si="14"/>
        <v>43600.416666666657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>NEXT HOUR LIGHT TO MEDIUM</v>
      </c>
      <c r="AP17" s="81">
        <f t="shared" si="1"/>
        <v>26</v>
      </c>
      <c r="AQ17" s="81">
        <f t="shared" si="1"/>
        <v>24</v>
      </c>
      <c r="AR17" s="81">
        <f t="shared" si="2"/>
        <v>3106</v>
      </c>
      <c r="AS17" s="81" t="str">
        <f t="shared" si="3"/>
        <v/>
      </c>
      <c r="AT17" s="81" t="str">
        <f t="shared" si="4"/>
        <v/>
      </c>
      <c r="AU17" s="81">
        <f t="shared" si="5"/>
        <v>0.6875</v>
      </c>
      <c r="AV17" s="81">
        <f t="shared" si="6"/>
        <v>1.75</v>
      </c>
      <c r="AW17" s="226">
        <f t="shared" si="6"/>
        <v>214</v>
      </c>
      <c r="AX17" s="81">
        <f t="shared" si="6"/>
        <v>199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771</v>
      </c>
      <c r="BC17" s="81">
        <f t="shared" si="8"/>
        <v>199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43600.458333333321</v>
      </c>
      <c r="C18" s="49"/>
      <c r="D18" s="353">
        <v>770</v>
      </c>
      <c r="E18" s="51">
        <v>44</v>
      </c>
      <c r="F18" s="353">
        <v>1.75</v>
      </c>
      <c r="G18" s="51">
        <v>212</v>
      </c>
      <c r="H18" s="52">
        <v>198</v>
      </c>
      <c r="I18" s="53"/>
      <c r="J18" s="160"/>
      <c r="K18" s="65"/>
      <c r="L18" s="49"/>
      <c r="M18" s="353"/>
      <c r="N18" s="52"/>
      <c r="O18" s="54">
        <v>3903</v>
      </c>
      <c r="P18" s="353">
        <v>25</v>
      </c>
      <c r="Q18" s="52">
        <v>23</v>
      </c>
      <c r="R18" s="23">
        <f t="shared" si="12"/>
        <v>121</v>
      </c>
      <c r="S18" s="24">
        <f t="shared" si="12"/>
        <v>118</v>
      </c>
      <c r="T18" s="62"/>
      <c r="U18" s="62"/>
      <c r="V18" s="62"/>
      <c r="W18" s="114">
        <f t="shared" ca="1" si="13"/>
        <v>113613</v>
      </c>
      <c r="X18" s="115">
        <f ca="1">IFERROR(('Main Tab'!$D$10-W18)/'Main Tab'!$D$10,1)</f>
        <v>0.36031237507530672</v>
      </c>
      <c r="Y18" s="110"/>
      <c r="Z18" s="65">
        <v>1</v>
      </c>
      <c r="AA18" s="49"/>
      <c r="AB18" s="49"/>
      <c r="AC18" s="353"/>
      <c r="AD18" s="104"/>
      <c r="AE18" s="106"/>
      <c r="AF18" s="108"/>
      <c r="AI18" s="83">
        <f t="shared" ca="1" si="14"/>
        <v>43600.458333333321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25</v>
      </c>
      <c r="AQ18" s="81">
        <f t="shared" si="1"/>
        <v>23</v>
      </c>
      <c r="AR18" s="81">
        <f t="shared" si="2"/>
        <v>3903</v>
      </c>
      <c r="AS18" s="81" t="str">
        <f t="shared" si="3"/>
        <v/>
      </c>
      <c r="AT18" s="81" t="str">
        <f t="shared" si="4"/>
        <v/>
      </c>
      <c r="AU18" s="81">
        <f t="shared" si="5"/>
        <v>0.6875</v>
      </c>
      <c r="AV18" s="81">
        <f t="shared" si="6"/>
        <v>1.75</v>
      </c>
      <c r="AW18" s="226">
        <f t="shared" si="6"/>
        <v>212</v>
      </c>
      <c r="AX18" s="81">
        <f t="shared" si="6"/>
        <v>198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770</v>
      </c>
      <c r="BC18" s="81">
        <f t="shared" si="8"/>
        <v>198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Bot="1" x14ac:dyDescent="0.3">
      <c r="B19" s="47">
        <f t="shared" ca="1" si="15"/>
        <v>43600.499999999985</v>
      </c>
      <c r="C19" s="49"/>
      <c r="D19" s="353">
        <v>769</v>
      </c>
      <c r="E19" s="51">
        <v>44</v>
      </c>
      <c r="F19" s="353">
        <v>1.75</v>
      </c>
      <c r="G19" s="51">
        <v>202</v>
      </c>
      <c r="H19" s="52">
        <v>204</v>
      </c>
      <c r="I19" s="53"/>
      <c r="J19" s="160"/>
      <c r="K19" s="65"/>
      <c r="L19" s="49"/>
      <c r="M19" s="353"/>
      <c r="N19" s="52"/>
      <c r="O19" s="54">
        <v>3026</v>
      </c>
      <c r="P19" s="353">
        <v>24</v>
      </c>
      <c r="Q19" s="52">
        <v>23</v>
      </c>
      <c r="R19" s="23">
        <f t="shared" si="12"/>
        <v>145</v>
      </c>
      <c r="S19" s="24">
        <f t="shared" si="12"/>
        <v>141</v>
      </c>
      <c r="T19" s="62"/>
      <c r="U19" s="62"/>
      <c r="V19" s="62"/>
      <c r="W19" s="114">
        <f t="shared" ca="1" si="13"/>
        <v>113590</v>
      </c>
      <c r="X19" s="115">
        <f ca="1">IFERROR(('Main Tab'!$D$10-W19)/'Main Tab'!$D$10,1)</f>
        <v>0.36044187447566817</v>
      </c>
      <c r="Y19" s="110"/>
      <c r="Z19" s="65">
        <v>2</v>
      </c>
      <c r="AA19" s="49"/>
      <c r="AB19" s="49"/>
      <c r="AC19" s="353"/>
      <c r="AD19" s="104"/>
      <c r="AE19" s="106"/>
      <c r="AF19" s="108"/>
      <c r="AI19" s="83">
        <f t="shared" ca="1" si="14"/>
        <v>43600.499999999985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24</v>
      </c>
      <c r="AQ19" s="81">
        <f t="shared" si="1"/>
        <v>23</v>
      </c>
      <c r="AR19" s="81">
        <f t="shared" si="2"/>
        <v>3026</v>
      </c>
      <c r="AS19" s="81" t="str">
        <f t="shared" si="3"/>
        <v/>
      </c>
      <c r="AT19" s="81" t="str">
        <f t="shared" si="4"/>
        <v/>
      </c>
      <c r="AU19" s="81">
        <f>IF(E19="","",E19/64)</f>
        <v>0.6875</v>
      </c>
      <c r="AV19" s="81">
        <f>IF(F19="","",F19)</f>
        <v>1.75</v>
      </c>
      <c r="AW19" s="226">
        <f t="shared" si="6"/>
        <v>202</v>
      </c>
      <c r="AX19" s="81">
        <f t="shared" si="6"/>
        <v>204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769</v>
      </c>
      <c r="BC19" s="81">
        <f t="shared" si="8"/>
        <v>204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5.75" thickTop="1" x14ac:dyDescent="0.25">
      <c r="B20" s="47">
        <f t="shared" ca="1" si="15"/>
        <v>43600.54166666665</v>
      </c>
      <c r="C20" s="49"/>
      <c r="D20" s="353">
        <v>768</v>
      </c>
      <c r="E20" s="51">
        <v>44</v>
      </c>
      <c r="F20" s="353">
        <v>1.75</v>
      </c>
      <c r="G20" s="51">
        <v>218</v>
      </c>
      <c r="H20" s="52">
        <v>200</v>
      </c>
      <c r="I20" s="53"/>
      <c r="J20" s="160"/>
      <c r="K20" s="65"/>
      <c r="L20" s="49"/>
      <c r="M20" s="353"/>
      <c r="N20" s="52"/>
      <c r="O20" s="54">
        <v>3921</v>
      </c>
      <c r="P20" s="353">
        <v>24</v>
      </c>
      <c r="Q20" s="52">
        <v>21</v>
      </c>
      <c r="R20" s="23">
        <f t="shared" si="12"/>
        <v>169</v>
      </c>
      <c r="S20" s="24">
        <f t="shared" si="12"/>
        <v>162</v>
      </c>
      <c r="T20" s="62"/>
      <c r="U20" s="62"/>
      <c r="V20" s="62"/>
      <c r="W20" s="114">
        <f t="shared" ca="1" si="13"/>
        <v>113569</v>
      </c>
      <c r="X20" s="115">
        <f ca="1">IFERROR(('Main Tab'!$D$10-W20)/'Main Tab'!$D$10,1)</f>
        <v>0.36056011305860691</v>
      </c>
      <c r="Y20" s="110"/>
      <c r="Z20" s="64">
        <v>1</v>
      </c>
      <c r="AA20" s="49">
        <v>8543301</v>
      </c>
      <c r="AB20" s="49" t="s">
        <v>160</v>
      </c>
      <c r="AC20" s="353">
        <v>185.65</v>
      </c>
      <c r="AD20" s="104" t="s">
        <v>153</v>
      </c>
      <c r="AE20" s="106">
        <v>50</v>
      </c>
      <c r="AF20" s="108">
        <v>5.0000000000000001E-4</v>
      </c>
      <c r="AI20" s="83">
        <f t="shared" ca="1" si="14"/>
        <v>43600.54166666665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24</v>
      </c>
      <c r="AQ20" s="81">
        <f t="shared" si="1"/>
        <v>21</v>
      </c>
      <c r="AR20" s="81">
        <f t="shared" si="2"/>
        <v>3921</v>
      </c>
      <c r="AS20" s="81" t="str">
        <f t="shared" si="3"/>
        <v/>
      </c>
      <c r="AT20" s="81" t="str">
        <f t="shared" si="4"/>
        <v/>
      </c>
      <c r="AU20" s="81">
        <f>IF(E20="","",E20/64)</f>
        <v>0.6875</v>
      </c>
      <c r="AV20" s="81">
        <f t="shared" si="6"/>
        <v>1.75</v>
      </c>
      <c r="AW20" s="226">
        <f t="shared" si="6"/>
        <v>218</v>
      </c>
      <c r="AX20" s="81">
        <f t="shared" si="6"/>
        <v>200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768</v>
      </c>
      <c r="BC20" s="81">
        <f t="shared" si="8"/>
        <v>200</v>
      </c>
      <c r="BD20" s="81">
        <f t="shared" si="9"/>
        <v>5.0000000000000001E-4</v>
      </c>
      <c r="BE20" s="81">
        <f t="shared" si="10"/>
        <v>50</v>
      </c>
      <c r="BF20" s="84" t="str">
        <f t="shared" si="11"/>
        <v>Ticket No: 8543301 185.65 bbls sold</v>
      </c>
    </row>
    <row r="21" spans="2:58" x14ac:dyDescent="0.25">
      <c r="B21" s="47">
        <f t="shared" ca="1" si="15"/>
        <v>43600.583333333314</v>
      </c>
      <c r="C21" s="49"/>
      <c r="D21" s="353">
        <v>768</v>
      </c>
      <c r="E21" s="51">
        <v>44</v>
      </c>
      <c r="F21" s="353">
        <v>1.75</v>
      </c>
      <c r="G21" s="51">
        <v>213</v>
      </c>
      <c r="H21" s="52">
        <v>201</v>
      </c>
      <c r="I21" s="53"/>
      <c r="J21" s="160"/>
      <c r="K21" s="65"/>
      <c r="L21" s="49"/>
      <c r="M21" s="353"/>
      <c r="N21" s="52"/>
      <c r="O21" s="54">
        <v>4525</v>
      </c>
      <c r="P21" s="353">
        <v>26</v>
      </c>
      <c r="Q21" s="52">
        <v>22</v>
      </c>
      <c r="R21" s="23">
        <f t="shared" si="12"/>
        <v>195</v>
      </c>
      <c r="S21" s="24">
        <f t="shared" si="12"/>
        <v>184</v>
      </c>
      <c r="T21" s="62"/>
      <c r="U21" s="62"/>
      <c r="V21" s="62"/>
      <c r="W21" s="114">
        <f t="shared" ca="1" si="13"/>
        <v>113547</v>
      </c>
      <c r="X21" s="115">
        <f ca="1">IFERROR(('Main Tab'!$D$10-W21)/'Main Tab'!$D$10,1)</f>
        <v>0.36068398205025703</v>
      </c>
      <c r="Y21" s="110"/>
      <c r="Z21" s="65">
        <v>1</v>
      </c>
      <c r="AA21" s="49"/>
      <c r="AB21" s="49"/>
      <c r="AC21" s="353"/>
      <c r="AD21" s="104"/>
      <c r="AE21" s="106"/>
      <c r="AF21" s="108"/>
      <c r="AI21" s="83">
        <f t="shared" ca="1" si="14"/>
        <v>43600.583333333314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26</v>
      </c>
      <c r="AQ21" s="81">
        <f t="shared" si="1"/>
        <v>22</v>
      </c>
      <c r="AR21" s="81">
        <f t="shared" si="2"/>
        <v>4525</v>
      </c>
      <c r="AS21" s="81" t="str">
        <f t="shared" si="3"/>
        <v/>
      </c>
      <c r="AT21" s="81" t="str">
        <f t="shared" si="4"/>
        <v/>
      </c>
      <c r="AU21" s="81">
        <f t="shared" si="5"/>
        <v>0.6875</v>
      </c>
      <c r="AV21" s="81">
        <f t="shared" si="6"/>
        <v>1.75</v>
      </c>
      <c r="AW21" s="226">
        <f t="shared" si="6"/>
        <v>213</v>
      </c>
      <c r="AX21" s="81">
        <f t="shared" si="6"/>
        <v>201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768</v>
      </c>
      <c r="BC21" s="81">
        <f t="shared" si="8"/>
        <v>201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43600.624999999978</v>
      </c>
      <c r="C22" s="49"/>
      <c r="D22" s="353">
        <v>769</v>
      </c>
      <c r="E22" s="51">
        <v>44</v>
      </c>
      <c r="F22" s="353">
        <v>1.75</v>
      </c>
      <c r="G22" s="51">
        <v>206</v>
      </c>
      <c r="H22" s="52">
        <v>203</v>
      </c>
      <c r="I22" s="53"/>
      <c r="J22" s="160"/>
      <c r="K22" s="65"/>
      <c r="L22" s="49"/>
      <c r="M22" s="353"/>
      <c r="N22" s="52"/>
      <c r="O22" s="54">
        <v>4262</v>
      </c>
      <c r="P22" s="353">
        <v>25</v>
      </c>
      <c r="Q22" s="52">
        <v>23</v>
      </c>
      <c r="R22" s="23">
        <f t="shared" si="12"/>
        <v>220</v>
      </c>
      <c r="S22" s="24">
        <f t="shared" si="12"/>
        <v>207</v>
      </c>
      <c r="T22" s="62"/>
      <c r="U22" s="62"/>
      <c r="V22" s="62"/>
      <c r="W22" s="114">
        <f t="shared" ca="1" si="13"/>
        <v>113524</v>
      </c>
      <c r="X22" s="115">
        <f ca="1">IFERROR(('Main Tab'!$D$10-W22)/'Main Tab'!$D$10,1)</f>
        <v>0.36081348145061848</v>
      </c>
      <c r="Y22" s="110"/>
      <c r="Z22" s="65">
        <v>2</v>
      </c>
      <c r="AA22" s="49"/>
      <c r="AB22" s="49"/>
      <c r="AC22" s="353"/>
      <c r="AD22" s="104"/>
      <c r="AE22" s="106"/>
      <c r="AF22" s="108"/>
      <c r="AI22" s="83">
        <f t="shared" ca="1" si="14"/>
        <v>43600.624999999978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25</v>
      </c>
      <c r="AQ22" s="81">
        <f t="shared" si="1"/>
        <v>23</v>
      </c>
      <c r="AR22" s="81">
        <f t="shared" si="2"/>
        <v>4262</v>
      </c>
      <c r="AS22" s="81" t="str">
        <f t="shared" si="3"/>
        <v/>
      </c>
      <c r="AT22" s="81" t="str">
        <f t="shared" si="4"/>
        <v/>
      </c>
      <c r="AU22" s="81">
        <f t="shared" si="5"/>
        <v>0.6875</v>
      </c>
      <c r="AV22" s="81">
        <f t="shared" si="6"/>
        <v>1.75</v>
      </c>
      <c r="AW22" s="226">
        <f t="shared" si="6"/>
        <v>206</v>
      </c>
      <c r="AX22" s="81">
        <f t="shared" si="6"/>
        <v>203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769</v>
      </c>
      <c r="BC22" s="81">
        <f t="shared" si="8"/>
        <v>203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43600.666666666642</v>
      </c>
      <c r="C23" s="49"/>
      <c r="D23" s="353">
        <v>768</v>
      </c>
      <c r="E23" s="51">
        <v>44</v>
      </c>
      <c r="F23" s="353">
        <v>1.75</v>
      </c>
      <c r="G23" s="51">
        <v>210</v>
      </c>
      <c r="H23" s="52">
        <v>201</v>
      </c>
      <c r="I23" s="53"/>
      <c r="J23" s="160"/>
      <c r="K23" s="65"/>
      <c r="L23" s="49"/>
      <c r="M23" s="353"/>
      <c r="N23" s="52"/>
      <c r="O23" s="54">
        <v>4889</v>
      </c>
      <c r="P23" s="353">
        <v>26</v>
      </c>
      <c r="Q23" s="52">
        <v>22</v>
      </c>
      <c r="R23" s="23">
        <f t="shared" si="12"/>
        <v>246</v>
      </c>
      <c r="S23" s="24">
        <f t="shared" si="12"/>
        <v>229</v>
      </c>
      <c r="T23" s="62"/>
      <c r="U23" s="62"/>
      <c r="V23" s="62"/>
      <c r="W23" s="114">
        <f t="shared" ca="1" si="13"/>
        <v>113502</v>
      </c>
      <c r="X23" s="115">
        <f ca="1">IFERROR(('Main Tab'!$D$10-W23)/'Main Tab'!$D$10,1)</f>
        <v>0.3609373504422686</v>
      </c>
      <c r="Y23" s="110"/>
      <c r="Z23" s="65">
        <v>2</v>
      </c>
      <c r="AA23" s="49"/>
      <c r="AB23" s="49"/>
      <c r="AC23" s="353"/>
      <c r="AD23" s="104"/>
      <c r="AE23" s="106"/>
      <c r="AF23" s="108"/>
      <c r="AI23" s="83">
        <f t="shared" ca="1" si="14"/>
        <v>43600.666666666642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26</v>
      </c>
      <c r="AQ23" s="81">
        <f t="shared" si="1"/>
        <v>22</v>
      </c>
      <c r="AR23" s="81">
        <f t="shared" si="2"/>
        <v>4889</v>
      </c>
      <c r="AS23" s="81" t="str">
        <f t="shared" si="3"/>
        <v/>
      </c>
      <c r="AT23" s="81" t="str">
        <f t="shared" si="4"/>
        <v/>
      </c>
      <c r="AU23" s="81">
        <f t="shared" si="5"/>
        <v>0.6875</v>
      </c>
      <c r="AV23" s="81">
        <f t="shared" si="6"/>
        <v>1.75</v>
      </c>
      <c r="AW23" s="226">
        <f t="shared" si="6"/>
        <v>210</v>
      </c>
      <c r="AX23" s="81">
        <f t="shared" si="6"/>
        <v>201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768</v>
      </c>
      <c r="BC23" s="81">
        <f t="shared" si="8"/>
        <v>201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43600.708333333307</v>
      </c>
      <c r="C24" s="49"/>
      <c r="D24" s="353">
        <v>768</v>
      </c>
      <c r="E24" s="51">
        <v>44</v>
      </c>
      <c r="F24" s="353">
        <v>1.75</v>
      </c>
      <c r="G24" s="51">
        <v>211</v>
      </c>
      <c r="H24" s="52">
        <v>201</v>
      </c>
      <c r="I24" s="53"/>
      <c r="J24" s="160"/>
      <c r="K24" s="65"/>
      <c r="L24" s="49"/>
      <c r="M24" s="353"/>
      <c r="N24" s="52"/>
      <c r="O24" s="54">
        <v>3806</v>
      </c>
      <c r="P24" s="353">
        <v>26</v>
      </c>
      <c r="Q24" s="52">
        <v>23</v>
      </c>
      <c r="R24" s="23">
        <f t="shared" si="12"/>
        <v>272</v>
      </c>
      <c r="S24" s="24">
        <f t="shared" si="12"/>
        <v>252</v>
      </c>
      <c r="T24" s="62"/>
      <c r="U24" s="62"/>
      <c r="V24" s="62"/>
      <c r="W24" s="114">
        <f t="shared" ca="1" si="13"/>
        <v>113479</v>
      </c>
      <c r="X24" s="115">
        <f ca="1">IFERROR(('Main Tab'!$D$10-W24)/'Main Tab'!$D$10,1)</f>
        <v>0.3610668498426301</v>
      </c>
      <c r="Y24" s="110"/>
      <c r="Z24" s="65">
        <v>3</v>
      </c>
      <c r="AA24" s="49"/>
      <c r="AB24" s="49"/>
      <c r="AC24" s="353"/>
      <c r="AD24" s="104"/>
      <c r="AE24" s="106"/>
      <c r="AF24" s="108"/>
      <c r="AI24" s="83">
        <f t="shared" ca="1" si="14"/>
        <v>43600.708333333307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26</v>
      </c>
      <c r="AQ24" s="81">
        <f t="shared" si="1"/>
        <v>23</v>
      </c>
      <c r="AR24" s="81">
        <f t="shared" si="2"/>
        <v>3806</v>
      </c>
      <c r="AS24" s="81" t="str">
        <f t="shared" si="3"/>
        <v/>
      </c>
      <c r="AT24" s="81" t="str">
        <f t="shared" si="4"/>
        <v/>
      </c>
      <c r="AU24" s="81">
        <f t="shared" si="5"/>
        <v>0.6875</v>
      </c>
      <c r="AV24" s="81">
        <f t="shared" si="6"/>
        <v>1.75</v>
      </c>
      <c r="AW24" s="226">
        <f t="shared" si="6"/>
        <v>211</v>
      </c>
      <c r="AX24" s="81">
        <f t="shared" si="6"/>
        <v>201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768</v>
      </c>
      <c r="BC24" s="81">
        <f t="shared" si="8"/>
        <v>201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43600.749999999971</v>
      </c>
      <c r="C25" s="49"/>
      <c r="D25" s="353">
        <v>767</v>
      </c>
      <c r="E25" s="51">
        <v>44</v>
      </c>
      <c r="F25" s="353">
        <v>1.75</v>
      </c>
      <c r="G25" s="51">
        <v>212</v>
      </c>
      <c r="H25" s="52">
        <v>202</v>
      </c>
      <c r="I25" s="53"/>
      <c r="J25" s="160"/>
      <c r="K25" s="65"/>
      <c r="L25" s="49"/>
      <c r="M25" s="353"/>
      <c r="N25" s="52"/>
      <c r="O25" s="54">
        <v>3549</v>
      </c>
      <c r="P25" s="353">
        <v>24</v>
      </c>
      <c r="Q25" s="52">
        <v>22</v>
      </c>
      <c r="R25" s="23">
        <f t="shared" si="12"/>
        <v>296</v>
      </c>
      <c r="S25" s="24">
        <f t="shared" si="12"/>
        <v>274</v>
      </c>
      <c r="T25" s="62"/>
      <c r="U25" s="62"/>
      <c r="V25" s="62"/>
      <c r="W25" s="114">
        <f t="shared" ca="1" si="13"/>
        <v>113457</v>
      </c>
      <c r="X25" s="115">
        <f ca="1">IFERROR(('Main Tab'!$D$10-W25)/'Main Tab'!$D$10,1)</f>
        <v>0.36119071883428017</v>
      </c>
      <c r="Y25" s="110"/>
      <c r="Z25" s="65">
        <v>1</v>
      </c>
      <c r="AA25" s="49"/>
      <c r="AB25" s="49"/>
      <c r="AC25" s="353"/>
      <c r="AD25" s="104"/>
      <c r="AE25" s="106"/>
      <c r="AF25" s="108"/>
      <c r="AI25" s="83">
        <f t="shared" ca="1" si="14"/>
        <v>43600.749999999971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24</v>
      </c>
      <c r="AQ25" s="81">
        <f t="shared" si="1"/>
        <v>22</v>
      </c>
      <c r="AR25" s="81">
        <f t="shared" si="2"/>
        <v>3549</v>
      </c>
      <c r="AS25" s="81" t="str">
        <f t="shared" si="3"/>
        <v/>
      </c>
      <c r="AT25" s="81" t="str">
        <f t="shared" si="4"/>
        <v/>
      </c>
      <c r="AU25" s="81">
        <f t="shared" si="5"/>
        <v>0.6875</v>
      </c>
      <c r="AV25" s="81">
        <f t="shared" si="6"/>
        <v>1.75</v>
      </c>
      <c r="AW25" s="81">
        <f t="shared" si="6"/>
        <v>212</v>
      </c>
      <c r="AX25" s="81">
        <f t="shared" si="6"/>
        <v>202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767</v>
      </c>
      <c r="BC25" s="81">
        <f t="shared" si="8"/>
        <v>202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43600.791666666635</v>
      </c>
      <c r="C26" s="49"/>
      <c r="D26" s="353">
        <v>768</v>
      </c>
      <c r="E26" s="51">
        <v>44</v>
      </c>
      <c r="F26" s="358">
        <v>1.75</v>
      </c>
      <c r="G26" s="51">
        <v>218</v>
      </c>
      <c r="H26" s="52">
        <v>196</v>
      </c>
      <c r="I26" s="53"/>
      <c r="J26" s="160"/>
      <c r="K26" s="65"/>
      <c r="L26" s="49"/>
      <c r="M26" s="353"/>
      <c r="N26" s="52"/>
      <c r="O26" s="54">
        <v>3395</v>
      </c>
      <c r="P26" s="358">
        <v>23</v>
      </c>
      <c r="Q26" s="52">
        <v>23</v>
      </c>
      <c r="R26" s="23">
        <f t="shared" si="12"/>
        <v>319</v>
      </c>
      <c r="S26" s="24">
        <f t="shared" si="12"/>
        <v>297</v>
      </c>
      <c r="T26" s="62"/>
      <c r="U26" s="62"/>
      <c r="V26" s="62"/>
      <c r="W26" s="114">
        <f t="shared" ca="1" si="13"/>
        <v>113434</v>
      </c>
      <c r="X26" s="115">
        <f ca="1">IFERROR(('Main Tab'!$D$10-W26)/'Main Tab'!$D$10,1)</f>
        <v>0.36132021823464167</v>
      </c>
      <c r="Y26" s="110"/>
      <c r="Z26" s="64">
        <v>3</v>
      </c>
      <c r="AA26" s="49"/>
      <c r="AB26" s="49"/>
      <c r="AC26" s="353"/>
      <c r="AD26" s="104"/>
      <c r="AE26" s="106"/>
      <c r="AF26" s="108"/>
      <c r="AI26" s="83">
        <f t="shared" ca="1" si="14"/>
        <v>43600.791666666635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23</v>
      </c>
      <c r="AQ26" s="81">
        <f t="shared" si="1"/>
        <v>23</v>
      </c>
      <c r="AR26" s="81">
        <f t="shared" si="2"/>
        <v>3395</v>
      </c>
      <c r="AS26" s="81" t="str">
        <f t="shared" si="3"/>
        <v/>
      </c>
      <c r="AT26" s="81" t="str">
        <f t="shared" si="4"/>
        <v/>
      </c>
      <c r="AU26" s="81">
        <f t="shared" si="5"/>
        <v>0.6875</v>
      </c>
      <c r="AV26" s="81">
        <f>IF(F26="","",F26)</f>
        <v>1.75</v>
      </c>
      <c r="AW26" s="81">
        <f t="shared" si="6"/>
        <v>218</v>
      </c>
      <c r="AX26" s="81">
        <f t="shared" si="6"/>
        <v>196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768</v>
      </c>
      <c r="BC26" s="81">
        <f t="shared" si="8"/>
        <v>196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43600.833333333299</v>
      </c>
      <c r="C27" s="49"/>
      <c r="D27" s="353">
        <v>768</v>
      </c>
      <c r="E27" s="51">
        <v>44</v>
      </c>
      <c r="F27" s="358">
        <v>175</v>
      </c>
      <c r="G27" s="51">
        <v>212</v>
      </c>
      <c r="H27" s="52">
        <v>199</v>
      </c>
      <c r="I27" s="53"/>
      <c r="J27" s="160"/>
      <c r="K27" s="65"/>
      <c r="L27" s="49"/>
      <c r="M27" s="353"/>
      <c r="N27" s="52"/>
      <c r="O27" s="54">
        <v>4176</v>
      </c>
      <c r="P27" s="358">
        <v>21</v>
      </c>
      <c r="Q27" s="52">
        <v>24</v>
      </c>
      <c r="R27" s="23">
        <f t="shared" si="12"/>
        <v>340</v>
      </c>
      <c r="S27" s="24">
        <f t="shared" si="12"/>
        <v>321</v>
      </c>
      <c r="T27" s="62"/>
      <c r="U27" s="62"/>
      <c r="V27" s="62"/>
      <c r="W27" s="114">
        <f t="shared" ca="1" si="13"/>
        <v>113410</v>
      </c>
      <c r="X27" s="115">
        <f ca="1">IFERROR(('Main Tab'!$D$10-W27)/'Main Tab'!$D$10,1)</f>
        <v>0.36145534804371449</v>
      </c>
      <c r="Y27" s="110"/>
      <c r="Z27" s="65">
        <v>3</v>
      </c>
      <c r="AA27" s="49">
        <v>8490401</v>
      </c>
      <c r="AB27" s="49" t="s">
        <v>160</v>
      </c>
      <c r="AC27" s="353">
        <v>224.44</v>
      </c>
      <c r="AD27" s="104" t="s">
        <v>153</v>
      </c>
      <c r="AE27" s="106">
        <v>50.5</v>
      </c>
      <c r="AF27" s="108">
        <v>2E-3</v>
      </c>
      <c r="AI27" s="83">
        <f t="shared" ca="1" si="14"/>
        <v>43600.833333333299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21</v>
      </c>
      <c r="AQ27" s="81">
        <f t="shared" si="1"/>
        <v>24</v>
      </c>
      <c r="AR27" s="81">
        <f t="shared" si="2"/>
        <v>4176</v>
      </c>
      <c r="AS27" s="81" t="str">
        <f t="shared" si="3"/>
        <v/>
      </c>
      <c r="AT27" s="81" t="str">
        <f t="shared" si="4"/>
        <v/>
      </c>
      <c r="AU27" s="81">
        <f t="shared" si="5"/>
        <v>0.6875</v>
      </c>
      <c r="AV27" s="81">
        <f t="shared" si="6"/>
        <v>175</v>
      </c>
      <c r="AW27" s="81">
        <f t="shared" si="6"/>
        <v>212</v>
      </c>
      <c r="AX27" s="81">
        <f t="shared" si="6"/>
        <v>199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768</v>
      </c>
      <c r="BC27" s="81">
        <f t="shared" si="8"/>
        <v>199</v>
      </c>
      <c r="BD27" s="81">
        <f t="shared" si="9"/>
        <v>2E-3</v>
      </c>
      <c r="BE27" s="81">
        <f t="shared" si="10"/>
        <v>50.5</v>
      </c>
      <c r="BF27" s="84" t="str">
        <f t="shared" si="11"/>
        <v>Ticket No: 8490401 224.44 bbls sold</v>
      </c>
    </row>
    <row r="28" spans="2:58" x14ac:dyDescent="0.25">
      <c r="B28" s="47">
        <f t="shared" ca="1" si="15"/>
        <v>43600.874999999964</v>
      </c>
      <c r="C28" s="49"/>
      <c r="D28" s="353">
        <v>766</v>
      </c>
      <c r="E28" s="51">
        <v>44</v>
      </c>
      <c r="F28" s="358">
        <v>1.75</v>
      </c>
      <c r="G28" s="51">
        <v>216</v>
      </c>
      <c r="H28" s="52">
        <v>195</v>
      </c>
      <c r="I28" s="53"/>
      <c r="J28" s="160"/>
      <c r="K28" s="65"/>
      <c r="L28" s="49"/>
      <c r="M28" s="353"/>
      <c r="N28" s="52"/>
      <c r="O28" s="54">
        <v>3412</v>
      </c>
      <c r="P28" s="358">
        <v>21</v>
      </c>
      <c r="Q28" s="52">
        <v>24</v>
      </c>
      <c r="R28" s="23">
        <f t="shared" si="12"/>
        <v>361</v>
      </c>
      <c r="S28" s="24">
        <f t="shared" si="12"/>
        <v>345</v>
      </c>
      <c r="T28" s="62"/>
      <c r="U28" s="62"/>
      <c r="V28" s="62"/>
      <c r="W28" s="114">
        <f t="shared" ca="1" si="13"/>
        <v>113386</v>
      </c>
      <c r="X28" s="115">
        <f ca="1">IFERROR(('Main Tab'!$D$10-W28)/'Main Tab'!$D$10,1)</f>
        <v>0.36159047785278731</v>
      </c>
      <c r="Y28" s="110"/>
      <c r="Z28" s="65">
        <v>1</v>
      </c>
      <c r="AA28" s="49"/>
      <c r="AB28" s="49"/>
      <c r="AC28" s="353"/>
      <c r="AD28" s="104"/>
      <c r="AE28" s="106"/>
      <c r="AF28" s="108"/>
      <c r="AI28" s="83">
        <f t="shared" ca="1" si="14"/>
        <v>43600.874999999964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21</v>
      </c>
      <c r="AQ28" s="81">
        <f t="shared" si="1"/>
        <v>24</v>
      </c>
      <c r="AR28" s="81">
        <f t="shared" si="2"/>
        <v>3412</v>
      </c>
      <c r="AS28" s="81" t="str">
        <f t="shared" si="3"/>
        <v/>
      </c>
      <c r="AT28" s="81" t="str">
        <f t="shared" si="4"/>
        <v/>
      </c>
      <c r="AU28" s="81">
        <f t="shared" si="5"/>
        <v>0.6875</v>
      </c>
      <c r="AV28" s="81">
        <f t="shared" si="6"/>
        <v>1.75</v>
      </c>
      <c r="AW28" s="81">
        <f t="shared" si="6"/>
        <v>216</v>
      </c>
      <c r="AX28" s="81">
        <f t="shared" si="6"/>
        <v>195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766</v>
      </c>
      <c r="BC28" s="81">
        <f t="shared" si="8"/>
        <v>195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43600.916666666628</v>
      </c>
      <c r="C29" s="49"/>
      <c r="D29" s="353">
        <v>764</v>
      </c>
      <c r="E29" s="51">
        <v>44</v>
      </c>
      <c r="F29" s="358">
        <v>1.75</v>
      </c>
      <c r="G29" s="51">
        <v>222</v>
      </c>
      <c r="H29" s="52">
        <v>195</v>
      </c>
      <c r="I29" s="53"/>
      <c r="J29" s="160"/>
      <c r="K29" s="65"/>
      <c r="L29" s="49"/>
      <c r="M29" s="353"/>
      <c r="N29" s="52"/>
      <c r="O29" s="54">
        <v>4009</v>
      </c>
      <c r="P29" s="358">
        <v>20</v>
      </c>
      <c r="Q29" s="52">
        <v>23</v>
      </c>
      <c r="R29" s="23">
        <f t="shared" si="12"/>
        <v>381</v>
      </c>
      <c r="S29" s="24">
        <f t="shared" si="12"/>
        <v>368</v>
      </c>
      <c r="T29" s="62"/>
      <c r="U29" s="62"/>
      <c r="V29" s="62"/>
      <c r="W29" s="114">
        <f t="shared" ca="1" si="13"/>
        <v>113363</v>
      </c>
      <c r="X29" s="115">
        <f ca="1">IFERROR(('Main Tab'!$D$10-W29)/'Main Tab'!$D$10,1)</f>
        <v>0.36171997725314881</v>
      </c>
      <c r="Y29" s="110"/>
      <c r="Z29" s="65">
        <v>3</v>
      </c>
      <c r="AA29" s="49"/>
      <c r="AB29" s="49"/>
      <c r="AC29" s="353"/>
      <c r="AD29" s="104"/>
      <c r="AE29" s="106"/>
      <c r="AF29" s="108"/>
      <c r="AI29" s="83">
        <f t="shared" ca="1" si="14"/>
        <v>43600.916666666628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20</v>
      </c>
      <c r="AQ29" s="81">
        <f t="shared" si="1"/>
        <v>23</v>
      </c>
      <c r="AR29" s="81">
        <f t="shared" si="2"/>
        <v>4009</v>
      </c>
      <c r="AS29" s="81" t="str">
        <f t="shared" si="3"/>
        <v/>
      </c>
      <c r="AT29" s="81" t="str">
        <f t="shared" si="4"/>
        <v/>
      </c>
      <c r="AU29" s="81">
        <f t="shared" si="5"/>
        <v>0.6875</v>
      </c>
      <c r="AV29" s="81">
        <f t="shared" si="6"/>
        <v>1.75</v>
      </c>
      <c r="AW29" s="81">
        <f t="shared" si="6"/>
        <v>222</v>
      </c>
      <c r="AX29" s="81">
        <f t="shared" si="6"/>
        <v>195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764</v>
      </c>
      <c r="BC29" s="81">
        <f t="shared" si="8"/>
        <v>195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43600.958333333292</v>
      </c>
      <c r="C30" s="49"/>
      <c r="D30" s="353">
        <v>765</v>
      </c>
      <c r="E30" s="51">
        <v>44</v>
      </c>
      <c r="F30" s="358">
        <v>1.75</v>
      </c>
      <c r="G30" s="51">
        <v>223</v>
      </c>
      <c r="H30" s="52">
        <v>192</v>
      </c>
      <c r="I30" s="53"/>
      <c r="J30" s="160"/>
      <c r="K30" s="65"/>
      <c r="L30" s="49"/>
      <c r="M30" s="353"/>
      <c r="N30" s="52"/>
      <c r="O30" s="54">
        <v>3094</v>
      </c>
      <c r="P30" s="358">
        <v>20</v>
      </c>
      <c r="Q30" s="52">
        <v>23</v>
      </c>
      <c r="R30" s="23">
        <f t="shared" si="12"/>
        <v>401</v>
      </c>
      <c r="S30" s="24">
        <f t="shared" si="12"/>
        <v>391</v>
      </c>
      <c r="T30" s="62"/>
      <c r="U30" s="62"/>
      <c r="V30" s="62"/>
      <c r="W30" s="114">
        <f t="shared" ca="1" si="13"/>
        <v>113340</v>
      </c>
      <c r="X30" s="115">
        <f ca="1">IFERROR(('Main Tab'!$D$10-W30)/'Main Tab'!$D$10,1)</f>
        <v>0.3618494766535103</v>
      </c>
      <c r="Y30" s="110"/>
      <c r="Z30" s="65">
        <v>1</v>
      </c>
      <c r="AA30" s="49"/>
      <c r="AB30" s="49"/>
      <c r="AC30" s="353"/>
      <c r="AD30" s="104"/>
      <c r="AE30" s="106"/>
      <c r="AF30" s="108"/>
      <c r="AI30" s="83">
        <f t="shared" ca="1" si="14"/>
        <v>43600.958333333292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20</v>
      </c>
      <c r="AQ30" s="81">
        <f t="shared" si="1"/>
        <v>23</v>
      </c>
      <c r="AR30" s="81">
        <f t="shared" si="2"/>
        <v>3094</v>
      </c>
      <c r="AS30" s="81" t="str">
        <f t="shared" si="3"/>
        <v/>
      </c>
      <c r="AT30" s="81" t="str">
        <f t="shared" si="4"/>
        <v/>
      </c>
      <c r="AU30" s="81">
        <f t="shared" si="5"/>
        <v>0.6875</v>
      </c>
      <c r="AV30" s="81">
        <f t="shared" si="6"/>
        <v>1.75</v>
      </c>
      <c r="AW30" s="81">
        <f t="shared" si="6"/>
        <v>223</v>
      </c>
      <c r="AX30" s="81">
        <f t="shared" si="6"/>
        <v>192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765</v>
      </c>
      <c r="BC30" s="81">
        <f t="shared" si="8"/>
        <v>192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ht="15.75" thickBot="1" x14ac:dyDescent="0.3">
      <c r="B31" s="47">
        <f t="shared" ca="1" si="15"/>
        <v>43600.999999999956</v>
      </c>
      <c r="C31" s="49"/>
      <c r="D31" s="353">
        <v>765</v>
      </c>
      <c r="E31" s="51">
        <v>44</v>
      </c>
      <c r="F31" s="358">
        <v>1.75</v>
      </c>
      <c r="G31" s="51">
        <v>225</v>
      </c>
      <c r="H31" s="52">
        <v>191</v>
      </c>
      <c r="I31" s="53"/>
      <c r="J31" s="160"/>
      <c r="K31" s="65"/>
      <c r="L31" s="49"/>
      <c r="M31" s="353"/>
      <c r="N31" s="52"/>
      <c r="O31" s="54">
        <v>3631</v>
      </c>
      <c r="P31" s="358">
        <v>21</v>
      </c>
      <c r="Q31" s="52">
        <v>21</v>
      </c>
      <c r="R31" s="23">
        <f t="shared" ref="R31:S37" si="16">P31+R30</f>
        <v>422</v>
      </c>
      <c r="S31" s="24">
        <f t="shared" si="16"/>
        <v>412</v>
      </c>
      <c r="T31" s="62"/>
      <c r="U31" s="62"/>
      <c r="V31" s="62"/>
      <c r="W31" s="114">
        <f t="shared" ca="1" si="13"/>
        <v>113319</v>
      </c>
      <c r="X31" s="115">
        <f ca="1">IFERROR(('Main Tab'!$D$10-W31)/'Main Tab'!$D$10,1)</f>
        <v>0.36196771523644899</v>
      </c>
      <c r="Y31" s="110"/>
      <c r="Z31" s="65">
        <v>2</v>
      </c>
      <c r="AA31" s="49"/>
      <c r="AB31" s="49"/>
      <c r="AC31" s="353"/>
      <c r="AD31" s="104"/>
      <c r="AE31" s="106"/>
      <c r="AF31" s="108"/>
      <c r="AI31" s="83">
        <f t="shared" ca="1" si="14"/>
        <v>43600.999999999956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21</v>
      </c>
      <c r="AQ31" s="81">
        <f t="shared" si="1"/>
        <v>21</v>
      </c>
      <c r="AR31" s="81">
        <f t="shared" si="2"/>
        <v>3631</v>
      </c>
      <c r="AS31" s="81" t="str">
        <f t="shared" si="3"/>
        <v/>
      </c>
      <c r="AT31" s="81" t="str">
        <f t="shared" si="4"/>
        <v/>
      </c>
      <c r="AU31" s="81">
        <f t="shared" si="5"/>
        <v>0.6875</v>
      </c>
      <c r="AV31" s="81">
        <f t="shared" si="6"/>
        <v>1.75</v>
      </c>
      <c r="AW31" s="81">
        <f t="shared" si="6"/>
        <v>225</v>
      </c>
      <c r="AX31" s="81">
        <f t="shared" si="6"/>
        <v>191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765</v>
      </c>
      <c r="BC31" s="81">
        <f t="shared" si="8"/>
        <v>191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ht="15.75" thickTop="1" x14ac:dyDescent="0.25">
      <c r="B32" s="47">
        <f t="shared" ca="1" si="15"/>
        <v>43601.041666666621</v>
      </c>
      <c r="C32" s="49"/>
      <c r="D32" s="353">
        <v>765</v>
      </c>
      <c r="E32" s="51">
        <v>44</v>
      </c>
      <c r="F32" s="358">
        <v>1.75</v>
      </c>
      <c r="G32" s="51">
        <v>221</v>
      </c>
      <c r="H32" s="52">
        <v>192</v>
      </c>
      <c r="I32" s="53"/>
      <c r="J32" s="160"/>
      <c r="K32" s="65"/>
      <c r="L32" s="49"/>
      <c r="M32" s="353"/>
      <c r="N32" s="52"/>
      <c r="O32" s="54">
        <v>3103</v>
      </c>
      <c r="P32" s="358">
        <v>21</v>
      </c>
      <c r="Q32" s="52">
        <v>22</v>
      </c>
      <c r="R32" s="23">
        <f t="shared" si="16"/>
        <v>443</v>
      </c>
      <c r="S32" s="24">
        <f t="shared" si="16"/>
        <v>434</v>
      </c>
      <c r="T32" s="62"/>
      <c r="U32" s="62"/>
      <c r="V32" s="62"/>
      <c r="W32" s="114">
        <f t="shared" ca="1" si="13"/>
        <v>113297</v>
      </c>
      <c r="X32" s="115">
        <f ca="1">IFERROR(('Main Tab'!$D$10-W32)/'Main Tab'!$D$10,1)</f>
        <v>0.36209158422809912</v>
      </c>
      <c r="Y32" s="110"/>
      <c r="Z32" s="64">
        <v>1</v>
      </c>
      <c r="AA32" s="49"/>
      <c r="AB32" s="49"/>
      <c r="AC32" s="353"/>
      <c r="AD32" s="104"/>
      <c r="AE32" s="106"/>
      <c r="AF32" s="108"/>
      <c r="AI32" s="83">
        <f t="shared" ca="1" si="14"/>
        <v>43601.041666666621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21</v>
      </c>
      <c r="AQ32" s="81">
        <f t="shared" si="1"/>
        <v>22</v>
      </c>
      <c r="AR32" s="81">
        <f t="shared" si="2"/>
        <v>3103</v>
      </c>
      <c r="AS32" s="81" t="str">
        <f t="shared" si="3"/>
        <v/>
      </c>
      <c r="AT32" s="81" t="str">
        <f t="shared" si="4"/>
        <v/>
      </c>
      <c r="AU32" s="81">
        <f t="shared" si="5"/>
        <v>0.6875</v>
      </c>
      <c r="AV32" s="81">
        <f t="shared" si="6"/>
        <v>1.75</v>
      </c>
      <c r="AW32" s="81">
        <f t="shared" si="6"/>
        <v>221</v>
      </c>
      <c r="AX32" s="81">
        <f t="shared" si="6"/>
        <v>192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765</v>
      </c>
      <c r="BC32" s="81">
        <f t="shared" si="8"/>
        <v>192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43601.083333333285</v>
      </c>
      <c r="C33" s="49"/>
      <c r="D33" s="353">
        <v>766</v>
      </c>
      <c r="E33" s="51">
        <v>44</v>
      </c>
      <c r="F33" s="358">
        <v>1.75</v>
      </c>
      <c r="G33" s="51">
        <v>225</v>
      </c>
      <c r="H33" s="52">
        <v>190</v>
      </c>
      <c r="I33" s="53"/>
      <c r="J33" s="160"/>
      <c r="K33" s="65"/>
      <c r="L33" s="49"/>
      <c r="M33" s="353"/>
      <c r="N33" s="52"/>
      <c r="O33" s="54">
        <v>3177</v>
      </c>
      <c r="P33" s="358">
        <v>22</v>
      </c>
      <c r="Q33" s="52">
        <v>20</v>
      </c>
      <c r="R33" s="23">
        <f t="shared" si="16"/>
        <v>465</v>
      </c>
      <c r="S33" s="24">
        <f t="shared" si="16"/>
        <v>454</v>
      </c>
      <c r="T33" s="62"/>
      <c r="U33" s="62"/>
      <c r="V33" s="62"/>
      <c r="W33" s="114">
        <f t="shared" ca="1" si="13"/>
        <v>113277</v>
      </c>
      <c r="X33" s="115">
        <f ca="1">IFERROR(('Main Tab'!$D$10-W33)/'Main Tab'!$D$10,1)</f>
        <v>0.36220419240232649</v>
      </c>
      <c r="Y33" s="110"/>
      <c r="Z33" s="65">
        <v>1</v>
      </c>
      <c r="AA33" s="49"/>
      <c r="AB33" s="49"/>
      <c r="AC33" s="353"/>
      <c r="AD33" s="104"/>
      <c r="AE33" s="106"/>
      <c r="AF33" s="108"/>
      <c r="AI33" s="83">
        <f t="shared" ca="1" si="14"/>
        <v>43601.083333333285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22</v>
      </c>
      <c r="AQ33" s="81">
        <f t="shared" si="1"/>
        <v>20</v>
      </c>
      <c r="AR33" s="81">
        <f t="shared" si="2"/>
        <v>3177</v>
      </c>
      <c r="AS33" s="81" t="str">
        <f t="shared" si="3"/>
        <v/>
      </c>
      <c r="AT33" s="81" t="str">
        <f t="shared" si="4"/>
        <v/>
      </c>
      <c r="AU33" s="81">
        <f t="shared" si="5"/>
        <v>0.6875</v>
      </c>
      <c r="AV33" s="81">
        <f t="shared" si="6"/>
        <v>1.75</v>
      </c>
      <c r="AW33" s="81">
        <f t="shared" si="6"/>
        <v>225</v>
      </c>
      <c r="AX33" s="81">
        <f t="shared" si="6"/>
        <v>190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766</v>
      </c>
      <c r="BC33" s="81">
        <f t="shared" si="8"/>
        <v>190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43601.124999999949</v>
      </c>
      <c r="C34" s="49"/>
      <c r="D34" s="353">
        <v>764</v>
      </c>
      <c r="E34" s="51">
        <v>44</v>
      </c>
      <c r="F34" s="358">
        <v>1.75</v>
      </c>
      <c r="G34" s="51">
        <v>222</v>
      </c>
      <c r="H34" s="52">
        <v>194</v>
      </c>
      <c r="I34" s="53"/>
      <c r="J34" s="160"/>
      <c r="K34" s="65"/>
      <c r="L34" s="49"/>
      <c r="M34" s="353"/>
      <c r="N34" s="52"/>
      <c r="O34" s="54">
        <v>4926</v>
      </c>
      <c r="P34" s="358">
        <v>20</v>
      </c>
      <c r="Q34" s="52">
        <v>22</v>
      </c>
      <c r="R34" s="23">
        <f t="shared" si="16"/>
        <v>485</v>
      </c>
      <c r="S34" s="24">
        <f t="shared" si="16"/>
        <v>476</v>
      </c>
      <c r="T34" s="62"/>
      <c r="U34" s="62"/>
      <c r="V34" s="62"/>
      <c r="W34" s="114">
        <f t="shared" ca="1" si="13"/>
        <v>113255</v>
      </c>
      <c r="X34" s="115">
        <f ca="1">IFERROR(('Main Tab'!$D$10-W34)/'Main Tab'!$D$10,1)</f>
        <v>0.36232806139397661</v>
      </c>
      <c r="Y34" s="110" t="s">
        <v>302</v>
      </c>
      <c r="Z34" s="65">
        <v>2</v>
      </c>
      <c r="AA34" s="49"/>
      <c r="AB34" s="49"/>
      <c r="AC34" s="353"/>
      <c r="AD34" s="104"/>
      <c r="AE34" s="106"/>
      <c r="AF34" s="108"/>
      <c r="AI34" s="83">
        <f t="shared" ca="1" si="14"/>
        <v>43601.124999999949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Accum-132742</v>
      </c>
      <c r="AP34" s="81">
        <f t="shared" si="1"/>
        <v>20</v>
      </c>
      <c r="AQ34" s="81">
        <f t="shared" si="1"/>
        <v>22</v>
      </c>
      <c r="AR34" s="81">
        <f t="shared" si="2"/>
        <v>4926</v>
      </c>
      <c r="AS34" s="81" t="str">
        <f t="shared" si="3"/>
        <v/>
      </c>
      <c r="AT34" s="81" t="str">
        <f t="shared" si="4"/>
        <v/>
      </c>
      <c r="AU34" s="81">
        <f t="shared" si="5"/>
        <v>0.6875</v>
      </c>
      <c r="AV34" s="81">
        <f t="shared" si="6"/>
        <v>1.75</v>
      </c>
      <c r="AW34" s="81">
        <f t="shared" si="6"/>
        <v>222</v>
      </c>
      <c r="AX34" s="81">
        <f t="shared" si="6"/>
        <v>194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764</v>
      </c>
      <c r="BC34" s="81">
        <f t="shared" si="8"/>
        <v>194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43601.166666666613</v>
      </c>
      <c r="C35" s="49"/>
      <c r="D35" s="353">
        <v>764</v>
      </c>
      <c r="E35" s="51">
        <v>44</v>
      </c>
      <c r="F35" s="358">
        <v>1.75</v>
      </c>
      <c r="G35" s="51">
        <v>222</v>
      </c>
      <c r="H35" s="52">
        <v>191</v>
      </c>
      <c r="I35" s="53"/>
      <c r="J35" s="160"/>
      <c r="K35" s="65"/>
      <c r="L35" s="49"/>
      <c r="M35" s="353"/>
      <c r="N35" s="52"/>
      <c r="O35" s="54">
        <v>3064</v>
      </c>
      <c r="P35" s="358">
        <v>20</v>
      </c>
      <c r="Q35" s="52">
        <v>21</v>
      </c>
      <c r="R35" s="23">
        <f t="shared" si="16"/>
        <v>505</v>
      </c>
      <c r="S35" s="24">
        <f t="shared" si="16"/>
        <v>497</v>
      </c>
      <c r="T35" s="62"/>
      <c r="U35" s="62"/>
      <c r="V35" s="62"/>
      <c r="W35" s="114">
        <f t="shared" ca="1" si="13"/>
        <v>113234</v>
      </c>
      <c r="X35" s="115">
        <f ca="1">IFERROR(('Main Tab'!$D$10-W35)/'Main Tab'!$D$10,1)</f>
        <v>0.3624462999769153</v>
      </c>
      <c r="Y35" s="110" t="s">
        <v>304</v>
      </c>
      <c r="Z35" s="65">
        <v>2</v>
      </c>
      <c r="AA35" s="49"/>
      <c r="AB35" s="49"/>
      <c r="AC35" s="353"/>
      <c r="AD35" s="104"/>
      <c r="AE35" s="106"/>
      <c r="AF35" s="108"/>
      <c r="AI35" s="83">
        <f t="shared" ca="1" si="14"/>
        <v>43601.166666666613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OT #1- 0.10"  OT #2-  7'10"</v>
      </c>
      <c r="AP35" s="81">
        <f t="shared" si="1"/>
        <v>20</v>
      </c>
      <c r="AQ35" s="81">
        <f t="shared" si="1"/>
        <v>21</v>
      </c>
      <c r="AR35" s="81">
        <f t="shared" si="2"/>
        <v>3064</v>
      </c>
      <c r="AS35" s="81" t="str">
        <f t="shared" si="3"/>
        <v/>
      </c>
      <c r="AT35" s="81" t="str">
        <f t="shared" si="4"/>
        <v/>
      </c>
      <c r="AU35" s="81">
        <f t="shared" si="5"/>
        <v>0.6875</v>
      </c>
      <c r="AV35" s="81">
        <f t="shared" si="6"/>
        <v>1.75</v>
      </c>
      <c r="AW35" s="81">
        <f t="shared" si="6"/>
        <v>222</v>
      </c>
      <c r="AX35" s="81">
        <f t="shared" si="6"/>
        <v>191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764</v>
      </c>
      <c r="BC35" s="81">
        <f t="shared" si="8"/>
        <v>191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43601.208333333278</v>
      </c>
      <c r="C36" s="49"/>
      <c r="D36" s="353">
        <v>764</v>
      </c>
      <c r="E36" s="51">
        <v>44</v>
      </c>
      <c r="F36" s="358">
        <v>1.75</v>
      </c>
      <c r="G36" s="51">
        <v>220</v>
      </c>
      <c r="H36" s="52">
        <v>192</v>
      </c>
      <c r="I36" s="53"/>
      <c r="J36" s="160"/>
      <c r="K36" s="65"/>
      <c r="L36" s="49"/>
      <c r="M36" s="353"/>
      <c r="N36" s="52"/>
      <c r="O36" s="54">
        <v>3557</v>
      </c>
      <c r="P36" s="358">
        <v>21</v>
      </c>
      <c r="Q36" s="52">
        <v>22</v>
      </c>
      <c r="R36" s="23">
        <f t="shared" si="16"/>
        <v>526</v>
      </c>
      <c r="S36" s="24">
        <f t="shared" si="16"/>
        <v>519</v>
      </c>
      <c r="T36" s="62"/>
      <c r="U36" s="62"/>
      <c r="V36" s="62"/>
      <c r="W36" s="114">
        <f t="shared" ca="1" si="13"/>
        <v>113212</v>
      </c>
      <c r="X36" s="115">
        <f ca="1">IFERROR(('Main Tab'!$D$10-W36)/'Main Tab'!$D$10,1)</f>
        <v>0.36257016896856542</v>
      </c>
      <c r="Y36" s="110" t="s">
        <v>303</v>
      </c>
      <c r="Z36" s="65">
        <v>3</v>
      </c>
      <c r="AA36" s="49"/>
      <c r="AB36" s="49"/>
      <c r="AC36" s="353"/>
      <c r="AD36" s="104"/>
      <c r="AE36" s="106"/>
      <c r="AF36" s="108"/>
      <c r="AI36" s="83">
        <f t="shared" ca="1" si="14"/>
        <v>43601.208333333278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BBL Meter- 65752</v>
      </c>
      <c r="AP36" s="81">
        <f t="shared" si="1"/>
        <v>21</v>
      </c>
      <c r="AQ36" s="81">
        <f t="shared" si="1"/>
        <v>22</v>
      </c>
      <c r="AR36" s="81">
        <f t="shared" si="2"/>
        <v>3557</v>
      </c>
      <c r="AS36" s="81" t="str">
        <f t="shared" si="3"/>
        <v/>
      </c>
      <c r="AT36" s="81" t="str">
        <f t="shared" si="4"/>
        <v/>
      </c>
      <c r="AU36" s="81">
        <f t="shared" si="5"/>
        <v>0.6875</v>
      </c>
      <c r="AV36" s="81">
        <f t="shared" si="6"/>
        <v>1.75</v>
      </c>
      <c r="AW36" s="81">
        <f t="shared" si="6"/>
        <v>220</v>
      </c>
      <c r="AX36" s="81">
        <f t="shared" si="6"/>
        <v>192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764</v>
      </c>
      <c r="BC36" s="81">
        <f t="shared" si="8"/>
        <v>192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43601.249999999942</v>
      </c>
      <c r="C37" s="55"/>
      <c r="D37" s="354">
        <v>763</v>
      </c>
      <c r="E37" s="51">
        <v>44</v>
      </c>
      <c r="F37" s="358">
        <v>1.75</v>
      </c>
      <c r="G37" s="57">
        <v>221</v>
      </c>
      <c r="H37" s="58">
        <v>191</v>
      </c>
      <c r="I37" s="59"/>
      <c r="J37" s="161"/>
      <c r="K37" s="66"/>
      <c r="L37" s="55"/>
      <c r="M37" s="354"/>
      <c r="N37" s="58"/>
      <c r="O37" s="60">
        <v>2823</v>
      </c>
      <c r="P37" s="353">
        <v>21</v>
      </c>
      <c r="Q37" s="52">
        <v>21</v>
      </c>
      <c r="R37" s="25">
        <f t="shared" si="16"/>
        <v>547</v>
      </c>
      <c r="S37" s="26">
        <f t="shared" si="16"/>
        <v>540</v>
      </c>
      <c r="T37" s="63"/>
      <c r="U37" s="63"/>
      <c r="V37" s="63"/>
      <c r="W37" s="116">
        <f t="shared" ca="1" si="13"/>
        <v>113191</v>
      </c>
      <c r="X37" s="117">
        <f ca="1">IFERROR(('Main Tab'!$D$10-W37)/'Main Tab'!$D$10,1)</f>
        <v>0.36268840755150417</v>
      </c>
      <c r="Y37" s="111"/>
      <c r="Z37" s="65">
        <v>1</v>
      </c>
      <c r="AA37" s="55"/>
      <c r="AB37" s="55"/>
      <c r="AC37" s="354"/>
      <c r="AD37" s="105"/>
      <c r="AE37" s="107"/>
      <c r="AF37" s="109"/>
      <c r="AI37" s="85">
        <f t="shared" ca="1" si="14"/>
        <v>43601.249999999942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21</v>
      </c>
      <c r="AQ37" s="86">
        <f t="shared" si="1"/>
        <v>21</v>
      </c>
      <c r="AR37" s="86">
        <f t="shared" si="2"/>
        <v>2823</v>
      </c>
      <c r="AS37" s="86" t="str">
        <f t="shared" si="3"/>
        <v/>
      </c>
      <c r="AT37" s="86" t="str">
        <f t="shared" si="4"/>
        <v/>
      </c>
      <c r="AU37" s="86">
        <f t="shared" si="5"/>
        <v>0.6875</v>
      </c>
      <c r="AV37" s="86">
        <f t="shared" si="6"/>
        <v>1.75</v>
      </c>
      <c r="AW37" s="86">
        <f t="shared" si="6"/>
        <v>221</v>
      </c>
      <c r="AX37" s="86">
        <f t="shared" si="6"/>
        <v>191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763</v>
      </c>
      <c r="BC37" s="86">
        <f t="shared" si="8"/>
        <v>191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355" t="s">
        <v>103</v>
      </c>
      <c r="D40" s="355" t="s">
        <v>149</v>
      </c>
      <c r="E40" s="355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357"/>
      <c r="E41" s="357"/>
      <c r="F41" s="529"/>
      <c r="G41" s="529"/>
      <c r="H41" s="530"/>
    </row>
    <row r="42" spans="2:58" x14ac:dyDescent="0.25">
      <c r="B42" s="54"/>
      <c r="C42" s="147"/>
      <c r="D42" s="353"/>
      <c r="E42" s="353"/>
      <c r="F42" s="517"/>
      <c r="G42" s="517"/>
      <c r="H42" s="518"/>
    </row>
    <row r="43" spans="2:58" x14ac:dyDescent="0.25">
      <c r="B43" s="54"/>
      <c r="C43" s="147"/>
      <c r="D43" s="353"/>
      <c r="E43" s="353"/>
      <c r="F43" s="517"/>
      <c r="G43" s="517"/>
      <c r="H43" s="518"/>
    </row>
    <row r="44" spans="2:58" x14ac:dyDescent="0.25">
      <c r="B44" s="54"/>
      <c r="C44" s="147"/>
      <c r="D44" s="353"/>
      <c r="E44" s="353"/>
      <c r="F44" s="517"/>
      <c r="G44" s="517"/>
      <c r="H44" s="518"/>
    </row>
    <row r="45" spans="2:58" x14ac:dyDescent="0.25">
      <c r="B45" s="54"/>
      <c r="C45" s="147"/>
      <c r="D45" s="353"/>
      <c r="E45" s="353"/>
      <c r="F45" s="517"/>
      <c r="G45" s="517"/>
      <c r="H45" s="518"/>
    </row>
    <row r="46" spans="2:58" x14ac:dyDescent="0.25">
      <c r="B46" s="54"/>
      <c r="C46" s="147"/>
      <c r="D46" s="353"/>
      <c r="E46" s="353"/>
      <c r="F46" s="517"/>
      <c r="G46" s="517"/>
      <c r="H46" s="518"/>
    </row>
    <row r="47" spans="2:58" x14ac:dyDescent="0.25">
      <c r="B47" s="54"/>
      <c r="C47" s="147"/>
      <c r="D47" s="353"/>
      <c r="E47" s="353"/>
      <c r="F47" s="517"/>
      <c r="G47" s="517"/>
      <c r="H47" s="518"/>
    </row>
    <row r="48" spans="2:58" x14ac:dyDescent="0.25">
      <c r="B48" s="54"/>
      <c r="C48" s="147"/>
      <c r="D48" s="353"/>
      <c r="E48" s="353"/>
      <c r="F48" s="517"/>
      <c r="G48" s="517"/>
      <c r="H48" s="518"/>
    </row>
    <row r="49" spans="2:8" x14ac:dyDescent="0.25">
      <c r="B49" s="54"/>
      <c r="C49" s="147"/>
      <c r="D49" s="353"/>
      <c r="E49" s="353"/>
      <c r="F49" s="517"/>
      <c r="G49" s="517"/>
      <c r="H49" s="518"/>
    </row>
    <row r="50" spans="2:8" x14ac:dyDescent="0.25">
      <c r="B50" s="54"/>
      <c r="C50" s="147"/>
      <c r="D50" s="353"/>
      <c r="E50" s="353"/>
      <c r="F50" s="517"/>
      <c r="G50" s="517"/>
      <c r="H50" s="518"/>
    </row>
    <row r="51" spans="2:8" x14ac:dyDescent="0.25">
      <c r="B51" s="54"/>
      <c r="C51" s="147"/>
      <c r="D51" s="353"/>
      <c r="E51" s="353"/>
      <c r="F51" s="517"/>
      <c r="G51" s="517"/>
      <c r="H51" s="518"/>
    </row>
    <row r="52" spans="2:8" x14ac:dyDescent="0.25">
      <c r="B52" s="54"/>
      <c r="C52" s="147"/>
      <c r="D52" s="353"/>
      <c r="E52" s="353"/>
      <c r="F52" s="517"/>
      <c r="G52" s="517"/>
      <c r="H52" s="518"/>
    </row>
    <row r="53" spans="2:8" x14ac:dyDescent="0.25">
      <c r="B53" s="54"/>
      <c r="C53" s="147"/>
      <c r="D53" s="353"/>
      <c r="E53" s="353"/>
      <c r="F53" s="517"/>
      <c r="G53" s="517"/>
      <c r="H53" s="518"/>
    </row>
    <row r="54" spans="2:8" x14ac:dyDescent="0.25">
      <c r="B54" s="54"/>
      <c r="C54" s="147"/>
      <c r="D54" s="353"/>
      <c r="E54" s="353"/>
      <c r="F54" s="517"/>
      <c r="G54" s="517"/>
      <c r="H54" s="518"/>
    </row>
    <row r="55" spans="2:8" x14ac:dyDescent="0.25">
      <c r="B55" s="54"/>
      <c r="C55" s="147"/>
      <c r="D55" s="353"/>
      <c r="E55" s="353"/>
      <c r="F55" s="517"/>
      <c r="G55" s="517"/>
      <c r="H55" s="518"/>
    </row>
    <row r="56" spans="2:8" x14ac:dyDescent="0.25">
      <c r="B56" s="54"/>
      <c r="C56" s="147"/>
      <c r="D56" s="353"/>
      <c r="E56" s="353"/>
      <c r="F56" s="517"/>
      <c r="G56" s="517"/>
      <c r="H56" s="518"/>
    </row>
    <row r="57" spans="2:8" x14ac:dyDescent="0.25">
      <c r="B57" s="54"/>
      <c r="C57" s="147"/>
      <c r="D57" s="353"/>
      <c r="E57" s="353"/>
      <c r="F57" s="517"/>
      <c r="G57" s="517"/>
      <c r="H57" s="518"/>
    </row>
    <row r="58" spans="2:8" x14ac:dyDescent="0.25">
      <c r="B58" s="54"/>
      <c r="C58" s="147"/>
      <c r="D58" s="353"/>
      <c r="E58" s="353"/>
      <c r="F58" s="517"/>
      <c r="G58" s="517"/>
      <c r="H58" s="518"/>
    </row>
    <row r="59" spans="2:8" x14ac:dyDescent="0.25">
      <c r="B59" s="54"/>
      <c r="C59" s="147"/>
      <c r="D59" s="353"/>
      <c r="E59" s="353"/>
      <c r="F59" s="517"/>
      <c r="G59" s="517"/>
      <c r="H59" s="518"/>
    </row>
    <row r="60" spans="2:8" x14ac:dyDescent="0.25">
      <c r="B60" s="54"/>
      <c r="C60" s="147"/>
      <c r="D60" s="353"/>
      <c r="E60" s="353"/>
      <c r="F60" s="517"/>
      <c r="G60" s="517"/>
      <c r="H60" s="518"/>
    </row>
    <row r="61" spans="2:8" x14ac:dyDescent="0.25">
      <c r="B61" s="54"/>
      <c r="C61" s="147"/>
      <c r="D61" s="353"/>
      <c r="E61" s="353"/>
      <c r="F61" s="517"/>
      <c r="G61" s="517"/>
      <c r="H61" s="518"/>
    </row>
    <row r="62" spans="2:8" x14ac:dyDescent="0.25">
      <c r="B62" s="54"/>
      <c r="C62" s="147"/>
      <c r="D62" s="353"/>
      <c r="E62" s="353"/>
      <c r="F62" s="517"/>
      <c r="G62" s="517"/>
      <c r="H62" s="518"/>
    </row>
    <row r="63" spans="2:8" x14ac:dyDescent="0.25">
      <c r="B63" s="54"/>
      <c r="C63" s="147"/>
      <c r="D63" s="353"/>
      <c r="E63" s="353"/>
      <c r="F63" s="517"/>
      <c r="G63" s="517"/>
      <c r="H63" s="518"/>
    </row>
    <row r="64" spans="2:8" x14ac:dyDescent="0.25">
      <c r="B64" s="54"/>
      <c r="C64" s="147"/>
      <c r="D64" s="353"/>
      <c r="E64" s="353"/>
      <c r="F64" s="517"/>
      <c r="G64" s="517"/>
      <c r="H64" s="518"/>
    </row>
    <row r="65" spans="2:8" x14ac:dyDescent="0.25">
      <c r="B65" s="54"/>
      <c r="C65" s="147"/>
      <c r="D65" s="353"/>
      <c r="E65" s="353"/>
      <c r="F65" s="517"/>
      <c r="G65" s="517"/>
      <c r="H65" s="518"/>
    </row>
    <row r="66" spans="2:8" x14ac:dyDescent="0.25">
      <c r="B66" s="54"/>
      <c r="C66" s="147"/>
      <c r="D66" s="353"/>
      <c r="E66" s="353"/>
      <c r="F66" s="517"/>
      <c r="G66" s="517"/>
      <c r="H66" s="518"/>
    </row>
    <row r="67" spans="2:8" x14ac:dyDescent="0.25">
      <c r="B67" s="54"/>
      <c r="C67" s="147"/>
      <c r="D67" s="353"/>
      <c r="E67" s="353"/>
      <c r="F67" s="517"/>
      <c r="G67" s="517"/>
      <c r="H67" s="518"/>
    </row>
    <row r="68" spans="2:8" x14ac:dyDescent="0.25">
      <c r="B68" s="54"/>
      <c r="C68" s="147"/>
      <c r="D68" s="353"/>
      <c r="E68" s="353"/>
      <c r="F68" s="517"/>
      <c r="G68" s="517"/>
      <c r="H68" s="518"/>
    </row>
    <row r="69" spans="2:8" x14ac:dyDescent="0.25">
      <c r="B69" s="54"/>
      <c r="C69" s="147"/>
      <c r="D69" s="353"/>
      <c r="E69" s="353"/>
      <c r="F69" s="517"/>
      <c r="G69" s="517"/>
      <c r="H69" s="518"/>
    </row>
    <row r="70" spans="2:8" x14ac:dyDescent="0.25">
      <c r="B70" s="54"/>
      <c r="C70" s="147"/>
      <c r="D70" s="353"/>
      <c r="E70" s="353"/>
      <c r="F70" s="517"/>
      <c r="G70" s="517"/>
      <c r="H70" s="518"/>
    </row>
    <row r="71" spans="2:8" x14ac:dyDescent="0.25">
      <c r="B71" s="54"/>
      <c r="C71" s="147"/>
      <c r="D71" s="353"/>
      <c r="E71" s="353"/>
      <c r="F71" s="517"/>
      <c r="G71" s="517"/>
      <c r="H71" s="518"/>
    </row>
    <row r="72" spans="2:8" x14ac:dyDescent="0.25">
      <c r="B72" s="54"/>
      <c r="C72" s="147"/>
      <c r="D72" s="353"/>
      <c r="E72" s="353"/>
      <c r="F72" s="517"/>
      <c r="G72" s="517"/>
      <c r="H72" s="518"/>
    </row>
    <row r="73" spans="2:8" x14ac:dyDescent="0.25">
      <c r="B73" s="54"/>
      <c r="C73" s="147"/>
      <c r="D73" s="353"/>
      <c r="E73" s="353"/>
      <c r="F73" s="517"/>
      <c r="G73" s="517"/>
      <c r="H73" s="518"/>
    </row>
    <row r="74" spans="2:8" x14ac:dyDescent="0.25">
      <c r="B74" s="54"/>
      <c r="C74" s="147"/>
      <c r="D74" s="353"/>
      <c r="E74" s="353"/>
      <c r="F74" s="517"/>
      <c r="G74" s="517"/>
      <c r="H74" s="518"/>
    </row>
    <row r="75" spans="2:8" x14ac:dyDescent="0.25">
      <c r="B75" s="54"/>
      <c r="C75" s="147"/>
      <c r="D75" s="353"/>
      <c r="E75" s="353"/>
      <c r="F75" s="517"/>
      <c r="G75" s="517"/>
      <c r="H75" s="518"/>
    </row>
    <row r="76" spans="2:8" x14ac:dyDescent="0.25">
      <c r="B76" s="54"/>
      <c r="C76" s="147"/>
      <c r="D76" s="353"/>
      <c r="E76" s="353"/>
      <c r="F76" s="517"/>
      <c r="G76" s="517"/>
      <c r="H76" s="518"/>
    </row>
    <row r="77" spans="2:8" x14ac:dyDescent="0.25">
      <c r="B77" s="54"/>
      <c r="C77" s="147"/>
      <c r="D77" s="353"/>
      <c r="E77" s="353"/>
      <c r="F77" s="517"/>
      <c r="G77" s="517"/>
      <c r="H77" s="518"/>
    </row>
    <row r="78" spans="2:8" x14ac:dyDescent="0.25">
      <c r="B78" s="54"/>
      <c r="C78" s="147"/>
      <c r="D78" s="353"/>
      <c r="E78" s="353"/>
      <c r="F78" s="517"/>
      <c r="G78" s="517"/>
      <c r="H78" s="518"/>
    </row>
    <row r="79" spans="2:8" x14ac:dyDescent="0.25">
      <c r="B79" s="54"/>
      <c r="C79" s="147"/>
      <c r="D79" s="353"/>
      <c r="E79" s="353"/>
      <c r="F79" s="517"/>
      <c r="G79" s="517"/>
      <c r="H79" s="518"/>
    </row>
    <row r="80" spans="2:8" x14ac:dyDescent="0.25">
      <c r="B80" s="54"/>
      <c r="C80" s="147"/>
      <c r="D80" s="353"/>
      <c r="E80" s="353"/>
      <c r="F80" s="517"/>
      <c r="G80" s="517"/>
      <c r="H80" s="518"/>
    </row>
    <row r="81" spans="2:8" x14ac:dyDescent="0.25">
      <c r="B81" s="54"/>
      <c r="C81" s="147"/>
      <c r="D81" s="353"/>
      <c r="E81" s="353"/>
      <c r="F81" s="517"/>
      <c r="G81" s="517"/>
      <c r="H81" s="518"/>
    </row>
    <row r="82" spans="2:8" x14ac:dyDescent="0.25">
      <c r="B82" s="54"/>
      <c r="C82" s="147"/>
      <c r="D82" s="353"/>
      <c r="E82" s="353"/>
      <c r="F82" s="517"/>
      <c r="G82" s="517"/>
      <c r="H82" s="518"/>
    </row>
    <row r="83" spans="2:8" x14ac:dyDescent="0.25">
      <c r="B83" s="54"/>
      <c r="C83" s="147"/>
      <c r="D83" s="353"/>
      <c r="E83" s="353"/>
      <c r="F83" s="517"/>
      <c r="G83" s="517"/>
      <c r="H83" s="518"/>
    </row>
    <row r="84" spans="2:8" x14ac:dyDescent="0.25">
      <c r="B84" s="54"/>
      <c r="C84" s="147"/>
      <c r="D84" s="353"/>
      <c r="E84" s="353"/>
      <c r="F84" s="517"/>
      <c r="G84" s="517"/>
      <c r="H84" s="518"/>
    </row>
    <row r="85" spans="2:8" x14ac:dyDescent="0.25">
      <c r="B85" s="54"/>
      <c r="C85" s="147"/>
      <c r="D85" s="353"/>
      <c r="E85" s="353"/>
      <c r="F85" s="517"/>
      <c r="G85" s="517"/>
      <c r="H85" s="518"/>
    </row>
    <row r="86" spans="2:8" x14ac:dyDescent="0.25">
      <c r="B86" s="54"/>
      <c r="C86" s="147"/>
      <c r="D86" s="353"/>
      <c r="E86" s="353"/>
      <c r="F86" s="517"/>
      <c r="G86" s="517"/>
      <c r="H86" s="518"/>
    </row>
    <row r="87" spans="2:8" x14ac:dyDescent="0.25">
      <c r="B87" s="54"/>
      <c r="C87" s="147"/>
      <c r="D87" s="353"/>
      <c r="E87" s="353"/>
      <c r="F87" s="517"/>
      <c r="G87" s="517"/>
      <c r="H87" s="518"/>
    </row>
    <row r="88" spans="2:8" x14ac:dyDescent="0.25">
      <c r="B88" s="54"/>
      <c r="C88" s="147"/>
      <c r="D88" s="353"/>
      <c r="E88" s="353"/>
      <c r="F88" s="517"/>
      <c r="G88" s="517"/>
      <c r="H88" s="518"/>
    </row>
    <row r="89" spans="2:8" x14ac:dyDescent="0.25">
      <c r="B89" s="54"/>
      <c r="C89" s="147"/>
      <c r="D89" s="353"/>
      <c r="E89" s="353"/>
      <c r="F89" s="517"/>
      <c r="G89" s="517"/>
      <c r="H89" s="518"/>
    </row>
    <row r="90" spans="2:8" x14ac:dyDescent="0.25">
      <c r="B90" s="54"/>
      <c r="C90" s="147"/>
      <c r="D90" s="353"/>
      <c r="E90" s="353"/>
      <c r="F90" s="517"/>
      <c r="G90" s="517"/>
      <c r="H90" s="518"/>
    </row>
    <row r="91" spans="2:8" x14ac:dyDescent="0.25">
      <c r="B91" s="54"/>
      <c r="C91" s="147"/>
      <c r="D91" s="353"/>
      <c r="E91" s="353"/>
      <c r="F91" s="517"/>
      <c r="G91" s="517"/>
      <c r="H91" s="518"/>
    </row>
    <row r="92" spans="2:8" x14ac:dyDescent="0.25">
      <c r="B92" s="54"/>
      <c r="C92" s="147"/>
      <c r="D92" s="353"/>
      <c r="E92" s="353"/>
      <c r="F92" s="517"/>
      <c r="G92" s="517"/>
      <c r="H92" s="518"/>
    </row>
    <row r="93" spans="2:8" x14ac:dyDescent="0.25">
      <c r="B93" s="54"/>
      <c r="C93" s="147"/>
      <c r="D93" s="353"/>
      <c r="E93" s="353"/>
      <c r="F93" s="517"/>
      <c r="G93" s="517"/>
      <c r="H93" s="518"/>
    </row>
    <row r="94" spans="2:8" x14ac:dyDescent="0.25">
      <c r="B94" s="54"/>
      <c r="C94" s="147"/>
      <c r="D94" s="353"/>
      <c r="E94" s="353"/>
      <c r="F94" s="517"/>
      <c r="G94" s="517"/>
      <c r="H94" s="518"/>
    </row>
    <row r="95" spans="2:8" x14ac:dyDescent="0.25">
      <c r="B95" s="54"/>
      <c r="C95" s="147"/>
      <c r="D95" s="353"/>
      <c r="E95" s="353"/>
      <c r="F95" s="517"/>
      <c r="G95" s="517"/>
      <c r="H95" s="518"/>
    </row>
    <row r="96" spans="2:8" x14ac:dyDescent="0.25">
      <c r="B96" s="54"/>
      <c r="C96" s="147"/>
      <c r="D96" s="353"/>
      <c r="E96" s="353"/>
      <c r="F96" s="517"/>
      <c r="G96" s="517"/>
      <c r="H96" s="518"/>
    </row>
    <row r="97" spans="2:8" x14ac:dyDescent="0.25">
      <c r="B97" s="54"/>
      <c r="C97" s="147"/>
      <c r="D97" s="353"/>
      <c r="E97" s="353"/>
      <c r="F97" s="517"/>
      <c r="G97" s="517"/>
      <c r="H97" s="518"/>
    </row>
    <row r="98" spans="2:8" x14ac:dyDescent="0.25">
      <c r="B98" s="54"/>
      <c r="C98" s="147"/>
      <c r="D98" s="353"/>
      <c r="E98" s="353"/>
      <c r="F98" s="517"/>
      <c r="G98" s="517"/>
      <c r="H98" s="518"/>
    </row>
    <row r="99" spans="2:8" x14ac:dyDescent="0.25">
      <c r="B99" s="54"/>
      <c r="C99" s="147"/>
      <c r="D99" s="353"/>
      <c r="E99" s="353"/>
      <c r="F99" s="517"/>
      <c r="G99" s="517"/>
      <c r="H99" s="518"/>
    </row>
    <row r="100" spans="2:8" ht="15.75" thickBot="1" x14ac:dyDescent="0.3">
      <c r="B100" s="60"/>
      <c r="C100" s="148"/>
      <c r="D100" s="354"/>
      <c r="E100" s="354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0F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9697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523875</xdr:colOff>
                    <xdr:row>1</xdr:row>
                    <xdr:rowOff>9525</xdr:rowOff>
                  </from>
                  <to>
                    <xdr:col>31</xdr:col>
                    <xdr:colOff>476250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9698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38100</xdr:colOff>
                    <xdr:row>1</xdr:row>
                    <xdr:rowOff>28575</xdr:rowOff>
                  </from>
                  <to>
                    <xdr:col>28</xdr:col>
                    <xdr:colOff>371475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4">
    <tabColor rgb="FF000000"/>
    <pageSetUpPr fitToPage="1"/>
  </sheetPr>
  <dimension ref="B1:BF100"/>
  <sheetViews>
    <sheetView showGridLines="0" zoomScaleNormal="100" workbookViewId="0">
      <selection activeCell="U37" sqref="U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43599</v>
      </c>
      <c r="N5" s="468" t="str">
        <f ca="1">"Oil Sales for "&amp;TEXT(L5,"MM-DD-YY")</f>
        <v>Oil Sales for 05-14-19</v>
      </c>
      <c r="O5" s="469"/>
      <c r="P5" s="96">
        <f>SUM(AC14:AC37)</f>
        <v>599.20000000000005</v>
      </c>
      <c r="Q5" s="10"/>
      <c r="R5" s="531" t="str">
        <f ca="1">"Flare Total For "&amp;TEXT(L5,"MM-DD-YY")</f>
        <v>Flare Total For 05-14-19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580</v>
      </c>
      <c r="M6" s="10"/>
      <c r="N6" s="472" t="str">
        <f ca="1">"Gas Sales for "&amp;TEXT(L5,"MM-DD-YY")</f>
        <v>Gas Sales for 05-14-19</v>
      </c>
      <c r="O6" s="473"/>
      <c r="P6" s="132">
        <v>3832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555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45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347" t="s">
        <v>92</v>
      </c>
      <c r="F11" s="347" t="s">
        <v>93</v>
      </c>
      <c r="G11" s="347" t="s">
        <v>94</v>
      </c>
      <c r="H11" s="348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47" t="s">
        <v>54</v>
      </c>
      <c r="N11" s="348" t="s">
        <v>55</v>
      </c>
      <c r="O11" s="38" t="s">
        <v>80</v>
      </c>
      <c r="P11" s="347" t="s">
        <v>61</v>
      </c>
      <c r="Q11" s="348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47" t="s">
        <v>61</v>
      </c>
      <c r="AD11" s="347" t="s">
        <v>100</v>
      </c>
      <c r="AE11" s="347" t="s">
        <v>101</v>
      </c>
      <c r="AF11" s="348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346">
        <v>776</v>
      </c>
      <c r="E14" s="51">
        <v>44</v>
      </c>
      <c r="F14" s="346">
        <v>1.75</v>
      </c>
      <c r="G14" s="51">
        <v>213</v>
      </c>
      <c r="H14" s="52">
        <v>197</v>
      </c>
      <c r="I14" s="53"/>
      <c r="J14" s="160"/>
      <c r="K14" s="65"/>
      <c r="L14" s="49"/>
      <c r="M14" s="346"/>
      <c r="N14" s="52"/>
      <c r="O14" s="54">
        <v>3922</v>
      </c>
      <c r="P14" s="346">
        <v>24</v>
      </c>
      <c r="Q14" s="52">
        <v>23</v>
      </c>
      <c r="R14" s="21">
        <v>24</v>
      </c>
      <c r="S14" s="22">
        <f>Q14</f>
        <v>23</v>
      </c>
      <c r="T14" s="61"/>
      <c r="U14" s="61"/>
      <c r="V14" s="61"/>
      <c r="W14" s="112">
        <f ca="1">INDEX('Daily Totals'!$1:$1048576,MATCH(L5,'Daily Totals'!B:B)-1,17)</f>
        <v>114262</v>
      </c>
      <c r="X14" s="113">
        <f ca="1">IFERROR(('Main Tab'!$D$10-W14)/'Main Tab'!$D$10,1)</f>
        <v>0.35665823982162864</v>
      </c>
      <c r="Y14" s="185"/>
      <c r="Z14" s="64">
        <v>3</v>
      </c>
      <c r="AA14" s="49"/>
      <c r="AB14" s="49"/>
      <c r="AC14" s="346"/>
      <c r="AD14" s="104"/>
      <c r="AE14" s="106"/>
      <c r="AF14" s="108"/>
      <c r="AI14" s="83">
        <f ca="1">$L$5+B14</f>
        <v>43599.291666666664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24</v>
      </c>
      <c r="AQ14" s="81">
        <f t="shared" si="1"/>
        <v>23</v>
      </c>
      <c r="AR14" s="81">
        <f t="shared" ref="AR14:AR37" si="2">IF(O14="","",O14)</f>
        <v>3922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0.6875</v>
      </c>
      <c r="AV14" s="81">
        <f t="shared" ref="AV14:AZ37" si="6">IF(F14="","",F14)</f>
        <v>1.75</v>
      </c>
      <c r="AW14" s="226">
        <f t="shared" si="6"/>
        <v>213</v>
      </c>
      <c r="AX14" s="81">
        <f t="shared" si="6"/>
        <v>197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776</v>
      </c>
      <c r="BC14" s="81">
        <f t="shared" ref="BC14:BC37" si="8">IF(H14="","",H14)</f>
        <v>197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43599.333333333328</v>
      </c>
      <c r="C15" s="49"/>
      <c r="D15" s="346">
        <v>769</v>
      </c>
      <c r="E15" s="51">
        <v>44</v>
      </c>
      <c r="F15" s="346">
        <v>1.75</v>
      </c>
      <c r="G15" s="51">
        <v>208</v>
      </c>
      <c r="H15" s="52">
        <v>199</v>
      </c>
      <c r="I15" s="53"/>
      <c r="J15" s="160"/>
      <c r="K15" s="65"/>
      <c r="L15" s="49"/>
      <c r="M15" s="346"/>
      <c r="N15" s="52"/>
      <c r="O15" s="54">
        <v>3966</v>
      </c>
      <c r="P15" s="346">
        <v>26</v>
      </c>
      <c r="Q15" s="52">
        <v>24</v>
      </c>
      <c r="R15" s="23">
        <f t="shared" ref="R15:S30" si="12">P15+R14</f>
        <v>50</v>
      </c>
      <c r="S15" s="24">
        <f t="shared" si="12"/>
        <v>47</v>
      </c>
      <c r="T15" s="62"/>
      <c r="U15" s="62"/>
      <c r="V15" s="62"/>
      <c r="W15" s="114">
        <f t="shared" ref="W15:W37" ca="1" si="13">W14-Q15</f>
        <v>114238</v>
      </c>
      <c r="X15" s="115">
        <f ca="1">IFERROR(('Main Tab'!$D$10-W15)/'Main Tab'!$D$10,1)</f>
        <v>0.35679336963070152</v>
      </c>
      <c r="Y15" s="110"/>
      <c r="Z15" s="65">
        <v>3</v>
      </c>
      <c r="AA15" s="49">
        <v>8467511</v>
      </c>
      <c r="AB15" s="49" t="s">
        <v>160</v>
      </c>
      <c r="AC15" s="346">
        <v>196.73</v>
      </c>
      <c r="AD15" s="104" t="s">
        <v>153</v>
      </c>
      <c r="AE15" s="106">
        <v>45.5</v>
      </c>
      <c r="AF15" s="108">
        <v>1E-3</v>
      </c>
      <c r="AI15" s="83">
        <f t="shared" ref="AI15:AI37" ca="1" si="14">B15</f>
        <v>43599.333333333328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26</v>
      </c>
      <c r="AQ15" s="81">
        <f t="shared" si="1"/>
        <v>24</v>
      </c>
      <c r="AR15" s="81">
        <f t="shared" si="2"/>
        <v>3966</v>
      </c>
      <c r="AS15" s="81" t="str">
        <f t="shared" si="3"/>
        <v/>
      </c>
      <c r="AT15" s="81" t="str">
        <f t="shared" si="4"/>
        <v/>
      </c>
      <c r="AU15" s="81">
        <f t="shared" si="5"/>
        <v>0.6875</v>
      </c>
      <c r="AV15" s="81">
        <f t="shared" si="6"/>
        <v>1.75</v>
      </c>
      <c r="AW15" s="226">
        <f t="shared" si="6"/>
        <v>208</v>
      </c>
      <c r="AX15" s="81">
        <f t="shared" si="6"/>
        <v>199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769</v>
      </c>
      <c r="BC15" s="81">
        <f t="shared" si="8"/>
        <v>199</v>
      </c>
      <c r="BD15" s="81">
        <f t="shared" si="9"/>
        <v>1E-3</v>
      </c>
      <c r="BE15" s="81">
        <f t="shared" si="10"/>
        <v>45.5</v>
      </c>
      <c r="BF15" s="84" t="str">
        <f t="shared" si="11"/>
        <v>Ticket No: 8467511 196.73 bbls sold</v>
      </c>
    </row>
    <row r="16" spans="2:58" x14ac:dyDescent="0.25">
      <c r="B16" s="47">
        <f t="shared" ref="B16:B37" ca="1" si="15">B15+TIME(1,0,0)</f>
        <v>43599.374999999993</v>
      </c>
      <c r="C16" s="49"/>
      <c r="D16" s="346">
        <v>777</v>
      </c>
      <c r="E16" s="51">
        <v>44</v>
      </c>
      <c r="F16" s="346">
        <v>1.75</v>
      </c>
      <c r="G16" s="51">
        <v>194</v>
      </c>
      <c r="H16" s="52">
        <v>200</v>
      </c>
      <c r="I16" s="53"/>
      <c r="J16" s="160"/>
      <c r="K16" s="65"/>
      <c r="L16" s="49"/>
      <c r="M16" s="346"/>
      <c r="N16" s="52"/>
      <c r="O16" s="54">
        <v>3928</v>
      </c>
      <c r="P16" s="346">
        <v>24</v>
      </c>
      <c r="Q16" s="52">
        <v>25</v>
      </c>
      <c r="R16" s="23">
        <f t="shared" si="12"/>
        <v>74</v>
      </c>
      <c r="S16" s="24">
        <f t="shared" si="12"/>
        <v>72</v>
      </c>
      <c r="T16" s="62"/>
      <c r="U16" s="62"/>
      <c r="V16" s="62"/>
      <c r="W16" s="114">
        <f t="shared" ca="1" si="13"/>
        <v>114213</v>
      </c>
      <c r="X16" s="115">
        <f ca="1">IFERROR(('Main Tab'!$D$10-W16)/'Main Tab'!$D$10,1)</f>
        <v>0.35693412984848572</v>
      </c>
      <c r="Y16" s="110"/>
      <c r="Z16" s="65">
        <v>2</v>
      </c>
      <c r="AA16" s="49"/>
      <c r="AB16" s="49"/>
      <c r="AC16" s="346"/>
      <c r="AD16" s="104"/>
      <c r="AE16" s="106"/>
      <c r="AF16" s="108"/>
      <c r="AI16" s="83">
        <f t="shared" ca="1" si="14"/>
        <v>43599.374999999993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24</v>
      </c>
      <c r="AQ16" s="81">
        <f t="shared" si="1"/>
        <v>25</v>
      </c>
      <c r="AR16" s="81">
        <f t="shared" si="2"/>
        <v>3928</v>
      </c>
      <c r="AS16" s="81" t="str">
        <f t="shared" si="3"/>
        <v/>
      </c>
      <c r="AT16" s="81" t="str">
        <f t="shared" si="4"/>
        <v/>
      </c>
      <c r="AU16" s="81">
        <f t="shared" si="5"/>
        <v>0.6875</v>
      </c>
      <c r="AV16" s="81">
        <f t="shared" si="6"/>
        <v>1.75</v>
      </c>
      <c r="AW16" s="226">
        <f t="shared" si="6"/>
        <v>194</v>
      </c>
      <c r="AX16" s="81">
        <f t="shared" si="6"/>
        <v>200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777</v>
      </c>
      <c r="BC16" s="81">
        <f t="shared" si="8"/>
        <v>200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43599.416666666657</v>
      </c>
      <c r="C17" s="49"/>
      <c r="D17" s="346">
        <v>776</v>
      </c>
      <c r="E17" s="51">
        <v>44</v>
      </c>
      <c r="F17" s="346">
        <v>1.75</v>
      </c>
      <c r="G17" s="51">
        <v>217</v>
      </c>
      <c r="H17" s="52">
        <v>200</v>
      </c>
      <c r="I17" s="53"/>
      <c r="J17" s="160"/>
      <c r="K17" s="65"/>
      <c r="L17" s="49"/>
      <c r="M17" s="346"/>
      <c r="N17" s="52"/>
      <c r="O17" s="54">
        <v>4490</v>
      </c>
      <c r="P17" s="346">
        <v>26</v>
      </c>
      <c r="Q17" s="52">
        <v>23</v>
      </c>
      <c r="R17" s="23">
        <f t="shared" si="12"/>
        <v>100</v>
      </c>
      <c r="S17" s="24">
        <f t="shared" si="12"/>
        <v>95</v>
      </c>
      <c r="T17" s="62"/>
      <c r="U17" s="171"/>
      <c r="V17" s="62"/>
      <c r="W17" s="114">
        <f t="shared" ca="1" si="13"/>
        <v>114190</v>
      </c>
      <c r="X17" s="115">
        <f ca="1">IFERROR(('Main Tab'!$D$10-W17)/'Main Tab'!$D$10,1)</f>
        <v>0.35706362924884716</v>
      </c>
      <c r="Y17" s="110"/>
      <c r="Z17" s="65">
        <v>3</v>
      </c>
      <c r="AA17" s="49"/>
      <c r="AB17" s="49"/>
      <c r="AC17" s="346"/>
      <c r="AD17" s="104"/>
      <c r="AE17" s="106"/>
      <c r="AF17" s="108"/>
      <c r="AI17" s="83">
        <f t="shared" ca="1" si="14"/>
        <v>43599.416666666657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26</v>
      </c>
      <c r="AQ17" s="81">
        <f t="shared" si="1"/>
        <v>23</v>
      </c>
      <c r="AR17" s="81">
        <f t="shared" si="2"/>
        <v>4490</v>
      </c>
      <c r="AS17" s="81" t="str">
        <f t="shared" si="3"/>
        <v/>
      </c>
      <c r="AT17" s="81" t="str">
        <f t="shared" si="4"/>
        <v/>
      </c>
      <c r="AU17" s="81">
        <f t="shared" si="5"/>
        <v>0.6875</v>
      </c>
      <c r="AV17" s="81">
        <f t="shared" si="6"/>
        <v>1.75</v>
      </c>
      <c r="AW17" s="226">
        <f t="shared" si="6"/>
        <v>217</v>
      </c>
      <c r="AX17" s="81">
        <f t="shared" si="6"/>
        <v>200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776</v>
      </c>
      <c r="BC17" s="81">
        <f t="shared" si="8"/>
        <v>200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43599.458333333321</v>
      </c>
      <c r="C18" s="49"/>
      <c r="D18" s="346">
        <v>775</v>
      </c>
      <c r="E18" s="51">
        <v>44</v>
      </c>
      <c r="F18" s="346">
        <v>1.75</v>
      </c>
      <c r="G18" s="51">
        <v>212</v>
      </c>
      <c r="H18" s="52">
        <v>199</v>
      </c>
      <c r="I18" s="53"/>
      <c r="J18" s="160"/>
      <c r="K18" s="65"/>
      <c r="L18" s="49"/>
      <c r="M18" s="346"/>
      <c r="N18" s="52"/>
      <c r="O18" s="54">
        <v>2852</v>
      </c>
      <c r="P18" s="346">
        <v>25</v>
      </c>
      <c r="Q18" s="52">
        <v>23</v>
      </c>
      <c r="R18" s="23">
        <f t="shared" si="12"/>
        <v>125</v>
      </c>
      <c r="S18" s="24">
        <f t="shared" si="12"/>
        <v>118</v>
      </c>
      <c r="T18" s="62"/>
      <c r="U18" s="62"/>
      <c r="V18" s="62"/>
      <c r="W18" s="114">
        <f t="shared" ca="1" si="13"/>
        <v>114167</v>
      </c>
      <c r="X18" s="115">
        <f ca="1">IFERROR(('Main Tab'!$D$10-W18)/'Main Tab'!$D$10,1)</f>
        <v>0.35719312864920866</v>
      </c>
      <c r="Y18" s="110"/>
      <c r="Z18" s="65">
        <v>3</v>
      </c>
      <c r="AA18" s="49">
        <v>8490101</v>
      </c>
      <c r="AB18" s="49" t="s">
        <v>160</v>
      </c>
      <c r="AC18" s="346">
        <v>185.65</v>
      </c>
      <c r="AD18" s="104" t="s">
        <v>153</v>
      </c>
      <c r="AE18" s="106">
        <v>49</v>
      </c>
      <c r="AF18" s="108">
        <v>5.0000000000000001E-4</v>
      </c>
      <c r="AI18" s="83">
        <f t="shared" ca="1" si="14"/>
        <v>43599.458333333321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25</v>
      </c>
      <c r="AQ18" s="81">
        <f t="shared" si="1"/>
        <v>23</v>
      </c>
      <c r="AR18" s="81">
        <f t="shared" si="2"/>
        <v>2852</v>
      </c>
      <c r="AS18" s="81" t="str">
        <f t="shared" si="3"/>
        <v/>
      </c>
      <c r="AT18" s="81" t="str">
        <f t="shared" si="4"/>
        <v/>
      </c>
      <c r="AU18" s="81">
        <f t="shared" si="5"/>
        <v>0.6875</v>
      </c>
      <c r="AV18" s="81">
        <f t="shared" si="6"/>
        <v>1.75</v>
      </c>
      <c r="AW18" s="226">
        <f t="shared" si="6"/>
        <v>212</v>
      </c>
      <c r="AX18" s="81">
        <f t="shared" si="6"/>
        <v>199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775</v>
      </c>
      <c r="BC18" s="81">
        <f t="shared" si="8"/>
        <v>199</v>
      </c>
      <c r="BD18" s="81">
        <f t="shared" si="9"/>
        <v>5.0000000000000001E-4</v>
      </c>
      <c r="BE18" s="81">
        <f t="shared" si="10"/>
        <v>49</v>
      </c>
      <c r="BF18" s="84" t="str">
        <f t="shared" si="11"/>
        <v>Ticket No: 8490101 185.65 bbls sold</v>
      </c>
    </row>
    <row r="19" spans="2:58" ht="15.75" thickBot="1" x14ac:dyDescent="0.3">
      <c r="B19" s="47">
        <f t="shared" ca="1" si="15"/>
        <v>43599.499999999985</v>
      </c>
      <c r="C19" s="49"/>
      <c r="D19" s="346">
        <v>776</v>
      </c>
      <c r="E19" s="51">
        <v>44</v>
      </c>
      <c r="F19" s="346">
        <v>1.75</v>
      </c>
      <c r="G19" s="51">
        <v>204</v>
      </c>
      <c r="H19" s="52">
        <v>204</v>
      </c>
      <c r="I19" s="53"/>
      <c r="J19" s="160"/>
      <c r="K19" s="65"/>
      <c r="L19" s="49"/>
      <c r="M19" s="346"/>
      <c r="N19" s="52"/>
      <c r="O19" s="54">
        <v>3947</v>
      </c>
      <c r="P19" s="346">
        <v>26</v>
      </c>
      <c r="Q19" s="52">
        <v>24</v>
      </c>
      <c r="R19" s="23">
        <f t="shared" si="12"/>
        <v>151</v>
      </c>
      <c r="S19" s="24">
        <f t="shared" si="12"/>
        <v>142</v>
      </c>
      <c r="T19" s="62"/>
      <c r="U19" s="62"/>
      <c r="V19" s="62"/>
      <c r="W19" s="114">
        <f t="shared" ca="1" si="13"/>
        <v>114143</v>
      </c>
      <c r="X19" s="115">
        <f ca="1">IFERROR(('Main Tab'!$D$10-W19)/'Main Tab'!$D$10,1)</f>
        <v>0.35732825845828148</v>
      </c>
      <c r="Y19" s="110"/>
      <c r="Z19" s="65">
        <v>3</v>
      </c>
      <c r="AA19" s="49"/>
      <c r="AB19" s="49"/>
      <c r="AC19" s="346"/>
      <c r="AD19" s="104"/>
      <c r="AE19" s="106"/>
      <c r="AF19" s="108"/>
      <c r="AI19" s="83">
        <f t="shared" ca="1" si="14"/>
        <v>43599.499999999985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26</v>
      </c>
      <c r="AQ19" s="81">
        <f t="shared" si="1"/>
        <v>24</v>
      </c>
      <c r="AR19" s="81">
        <f t="shared" si="2"/>
        <v>3947</v>
      </c>
      <c r="AS19" s="81" t="str">
        <f t="shared" si="3"/>
        <v/>
      </c>
      <c r="AT19" s="81" t="str">
        <f t="shared" si="4"/>
        <v/>
      </c>
      <c r="AU19" s="81">
        <f>IF(E19="","",E19/64)</f>
        <v>0.6875</v>
      </c>
      <c r="AV19" s="81">
        <f>IF(F19="","",F19)</f>
        <v>1.75</v>
      </c>
      <c r="AW19" s="226">
        <f t="shared" si="6"/>
        <v>204</v>
      </c>
      <c r="AX19" s="81">
        <f t="shared" si="6"/>
        <v>204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776</v>
      </c>
      <c r="BC19" s="81">
        <f t="shared" si="8"/>
        <v>204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5.75" thickTop="1" x14ac:dyDescent="0.25">
      <c r="B20" s="47">
        <f t="shared" ca="1" si="15"/>
        <v>43599.54166666665</v>
      </c>
      <c r="C20" s="49"/>
      <c r="D20" s="346">
        <v>776</v>
      </c>
      <c r="E20" s="51">
        <v>44</v>
      </c>
      <c r="F20" s="346">
        <v>1.75</v>
      </c>
      <c r="G20" s="51">
        <v>204</v>
      </c>
      <c r="H20" s="52">
        <v>204</v>
      </c>
      <c r="I20" s="53"/>
      <c r="J20" s="160"/>
      <c r="K20" s="65"/>
      <c r="L20" s="49"/>
      <c r="M20" s="346"/>
      <c r="N20" s="52"/>
      <c r="O20" s="54">
        <v>3877</v>
      </c>
      <c r="P20" s="346">
        <v>24</v>
      </c>
      <c r="Q20" s="52">
        <v>24</v>
      </c>
      <c r="R20" s="23">
        <f t="shared" si="12"/>
        <v>175</v>
      </c>
      <c r="S20" s="24">
        <f t="shared" si="12"/>
        <v>166</v>
      </c>
      <c r="T20" s="62"/>
      <c r="U20" s="62"/>
      <c r="V20" s="62"/>
      <c r="W20" s="114">
        <f t="shared" ca="1" si="13"/>
        <v>114119</v>
      </c>
      <c r="X20" s="115">
        <f ca="1">IFERROR(('Main Tab'!$D$10-W20)/'Main Tab'!$D$10,1)</f>
        <v>0.35746338826735435</v>
      </c>
      <c r="Y20" s="110"/>
      <c r="Z20" s="64">
        <v>3</v>
      </c>
      <c r="AA20" s="49"/>
      <c r="AB20" s="49"/>
      <c r="AC20" s="346"/>
      <c r="AD20" s="104"/>
      <c r="AE20" s="106"/>
      <c r="AF20" s="108"/>
      <c r="AI20" s="83">
        <f t="shared" ca="1" si="14"/>
        <v>43599.54166666665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24</v>
      </c>
      <c r="AQ20" s="81">
        <f t="shared" si="1"/>
        <v>24</v>
      </c>
      <c r="AR20" s="81">
        <f t="shared" si="2"/>
        <v>3877</v>
      </c>
      <c r="AS20" s="81" t="str">
        <f t="shared" si="3"/>
        <v/>
      </c>
      <c r="AT20" s="81" t="str">
        <f t="shared" si="4"/>
        <v/>
      </c>
      <c r="AU20" s="81">
        <f>IF(E20="","",E20/64)</f>
        <v>0.6875</v>
      </c>
      <c r="AV20" s="81">
        <f t="shared" si="6"/>
        <v>1.75</v>
      </c>
      <c r="AW20" s="226">
        <f t="shared" si="6"/>
        <v>204</v>
      </c>
      <c r="AX20" s="81">
        <f t="shared" si="6"/>
        <v>204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776</v>
      </c>
      <c r="BC20" s="81">
        <f t="shared" si="8"/>
        <v>204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43599.583333333314</v>
      </c>
      <c r="C21" s="49"/>
      <c r="D21" s="346">
        <v>776</v>
      </c>
      <c r="E21" s="51">
        <v>44</v>
      </c>
      <c r="F21" s="346">
        <v>1.75</v>
      </c>
      <c r="G21" s="51">
        <v>206</v>
      </c>
      <c r="H21" s="52">
        <v>206</v>
      </c>
      <c r="I21" s="53"/>
      <c r="J21" s="160"/>
      <c r="K21" s="65"/>
      <c r="L21" s="49"/>
      <c r="M21" s="346"/>
      <c r="N21" s="52"/>
      <c r="O21" s="54">
        <v>4001</v>
      </c>
      <c r="P21" s="346">
        <v>26</v>
      </c>
      <c r="Q21" s="52">
        <v>24</v>
      </c>
      <c r="R21" s="23">
        <f t="shared" si="12"/>
        <v>201</v>
      </c>
      <c r="S21" s="24">
        <f t="shared" si="12"/>
        <v>190</v>
      </c>
      <c r="T21" s="62"/>
      <c r="U21" s="62"/>
      <c r="V21" s="62"/>
      <c r="W21" s="114">
        <f t="shared" ca="1" si="13"/>
        <v>114095</v>
      </c>
      <c r="X21" s="115">
        <f ca="1">IFERROR(('Main Tab'!$D$10-W21)/'Main Tab'!$D$10,1)</f>
        <v>0.35759851807642717</v>
      </c>
      <c r="Y21" s="110"/>
      <c r="Z21" s="65">
        <v>3</v>
      </c>
      <c r="AA21" s="49"/>
      <c r="AB21" s="49"/>
      <c r="AC21" s="346"/>
      <c r="AD21" s="104"/>
      <c r="AE21" s="106"/>
      <c r="AF21" s="108"/>
      <c r="AI21" s="83">
        <f t="shared" ca="1" si="14"/>
        <v>43599.583333333314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26</v>
      </c>
      <c r="AQ21" s="81">
        <f t="shared" si="1"/>
        <v>24</v>
      </c>
      <c r="AR21" s="81">
        <f t="shared" si="2"/>
        <v>4001</v>
      </c>
      <c r="AS21" s="81" t="str">
        <f t="shared" si="3"/>
        <v/>
      </c>
      <c r="AT21" s="81" t="str">
        <f t="shared" si="4"/>
        <v/>
      </c>
      <c r="AU21" s="81">
        <f t="shared" si="5"/>
        <v>0.6875</v>
      </c>
      <c r="AV21" s="81">
        <f t="shared" si="6"/>
        <v>1.75</v>
      </c>
      <c r="AW21" s="226">
        <f t="shared" si="6"/>
        <v>206</v>
      </c>
      <c r="AX21" s="81">
        <f t="shared" si="6"/>
        <v>206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776</v>
      </c>
      <c r="BC21" s="81">
        <f t="shared" si="8"/>
        <v>206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43599.624999999978</v>
      </c>
      <c r="C22" s="49"/>
      <c r="D22" s="346">
        <v>774</v>
      </c>
      <c r="E22" s="51">
        <v>44</v>
      </c>
      <c r="F22" s="346">
        <v>1.75</v>
      </c>
      <c r="G22" s="51">
        <v>206</v>
      </c>
      <c r="H22" s="52">
        <v>206</v>
      </c>
      <c r="I22" s="53"/>
      <c r="J22" s="160"/>
      <c r="K22" s="65"/>
      <c r="L22" s="49"/>
      <c r="M22" s="346"/>
      <c r="N22" s="52"/>
      <c r="O22" s="54">
        <v>3654</v>
      </c>
      <c r="P22" s="346">
        <v>25</v>
      </c>
      <c r="Q22" s="52">
        <v>23</v>
      </c>
      <c r="R22" s="23">
        <f t="shared" si="12"/>
        <v>226</v>
      </c>
      <c r="S22" s="24">
        <f t="shared" si="12"/>
        <v>213</v>
      </c>
      <c r="T22" s="62"/>
      <c r="U22" s="62"/>
      <c r="V22" s="62"/>
      <c r="W22" s="114">
        <f t="shared" ca="1" si="13"/>
        <v>114072</v>
      </c>
      <c r="X22" s="115">
        <f ca="1">IFERROR(('Main Tab'!$D$10-W22)/'Main Tab'!$D$10,1)</f>
        <v>0.35772801747678862</v>
      </c>
      <c r="Y22" s="110"/>
      <c r="Z22" s="65">
        <v>3</v>
      </c>
      <c r="AA22" s="49"/>
      <c r="AB22" s="49"/>
      <c r="AC22" s="346"/>
      <c r="AD22" s="104"/>
      <c r="AE22" s="106"/>
      <c r="AF22" s="108"/>
      <c r="AI22" s="83">
        <f t="shared" ca="1" si="14"/>
        <v>43599.624999999978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25</v>
      </c>
      <c r="AQ22" s="81">
        <f t="shared" si="1"/>
        <v>23</v>
      </c>
      <c r="AR22" s="81">
        <f t="shared" si="2"/>
        <v>3654</v>
      </c>
      <c r="AS22" s="81" t="str">
        <f t="shared" si="3"/>
        <v/>
      </c>
      <c r="AT22" s="81" t="str">
        <f t="shared" si="4"/>
        <v/>
      </c>
      <c r="AU22" s="81">
        <f t="shared" si="5"/>
        <v>0.6875</v>
      </c>
      <c r="AV22" s="81">
        <f t="shared" si="6"/>
        <v>1.75</v>
      </c>
      <c r="AW22" s="226">
        <f t="shared" si="6"/>
        <v>206</v>
      </c>
      <c r="AX22" s="81">
        <f t="shared" si="6"/>
        <v>206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774</v>
      </c>
      <c r="BC22" s="81">
        <f t="shared" si="8"/>
        <v>206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43599.666666666642</v>
      </c>
      <c r="C23" s="49"/>
      <c r="D23" s="346">
        <v>774</v>
      </c>
      <c r="E23" s="51">
        <v>44</v>
      </c>
      <c r="F23" s="346">
        <v>1.75</v>
      </c>
      <c r="G23" s="51">
        <v>206</v>
      </c>
      <c r="H23" s="52">
        <v>206</v>
      </c>
      <c r="I23" s="53"/>
      <c r="J23" s="160"/>
      <c r="K23" s="65"/>
      <c r="L23" s="49"/>
      <c r="M23" s="346"/>
      <c r="N23" s="52"/>
      <c r="O23" s="54">
        <v>6198</v>
      </c>
      <c r="P23" s="346">
        <v>24</v>
      </c>
      <c r="Q23" s="52">
        <v>25</v>
      </c>
      <c r="R23" s="23">
        <f t="shared" si="12"/>
        <v>250</v>
      </c>
      <c r="S23" s="24">
        <f t="shared" si="12"/>
        <v>238</v>
      </c>
      <c r="T23" s="62"/>
      <c r="U23" s="62"/>
      <c r="V23" s="62"/>
      <c r="W23" s="114">
        <f t="shared" ca="1" si="13"/>
        <v>114047</v>
      </c>
      <c r="X23" s="115">
        <f ca="1">IFERROR(('Main Tab'!$D$10-W23)/'Main Tab'!$D$10,1)</f>
        <v>0.35786877769457287</v>
      </c>
      <c r="Y23" s="110"/>
      <c r="Z23" s="65">
        <v>3</v>
      </c>
      <c r="AA23" s="49"/>
      <c r="AB23" s="49"/>
      <c r="AC23" s="346"/>
      <c r="AD23" s="104"/>
      <c r="AE23" s="106"/>
      <c r="AF23" s="108"/>
      <c r="AI23" s="83">
        <f t="shared" ca="1" si="14"/>
        <v>43599.666666666642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24</v>
      </c>
      <c r="AQ23" s="81">
        <f t="shared" si="1"/>
        <v>25</v>
      </c>
      <c r="AR23" s="81">
        <f t="shared" si="2"/>
        <v>6198</v>
      </c>
      <c r="AS23" s="81" t="str">
        <f t="shared" si="3"/>
        <v/>
      </c>
      <c r="AT23" s="81" t="str">
        <f t="shared" si="4"/>
        <v/>
      </c>
      <c r="AU23" s="81">
        <f t="shared" si="5"/>
        <v>0.6875</v>
      </c>
      <c r="AV23" s="81">
        <f t="shared" si="6"/>
        <v>1.75</v>
      </c>
      <c r="AW23" s="226">
        <f t="shared" si="6"/>
        <v>206</v>
      </c>
      <c r="AX23" s="81">
        <f t="shared" si="6"/>
        <v>206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774</v>
      </c>
      <c r="BC23" s="81">
        <f t="shared" si="8"/>
        <v>206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43599.708333333307</v>
      </c>
      <c r="C24" s="49"/>
      <c r="D24" s="346">
        <v>773</v>
      </c>
      <c r="E24" s="51">
        <v>44</v>
      </c>
      <c r="F24" s="346">
        <v>1.75</v>
      </c>
      <c r="G24" s="51">
        <v>207</v>
      </c>
      <c r="H24" s="52">
        <v>206</v>
      </c>
      <c r="I24" s="53"/>
      <c r="J24" s="160"/>
      <c r="K24" s="65"/>
      <c r="L24" s="49"/>
      <c r="M24" s="346"/>
      <c r="N24" s="52"/>
      <c r="O24" s="54">
        <v>3423</v>
      </c>
      <c r="P24" s="346">
        <v>24</v>
      </c>
      <c r="Q24" s="52">
        <v>25</v>
      </c>
      <c r="R24" s="23">
        <f t="shared" si="12"/>
        <v>274</v>
      </c>
      <c r="S24" s="24">
        <f t="shared" si="12"/>
        <v>263</v>
      </c>
      <c r="T24" s="62"/>
      <c r="U24" s="62"/>
      <c r="V24" s="62"/>
      <c r="W24" s="114">
        <f t="shared" ca="1" si="13"/>
        <v>114022</v>
      </c>
      <c r="X24" s="115">
        <f ca="1">IFERROR(('Main Tab'!$D$10-W24)/'Main Tab'!$D$10,1)</f>
        <v>0.35800953791235707</v>
      </c>
      <c r="Y24" s="110"/>
      <c r="Z24" s="65">
        <v>3</v>
      </c>
      <c r="AA24" s="49"/>
      <c r="AB24" s="49"/>
      <c r="AC24" s="346"/>
      <c r="AD24" s="104"/>
      <c r="AE24" s="106"/>
      <c r="AF24" s="108"/>
      <c r="AI24" s="83">
        <f t="shared" ca="1" si="14"/>
        <v>43599.708333333307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24</v>
      </c>
      <c r="AQ24" s="81">
        <f t="shared" si="1"/>
        <v>25</v>
      </c>
      <c r="AR24" s="81">
        <f t="shared" si="2"/>
        <v>3423</v>
      </c>
      <c r="AS24" s="81" t="str">
        <f t="shared" si="3"/>
        <v/>
      </c>
      <c r="AT24" s="81" t="str">
        <f t="shared" si="4"/>
        <v/>
      </c>
      <c r="AU24" s="81">
        <f t="shared" si="5"/>
        <v>0.6875</v>
      </c>
      <c r="AV24" s="81">
        <f t="shared" si="6"/>
        <v>1.75</v>
      </c>
      <c r="AW24" s="226">
        <f t="shared" si="6"/>
        <v>207</v>
      </c>
      <c r="AX24" s="81">
        <f t="shared" si="6"/>
        <v>206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773</v>
      </c>
      <c r="BC24" s="81">
        <f t="shared" si="8"/>
        <v>206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43599.749999999971</v>
      </c>
      <c r="C25" s="49"/>
      <c r="D25" s="346">
        <v>773</v>
      </c>
      <c r="E25" s="51">
        <v>44</v>
      </c>
      <c r="F25" s="346">
        <v>1.75</v>
      </c>
      <c r="G25" s="51">
        <v>210</v>
      </c>
      <c r="H25" s="52">
        <v>206</v>
      </c>
      <c r="I25" s="53"/>
      <c r="J25" s="160"/>
      <c r="K25" s="65"/>
      <c r="L25" s="49"/>
      <c r="M25" s="346"/>
      <c r="N25" s="52"/>
      <c r="O25" s="54">
        <v>3755</v>
      </c>
      <c r="P25" s="346">
        <v>24</v>
      </c>
      <c r="Q25" s="52">
        <v>24</v>
      </c>
      <c r="R25" s="23">
        <f t="shared" si="12"/>
        <v>298</v>
      </c>
      <c r="S25" s="24">
        <f t="shared" si="12"/>
        <v>287</v>
      </c>
      <c r="T25" s="62"/>
      <c r="U25" s="62"/>
      <c r="V25" s="62"/>
      <c r="W25" s="114">
        <f t="shared" ca="1" si="13"/>
        <v>113998</v>
      </c>
      <c r="X25" s="115">
        <f ca="1">IFERROR(('Main Tab'!$D$10-W25)/'Main Tab'!$D$10,1)</f>
        <v>0.35814466772142989</v>
      </c>
      <c r="Y25" s="110"/>
      <c r="Z25" s="65">
        <v>3</v>
      </c>
      <c r="AA25" s="49"/>
      <c r="AB25" s="49"/>
      <c r="AC25" s="346"/>
      <c r="AD25" s="104"/>
      <c r="AE25" s="106"/>
      <c r="AF25" s="108"/>
      <c r="AI25" s="83">
        <f t="shared" ca="1" si="14"/>
        <v>43599.749999999971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24</v>
      </c>
      <c r="AQ25" s="81">
        <f t="shared" si="1"/>
        <v>24</v>
      </c>
      <c r="AR25" s="81">
        <f t="shared" si="2"/>
        <v>3755</v>
      </c>
      <c r="AS25" s="81" t="str">
        <f t="shared" si="3"/>
        <v/>
      </c>
      <c r="AT25" s="81" t="str">
        <f t="shared" si="4"/>
        <v/>
      </c>
      <c r="AU25" s="81">
        <f t="shared" si="5"/>
        <v>0.6875</v>
      </c>
      <c r="AV25" s="81">
        <f t="shared" si="6"/>
        <v>1.75</v>
      </c>
      <c r="AW25" s="81">
        <f t="shared" si="6"/>
        <v>210</v>
      </c>
      <c r="AX25" s="81">
        <f t="shared" si="6"/>
        <v>206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773</v>
      </c>
      <c r="BC25" s="81">
        <f t="shared" si="8"/>
        <v>206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43599.791666666635</v>
      </c>
      <c r="C26" s="49"/>
      <c r="D26" s="346">
        <v>772</v>
      </c>
      <c r="E26" s="51">
        <v>44</v>
      </c>
      <c r="F26" s="351">
        <v>1.75</v>
      </c>
      <c r="G26" s="51">
        <v>208</v>
      </c>
      <c r="H26" s="52">
        <v>204</v>
      </c>
      <c r="I26" s="53"/>
      <c r="J26" s="160"/>
      <c r="K26" s="65"/>
      <c r="L26" s="49"/>
      <c r="M26" s="346"/>
      <c r="N26" s="52"/>
      <c r="O26" s="54">
        <v>3904</v>
      </c>
      <c r="P26" s="351">
        <v>26</v>
      </c>
      <c r="Q26" s="52">
        <v>24</v>
      </c>
      <c r="R26" s="23">
        <f t="shared" si="12"/>
        <v>324</v>
      </c>
      <c r="S26" s="24">
        <f t="shared" si="12"/>
        <v>311</v>
      </c>
      <c r="T26" s="62"/>
      <c r="U26" s="62"/>
      <c r="V26" s="62"/>
      <c r="W26" s="114">
        <f t="shared" ca="1" si="13"/>
        <v>113974</v>
      </c>
      <c r="X26" s="115">
        <f ca="1">IFERROR(('Main Tab'!$D$10-W26)/'Main Tab'!$D$10,1)</f>
        <v>0.35827979753050276</v>
      </c>
      <c r="Y26" s="110"/>
      <c r="Z26" s="64">
        <v>3</v>
      </c>
      <c r="AA26" s="49">
        <v>8490201</v>
      </c>
      <c r="AB26" s="49" t="s">
        <v>160</v>
      </c>
      <c r="AC26" s="346">
        <v>216.82</v>
      </c>
      <c r="AD26" s="104" t="s">
        <v>153</v>
      </c>
      <c r="AE26" s="106">
        <v>50</v>
      </c>
      <c r="AF26" s="108">
        <v>2E-3</v>
      </c>
      <c r="AI26" s="83">
        <f t="shared" ca="1" si="14"/>
        <v>43599.791666666635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26</v>
      </c>
      <c r="AQ26" s="81">
        <f t="shared" si="1"/>
        <v>24</v>
      </c>
      <c r="AR26" s="81">
        <f t="shared" si="2"/>
        <v>3904</v>
      </c>
      <c r="AS26" s="81" t="str">
        <f t="shared" si="3"/>
        <v/>
      </c>
      <c r="AT26" s="81" t="str">
        <f t="shared" si="4"/>
        <v/>
      </c>
      <c r="AU26" s="81">
        <f t="shared" si="5"/>
        <v>0.6875</v>
      </c>
      <c r="AV26" s="81">
        <f>IF(F26="","",F26)</f>
        <v>1.75</v>
      </c>
      <c r="AW26" s="81">
        <f t="shared" si="6"/>
        <v>208</v>
      </c>
      <c r="AX26" s="81">
        <f t="shared" si="6"/>
        <v>204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772</v>
      </c>
      <c r="BC26" s="81">
        <f t="shared" si="8"/>
        <v>204</v>
      </c>
      <c r="BD26" s="81">
        <f t="shared" si="9"/>
        <v>2E-3</v>
      </c>
      <c r="BE26" s="81">
        <f t="shared" si="10"/>
        <v>50</v>
      </c>
      <c r="BF26" s="84" t="str">
        <f t="shared" si="11"/>
        <v>Ticket No: 8490201 216.82 bbls sold</v>
      </c>
    </row>
    <row r="27" spans="2:58" x14ac:dyDescent="0.25">
      <c r="B27" s="47">
        <f t="shared" ca="1" si="15"/>
        <v>43599.833333333299</v>
      </c>
      <c r="C27" s="49"/>
      <c r="D27" s="346">
        <v>769</v>
      </c>
      <c r="E27" s="51">
        <v>44</v>
      </c>
      <c r="F27" s="351">
        <v>1.75</v>
      </c>
      <c r="G27" s="51">
        <v>211</v>
      </c>
      <c r="H27" s="52">
        <v>203</v>
      </c>
      <c r="I27" s="53"/>
      <c r="J27" s="160"/>
      <c r="K27" s="65"/>
      <c r="L27" s="49"/>
      <c r="M27" s="346"/>
      <c r="N27" s="52"/>
      <c r="O27" s="54">
        <v>3126</v>
      </c>
      <c r="P27" s="351">
        <v>24</v>
      </c>
      <c r="Q27" s="52">
        <v>25</v>
      </c>
      <c r="R27" s="23">
        <f t="shared" si="12"/>
        <v>348</v>
      </c>
      <c r="S27" s="24">
        <f t="shared" si="12"/>
        <v>336</v>
      </c>
      <c r="T27" s="62"/>
      <c r="U27" s="62"/>
      <c r="V27" s="62"/>
      <c r="W27" s="114">
        <f t="shared" ca="1" si="13"/>
        <v>113949</v>
      </c>
      <c r="X27" s="115">
        <f ca="1">IFERROR(('Main Tab'!$D$10-W27)/'Main Tab'!$D$10,1)</f>
        <v>0.35842055774828696</v>
      </c>
      <c r="Y27" s="110"/>
      <c r="Z27" s="65">
        <v>3</v>
      </c>
      <c r="AA27" s="49"/>
      <c r="AB27" s="49"/>
      <c r="AC27" s="346"/>
      <c r="AD27" s="104"/>
      <c r="AE27" s="106"/>
      <c r="AF27" s="108"/>
      <c r="AI27" s="83">
        <f t="shared" ca="1" si="14"/>
        <v>43599.833333333299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24</v>
      </c>
      <c r="AQ27" s="81">
        <f t="shared" si="1"/>
        <v>25</v>
      </c>
      <c r="AR27" s="81">
        <f t="shared" si="2"/>
        <v>3126</v>
      </c>
      <c r="AS27" s="81" t="str">
        <f t="shared" si="3"/>
        <v/>
      </c>
      <c r="AT27" s="81" t="str">
        <f t="shared" si="4"/>
        <v/>
      </c>
      <c r="AU27" s="81">
        <f t="shared" si="5"/>
        <v>0.6875</v>
      </c>
      <c r="AV27" s="81">
        <f t="shared" si="6"/>
        <v>1.75</v>
      </c>
      <c r="AW27" s="81">
        <f t="shared" si="6"/>
        <v>211</v>
      </c>
      <c r="AX27" s="81">
        <f t="shared" si="6"/>
        <v>203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769</v>
      </c>
      <c r="BC27" s="81">
        <f t="shared" si="8"/>
        <v>203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43599.874999999964</v>
      </c>
      <c r="C28" s="49"/>
      <c r="D28" s="346">
        <v>772</v>
      </c>
      <c r="E28" s="51">
        <v>44</v>
      </c>
      <c r="F28" s="351">
        <v>1.75</v>
      </c>
      <c r="G28" s="51">
        <v>215</v>
      </c>
      <c r="H28" s="52">
        <v>200</v>
      </c>
      <c r="I28" s="53"/>
      <c r="J28" s="160"/>
      <c r="K28" s="65"/>
      <c r="L28" s="49"/>
      <c r="M28" s="346"/>
      <c r="N28" s="52"/>
      <c r="O28" s="54">
        <v>4000</v>
      </c>
      <c r="P28" s="351">
        <v>26</v>
      </c>
      <c r="Q28" s="52">
        <v>23</v>
      </c>
      <c r="R28" s="23">
        <f t="shared" si="12"/>
        <v>374</v>
      </c>
      <c r="S28" s="24">
        <f t="shared" si="12"/>
        <v>359</v>
      </c>
      <c r="T28" s="62"/>
      <c r="U28" s="62"/>
      <c r="V28" s="62"/>
      <c r="W28" s="114">
        <f t="shared" ca="1" si="13"/>
        <v>113926</v>
      </c>
      <c r="X28" s="115">
        <f ca="1">IFERROR(('Main Tab'!$D$10-W28)/'Main Tab'!$D$10,1)</f>
        <v>0.3585500571486484</v>
      </c>
      <c r="Y28" s="110"/>
      <c r="Z28" s="65">
        <v>2</v>
      </c>
      <c r="AA28" s="49"/>
      <c r="AB28" s="49"/>
      <c r="AC28" s="346"/>
      <c r="AD28" s="104"/>
      <c r="AE28" s="106"/>
      <c r="AF28" s="108"/>
      <c r="AI28" s="83">
        <f t="shared" ca="1" si="14"/>
        <v>43599.874999999964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26</v>
      </c>
      <c r="AQ28" s="81">
        <f t="shared" si="1"/>
        <v>23</v>
      </c>
      <c r="AR28" s="81">
        <f t="shared" si="2"/>
        <v>4000</v>
      </c>
      <c r="AS28" s="81" t="str">
        <f t="shared" si="3"/>
        <v/>
      </c>
      <c r="AT28" s="81" t="str">
        <f t="shared" si="4"/>
        <v/>
      </c>
      <c r="AU28" s="81">
        <f t="shared" si="5"/>
        <v>0.6875</v>
      </c>
      <c r="AV28" s="81">
        <f t="shared" si="6"/>
        <v>1.75</v>
      </c>
      <c r="AW28" s="81">
        <f t="shared" si="6"/>
        <v>215</v>
      </c>
      <c r="AX28" s="81">
        <f t="shared" si="6"/>
        <v>200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772</v>
      </c>
      <c r="BC28" s="81">
        <f t="shared" si="8"/>
        <v>200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43599.916666666628</v>
      </c>
      <c r="C29" s="49"/>
      <c r="D29" s="346">
        <v>774</v>
      </c>
      <c r="E29" s="51">
        <v>44</v>
      </c>
      <c r="F29" s="351">
        <v>1.75</v>
      </c>
      <c r="G29" s="51">
        <v>208</v>
      </c>
      <c r="H29" s="52">
        <v>201</v>
      </c>
      <c r="I29" s="53"/>
      <c r="J29" s="160"/>
      <c r="K29" s="65"/>
      <c r="L29" s="49"/>
      <c r="M29" s="346"/>
      <c r="N29" s="52"/>
      <c r="O29" s="54">
        <v>3033</v>
      </c>
      <c r="P29" s="351">
        <v>25</v>
      </c>
      <c r="Q29" s="52">
        <v>23</v>
      </c>
      <c r="R29" s="23">
        <f t="shared" si="12"/>
        <v>399</v>
      </c>
      <c r="S29" s="24">
        <f t="shared" si="12"/>
        <v>382</v>
      </c>
      <c r="T29" s="62"/>
      <c r="U29" s="62"/>
      <c r="V29" s="62"/>
      <c r="W29" s="114">
        <f t="shared" ca="1" si="13"/>
        <v>113903</v>
      </c>
      <c r="X29" s="115">
        <f ca="1">IFERROR(('Main Tab'!$D$10-W29)/'Main Tab'!$D$10,1)</f>
        <v>0.3586795565490099</v>
      </c>
      <c r="Y29" s="110"/>
      <c r="Z29" s="65">
        <v>3</v>
      </c>
      <c r="AA29" s="49"/>
      <c r="AB29" s="49"/>
      <c r="AC29" s="346"/>
      <c r="AD29" s="104"/>
      <c r="AE29" s="106"/>
      <c r="AF29" s="108"/>
      <c r="AI29" s="83">
        <f t="shared" ca="1" si="14"/>
        <v>43599.916666666628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25</v>
      </c>
      <c r="AQ29" s="81">
        <f t="shared" si="1"/>
        <v>23</v>
      </c>
      <c r="AR29" s="81">
        <f t="shared" si="2"/>
        <v>3033</v>
      </c>
      <c r="AS29" s="81" t="str">
        <f t="shared" si="3"/>
        <v/>
      </c>
      <c r="AT29" s="81" t="str">
        <f t="shared" si="4"/>
        <v/>
      </c>
      <c r="AU29" s="81">
        <f t="shared" si="5"/>
        <v>0.6875</v>
      </c>
      <c r="AV29" s="81">
        <f t="shared" si="6"/>
        <v>1.75</v>
      </c>
      <c r="AW29" s="81">
        <f t="shared" si="6"/>
        <v>208</v>
      </c>
      <c r="AX29" s="81">
        <f t="shared" si="6"/>
        <v>201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774</v>
      </c>
      <c r="BC29" s="81">
        <f t="shared" si="8"/>
        <v>201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43599.958333333292</v>
      </c>
      <c r="C30" s="49"/>
      <c r="D30" s="346">
        <v>771</v>
      </c>
      <c r="E30" s="51">
        <v>44</v>
      </c>
      <c r="F30" s="351">
        <v>1.75</v>
      </c>
      <c r="G30" s="51">
        <v>209</v>
      </c>
      <c r="H30" s="52">
        <v>203</v>
      </c>
      <c r="I30" s="53"/>
      <c r="J30" s="160"/>
      <c r="K30" s="65"/>
      <c r="L30" s="49"/>
      <c r="M30" s="346"/>
      <c r="N30" s="52"/>
      <c r="O30" s="54">
        <v>3049</v>
      </c>
      <c r="P30" s="351">
        <v>24</v>
      </c>
      <c r="Q30" s="52">
        <v>24</v>
      </c>
      <c r="R30" s="23">
        <f t="shared" si="12"/>
        <v>423</v>
      </c>
      <c r="S30" s="24">
        <f t="shared" si="12"/>
        <v>406</v>
      </c>
      <c r="T30" s="62"/>
      <c r="U30" s="62"/>
      <c r="V30" s="62"/>
      <c r="W30" s="114">
        <f t="shared" ca="1" si="13"/>
        <v>113879</v>
      </c>
      <c r="X30" s="115">
        <f ca="1">IFERROR(('Main Tab'!$D$10-W30)/'Main Tab'!$D$10,1)</f>
        <v>0.35881468635808272</v>
      </c>
      <c r="Y30" s="110"/>
      <c r="Z30" s="65">
        <v>3</v>
      </c>
      <c r="AA30" s="49"/>
      <c r="AB30" s="49"/>
      <c r="AC30" s="346"/>
      <c r="AD30" s="104"/>
      <c r="AE30" s="106"/>
      <c r="AF30" s="108"/>
      <c r="AI30" s="83">
        <f t="shared" ca="1" si="14"/>
        <v>43599.958333333292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24</v>
      </c>
      <c r="AQ30" s="81">
        <f t="shared" si="1"/>
        <v>24</v>
      </c>
      <c r="AR30" s="81">
        <f t="shared" si="2"/>
        <v>3049</v>
      </c>
      <c r="AS30" s="81" t="str">
        <f t="shared" si="3"/>
        <v/>
      </c>
      <c r="AT30" s="81" t="str">
        <f t="shared" si="4"/>
        <v/>
      </c>
      <c r="AU30" s="81">
        <f t="shared" si="5"/>
        <v>0.6875</v>
      </c>
      <c r="AV30" s="81">
        <f t="shared" si="6"/>
        <v>1.75</v>
      </c>
      <c r="AW30" s="81">
        <f t="shared" si="6"/>
        <v>209</v>
      </c>
      <c r="AX30" s="81">
        <f t="shared" si="6"/>
        <v>203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771</v>
      </c>
      <c r="BC30" s="81">
        <f t="shared" si="8"/>
        <v>203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ht="15.75" thickBot="1" x14ac:dyDescent="0.3">
      <c r="B31" s="47">
        <f t="shared" ca="1" si="15"/>
        <v>43599.999999999956</v>
      </c>
      <c r="C31" s="49"/>
      <c r="D31" s="346">
        <v>773</v>
      </c>
      <c r="E31" s="51">
        <v>44</v>
      </c>
      <c r="F31" s="351">
        <v>1.75</v>
      </c>
      <c r="G31" s="51">
        <v>214</v>
      </c>
      <c r="H31" s="52">
        <v>200</v>
      </c>
      <c r="I31" s="53"/>
      <c r="J31" s="160"/>
      <c r="K31" s="65"/>
      <c r="L31" s="49"/>
      <c r="M31" s="346"/>
      <c r="N31" s="52"/>
      <c r="O31" s="54">
        <v>3916</v>
      </c>
      <c r="P31" s="351">
        <v>23</v>
      </c>
      <c r="Q31" s="52">
        <v>24</v>
      </c>
      <c r="R31" s="23">
        <f t="shared" ref="R31:S37" si="16">P31+R30</f>
        <v>446</v>
      </c>
      <c r="S31" s="24">
        <f t="shared" si="16"/>
        <v>430</v>
      </c>
      <c r="T31" s="62"/>
      <c r="U31" s="62"/>
      <c r="V31" s="62"/>
      <c r="W31" s="114">
        <f t="shared" ca="1" si="13"/>
        <v>113855</v>
      </c>
      <c r="X31" s="115">
        <f ca="1">IFERROR(('Main Tab'!$D$10-W31)/'Main Tab'!$D$10,1)</f>
        <v>0.3589498161671556</v>
      </c>
      <c r="Y31" s="110"/>
      <c r="Z31" s="65">
        <v>3</v>
      </c>
      <c r="AA31" s="49"/>
      <c r="AB31" s="49"/>
      <c r="AC31" s="346"/>
      <c r="AD31" s="104"/>
      <c r="AE31" s="106"/>
      <c r="AF31" s="108"/>
      <c r="AI31" s="83">
        <f t="shared" ca="1" si="14"/>
        <v>43599.999999999956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23</v>
      </c>
      <c r="AQ31" s="81">
        <f t="shared" si="1"/>
        <v>24</v>
      </c>
      <c r="AR31" s="81">
        <f t="shared" si="2"/>
        <v>3916</v>
      </c>
      <c r="AS31" s="81" t="str">
        <f t="shared" si="3"/>
        <v/>
      </c>
      <c r="AT31" s="81" t="str">
        <f t="shared" si="4"/>
        <v/>
      </c>
      <c r="AU31" s="81">
        <f t="shared" si="5"/>
        <v>0.6875</v>
      </c>
      <c r="AV31" s="81">
        <f t="shared" si="6"/>
        <v>1.75</v>
      </c>
      <c r="AW31" s="81">
        <f t="shared" si="6"/>
        <v>214</v>
      </c>
      <c r="AX31" s="81">
        <f t="shared" si="6"/>
        <v>200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773</v>
      </c>
      <c r="BC31" s="81">
        <f t="shared" si="8"/>
        <v>200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ht="15.75" thickTop="1" x14ac:dyDescent="0.25">
      <c r="B32" s="47">
        <f t="shared" ca="1" si="15"/>
        <v>43600.041666666621</v>
      </c>
      <c r="C32" s="49"/>
      <c r="D32" s="346">
        <v>772</v>
      </c>
      <c r="E32" s="51">
        <v>44</v>
      </c>
      <c r="F32" s="351">
        <v>1.75</v>
      </c>
      <c r="G32" s="51">
        <v>208</v>
      </c>
      <c r="H32" s="52">
        <v>202</v>
      </c>
      <c r="I32" s="53"/>
      <c r="J32" s="160"/>
      <c r="K32" s="65"/>
      <c r="L32" s="49"/>
      <c r="M32" s="346"/>
      <c r="N32" s="52"/>
      <c r="O32" s="54">
        <v>3827</v>
      </c>
      <c r="P32" s="351">
        <v>22</v>
      </c>
      <c r="Q32" s="52">
        <v>22</v>
      </c>
      <c r="R32" s="23">
        <f t="shared" si="16"/>
        <v>468</v>
      </c>
      <c r="S32" s="24">
        <f t="shared" si="16"/>
        <v>452</v>
      </c>
      <c r="T32" s="62"/>
      <c r="U32" s="62"/>
      <c r="V32" s="62"/>
      <c r="W32" s="114">
        <f t="shared" ca="1" si="13"/>
        <v>113833</v>
      </c>
      <c r="X32" s="115">
        <f ca="1">IFERROR(('Main Tab'!$D$10-W32)/'Main Tab'!$D$10,1)</f>
        <v>0.35907368515880567</v>
      </c>
      <c r="Y32" s="110" t="s">
        <v>296</v>
      </c>
      <c r="Z32" s="64">
        <v>3</v>
      </c>
      <c r="AA32" s="49"/>
      <c r="AB32" s="49"/>
      <c r="AC32" s="346"/>
      <c r="AD32" s="104"/>
      <c r="AE32" s="106"/>
      <c r="AF32" s="108"/>
      <c r="AI32" s="83">
        <f t="shared" ca="1" si="14"/>
        <v>43600.041666666621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Accum-65212</v>
      </c>
      <c r="AP32" s="81">
        <f t="shared" si="1"/>
        <v>22</v>
      </c>
      <c r="AQ32" s="81">
        <f t="shared" si="1"/>
        <v>22</v>
      </c>
      <c r="AR32" s="81">
        <f t="shared" si="2"/>
        <v>3827</v>
      </c>
      <c r="AS32" s="81" t="str">
        <f t="shared" si="3"/>
        <v/>
      </c>
      <c r="AT32" s="81" t="str">
        <f t="shared" si="4"/>
        <v/>
      </c>
      <c r="AU32" s="81">
        <f t="shared" si="5"/>
        <v>0.6875</v>
      </c>
      <c r="AV32" s="81">
        <f t="shared" si="6"/>
        <v>1.75</v>
      </c>
      <c r="AW32" s="81">
        <f t="shared" si="6"/>
        <v>208</v>
      </c>
      <c r="AX32" s="81">
        <f t="shared" si="6"/>
        <v>202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772</v>
      </c>
      <c r="BC32" s="81">
        <f t="shared" si="8"/>
        <v>202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43600.083333333285</v>
      </c>
      <c r="C33" s="49"/>
      <c r="D33" s="346">
        <v>771</v>
      </c>
      <c r="E33" s="51">
        <v>44</v>
      </c>
      <c r="F33" s="351">
        <v>1.75</v>
      </c>
      <c r="G33" s="51">
        <v>210</v>
      </c>
      <c r="H33" s="52">
        <v>202</v>
      </c>
      <c r="I33" s="53"/>
      <c r="J33" s="160"/>
      <c r="K33" s="65"/>
      <c r="L33" s="49"/>
      <c r="M33" s="346"/>
      <c r="N33" s="52"/>
      <c r="O33" s="54">
        <v>3906</v>
      </c>
      <c r="P33" s="351">
        <v>22</v>
      </c>
      <c r="Q33" s="52">
        <v>21</v>
      </c>
      <c r="R33" s="23">
        <f t="shared" si="16"/>
        <v>490</v>
      </c>
      <c r="S33" s="24">
        <f t="shared" si="16"/>
        <v>473</v>
      </c>
      <c r="T33" s="62"/>
      <c r="U33" s="62"/>
      <c r="V33" s="62"/>
      <c r="W33" s="114">
        <f t="shared" ca="1" si="13"/>
        <v>113812</v>
      </c>
      <c r="X33" s="115">
        <f ca="1">IFERROR(('Main Tab'!$D$10-W33)/'Main Tab'!$D$10,1)</f>
        <v>0.35919192374174441</v>
      </c>
      <c r="Y33" s="110" t="s">
        <v>297</v>
      </c>
      <c r="Z33" s="65">
        <v>3</v>
      </c>
      <c r="AA33" s="49"/>
      <c r="AB33" s="49"/>
      <c r="AC33" s="346"/>
      <c r="AD33" s="104"/>
      <c r="AE33" s="106"/>
      <c r="AF33" s="108"/>
      <c r="AI33" s="83">
        <f t="shared" ca="1" si="14"/>
        <v>43600.083333333285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#1- 0.10"  OT #2-  8'9"</v>
      </c>
      <c r="AP33" s="81">
        <f t="shared" si="1"/>
        <v>22</v>
      </c>
      <c r="AQ33" s="81">
        <f t="shared" si="1"/>
        <v>21</v>
      </c>
      <c r="AR33" s="81">
        <f t="shared" si="2"/>
        <v>3906</v>
      </c>
      <c r="AS33" s="81" t="str">
        <f t="shared" si="3"/>
        <v/>
      </c>
      <c r="AT33" s="81" t="str">
        <f t="shared" si="4"/>
        <v/>
      </c>
      <c r="AU33" s="81">
        <f t="shared" si="5"/>
        <v>0.6875</v>
      </c>
      <c r="AV33" s="81">
        <f t="shared" si="6"/>
        <v>1.75</v>
      </c>
      <c r="AW33" s="81">
        <f t="shared" si="6"/>
        <v>210</v>
      </c>
      <c r="AX33" s="81">
        <f t="shared" si="6"/>
        <v>202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771</v>
      </c>
      <c r="BC33" s="81">
        <f t="shared" si="8"/>
        <v>202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43600.124999999949</v>
      </c>
      <c r="C34" s="49"/>
      <c r="D34" s="346">
        <v>771</v>
      </c>
      <c r="E34" s="51">
        <v>44</v>
      </c>
      <c r="F34" s="351">
        <v>1.75</v>
      </c>
      <c r="G34" s="51">
        <v>213</v>
      </c>
      <c r="H34" s="52">
        <v>198</v>
      </c>
      <c r="I34" s="53"/>
      <c r="J34" s="160"/>
      <c r="K34" s="65"/>
      <c r="L34" s="49"/>
      <c r="M34" s="346"/>
      <c r="N34" s="52"/>
      <c r="O34" s="54">
        <v>5211</v>
      </c>
      <c r="P34" s="351">
        <v>22</v>
      </c>
      <c r="Q34" s="52">
        <v>20</v>
      </c>
      <c r="R34" s="23">
        <f t="shared" si="16"/>
        <v>512</v>
      </c>
      <c r="S34" s="24">
        <f t="shared" si="16"/>
        <v>493</v>
      </c>
      <c r="T34" s="62"/>
      <c r="U34" s="62"/>
      <c r="V34" s="62"/>
      <c r="W34" s="114">
        <f t="shared" ca="1" si="13"/>
        <v>113792</v>
      </c>
      <c r="X34" s="115">
        <f ca="1">IFERROR(('Main Tab'!$D$10-W34)/'Main Tab'!$D$10,1)</f>
        <v>0.35930453191597178</v>
      </c>
      <c r="Y34" s="110" t="s">
        <v>298</v>
      </c>
      <c r="Z34" s="65">
        <v>3</v>
      </c>
      <c r="AA34" s="49"/>
      <c r="AB34" s="49"/>
      <c r="AC34" s="346"/>
      <c r="AD34" s="104"/>
      <c r="AE34" s="106"/>
      <c r="AF34" s="108"/>
      <c r="AI34" s="83">
        <f t="shared" ca="1" si="14"/>
        <v>43600.124999999949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h20 Meter- 3832</v>
      </c>
      <c r="AP34" s="81">
        <f t="shared" si="1"/>
        <v>22</v>
      </c>
      <c r="AQ34" s="81">
        <f t="shared" si="1"/>
        <v>20</v>
      </c>
      <c r="AR34" s="81">
        <f t="shared" si="2"/>
        <v>5211</v>
      </c>
      <c r="AS34" s="81" t="str">
        <f t="shared" si="3"/>
        <v/>
      </c>
      <c r="AT34" s="81" t="str">
        <f t="shared" si="4"/>
        <v/>
      </c>
      <c r="AU34" s="81">
        <f t="shared" si="5"/>
        <v>0.6875</v>
      </c>
      <c r="AV34" s="81">
        <f t="shared" si="6"/>
        <v>1.75</v>
      </c>
      <c r="AW34" s="81">
        <f t="shared" si="6"/>
        <v>213</v>
      </c>
      <c r="AX34" s="81">
        <f t="shared" si="6"/>
        <v>198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771</v>
      </c>
      <c r="BC34" s="81">
        <f t="shared" si="8"/>
        <v>198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43600.166666666613</v>
      </c>
      <c r="C35" s="49"/>
      <c r="D35" s="346">
        <v>771</v>
      </c>
      <c r="E35" s="51">
        <v>44</v>
      </c>
      <c r="F35" s="351">
        <v>1.75</v>
      </c>
      <c r="G35" s="51">
        <v>210</v>
      </c>
      <c r="H35" s="52">
        <v>199</v>
      </c>
      <c r="I35" s="53"/>
      <c r="J35" s="160"/>
      <c r="K35" s="65"/>
      <c r="L35" s="49"/>
      <c r="M35" s="346"/>
      <c r="N35" s="52"/>
      <c r="O35" s="54">
        <v>3824</v>
      </c>
      <c r="P35" s="351">
        <v>23</v>
      </c>
      <c r="Q35" s="52">
        <v>21</v>
      </c>
      <c r="R35" s="23">
        <f t="shared" si="16"/>
        <v>535</v>
      </c>
      <c r="S35" s="24">
        <f t="shared" si="16"/>
        <v>514</v>
      </c>
      <c r="T35" s="62"/>
      <c r="U35" s="62"/>
      <c r="V35" s="62"/>
      <c r="W35" s="114">
        <f t="shared" ca="1" si="13"/>
        <v>113771</v>
      </c>
      <c r="X35" s="115">
        <f ca="1">IFERROR(('Main Tab'!$D$10-W35)/'Main Tab'!$D$10,1)</f>
        <v>0.35942277049891053</v>
      </c>
      <c r="Y35" s="110"/>
      <c r="Z35" s="65">
        <v>3</v>
      </c>
      <c r="AA35" s="49"/>
      <c r="AB35" s="49"/>
      <c r="AC35" s="346"/>
      <c r="AD35" s="104"/>
      <c r="AE35" s="106"/>
      <c r="AF35" s="108"/>
      <c r="AI35" s="83">
        <f t="shared" ca="1" si="14"/>
        <v>43600.166666666613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23</v>
      </c>
      <c r="AQ35" s="81">
        <f t="shared" si="1"/>
        <v>21</v>
      </c>
      <c r="AR35" s="81">
        <f t="shared" si="2"/>
        <v>3824</v>
      </c>
      <c r="AS35" s="81" t="str">
        <f t="shared" si="3"/>
        <v/>
      </c>
      <c r="AT35" s="81" t="str">
        <f t="shared" si="4"/>
        <v/>
      </c>
      <c r="AU35" s="81">
        <f t="shared" si="5"/>
        <v>0.6875</v>
      </c>
      <c r="AV35" s="81">
        <f t="shared" si="6"/>
        <v>1.75</v>
      </c>
      <c r="AW35" s="81">
        <f t="shared" si="6"/>
        <v>210</v>
      </c>
      <c r="AX35" s="81">
        <f t="shared" si="6"/>
        <v>199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771</v>
      </c>
      <c r="BC35" s="81">
        <f t="shared" si="8"/>
        <v>199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43600.208333333278</v>
      </c>
      <c r="C36" s="49"/>
      <c r="D36" s="346">
        <v>771</v>
      </c>
      <c r="E36" s="51">
        <v>44</v>
      </c>
      <c r="F36" s="351">
        <v>1.75</v>
      </c>
      <c r="G36" s="51">
        <v>208</v>
      </c>
      <c r="H36" s="52">
        <v>199</v>
      </c>
      <c r="I36" s="53"/>
      <c r="J36" s="160"/>
      <c r="K36" s="65"/>
      <c r="L36" s="49"/>
      <c r="M36" s="346"/>
      <c r="N36" s="52"/>
      <c r="O36" s="54">
        <v>3742</v>
      </c>
      <c r="P36" s="351">
        <v>22</v>
      </c>
      <c r="Q36" s="52">
        <v>20</v>
      </c>
      <c r="R36" s="23">
        <f t="shared" si="16"/>
        <v>557</v>
      </c>
      <c r="S36" s="24">
        <f t="shared" si="16"/>
        <v>534</v>
      </c>
      <c r="T36" s="62"/>
      <c r="U36" s="62"/>
      <c r="V36" s="62"/>
      <c r="W36" s="114">
        <f t="shared" ca="1" si="13"/>
        <v>113751</v>
      </c>
      <c r="X36" s="115">
        <f ca="1">IFERROR(('Main Tab'!$D$10-W36)/'Main Tab'!$D$10,1)</f>
        <v>0.3595353786731379</v>
      </c>
      <c r="Y36" s="110"/>
      <c r="Z36" s="65">
        <v>3</v>
      </c>
      <c r="AA36" s="49"/>
      <c r="AB36" s="49"/>
      <c r="AC36" s="346"/>
      <c r="AD36" s="104"/>
      <c r="AE36" s="106"/>
      <c r="AF36" s="108"/>
      <c r="AI36" s="83">
        <f t="shared" ca="1" si="14"/>
        <v>43600.208333333278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22</v>
      </c>
      <c r="AQ36" s="81">
        <f t="shared" si="1"/>
        <v>20</v>
      </c>
      <c r="AR36" s="81">
        <f t="shared" si="2"/>
        <v>3742</v>
      </c>
      <c r="AS36" s="81" t="str">
        <f t="shared" si="3"/>
        <v/>
      </c>
      <c r="AT36" s="81" t="str">
        <f t="shared" si="4"/>
        <v/>
      </c>
      <c r="AU36" s="81">
        <f t="shared" si="5"/>
        <v>0.6875</v>
      </c>
      <c r="AV36" s="81">
        <f t="shared" si="6"/>
        <v>1.75</v>
      </c>
      <c r="AW36" s="81">
        <f t="shared" si="6"/>
        <v>208</v>
      </c>
      <c r="AX36" s="81">
        <f t="shared" si="6"/>
        <v>199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771</v>
      </c>
      <c r="BC36" s="81">
        <f t="shared" si="8"/>
        <v>199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43600.249999999942</v>
      </c>
      <c r="C37" s="55"/>
      <c r="D37" s="350">
        <v>771</v>
      </c>
      <c r="E37" s="51">
        <v>44</v>
      </c>
      <c r="F37" s="351">
        <v>1.75</v>
      </c>
      <c r="G37" s="57">
        <v>209</v>
      </c>
      <c r="H37" s="58">
        <v>200</v>
      </c>
      <c r="I37" s="59"/>
      <c r="J37" s="161"/>
      <c r="K37" s="66"/>
      <c r="L37" s="55"/>
      <c r="M37" s="350"/>
      <c r="N37" s="58"/>
      <c r="O37" s="60">
        <v>3823</v>
      </c>
      <c r="P37" s="346">
        <v>23</v>
      </c>
      <c r="Q37" s="52">
        <v>21</v>
      </c>
      <c r="R37" s="25">
        <f t="shared" si="16"/>
        <v>580</v>
      </c>
      <c r="S37" s="26">
        <f t="shared" si="16"/>
        <v>555</v>
      </c>
      <c r="T37" s="63"/>
      <c r="U37" s="63"/>
      <c r="V37" s="63"/>
      <c r="W37" s="116">
        <f t="shared" ca="1" si="13"/>
        <v>113730</v>
      </c>
      <c r="X37" s="117">
        <f ca="1">IFERROR(('Main Tab'!$D$10-W37)/'Main Tab'!$D$10,1)</f>
        <v>0.35965361725607664</v>
      </c>
      <c r="Y37" s="111"/>
      <c r="Z37" s="65">
        <v>3</v>
      </c>
      <c r="AA37" s="55"/>
      <c r="AB37" s="55"/>
      <c r="AC37" s="350"/>
      <c r="AD37" s="105"/>
      <c r="AE37" s="107"/>
      <c r="AF37" s="109"/>
      <c r="AI37" s="85">
        <f t="shared" ca="1" si="14"/>
        <v>43600.249999999942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23</v>
      </c>
      <c r="AQ37" s="86">
        <f t="shared" si="1"/>
        <v>21</v>
      </c>
      <c r="AR37" s="86">
        <f t="shared" si="2"/>
        <v>3823</v>
      </c>
      <c r="AS37" s="86" t="str">
        <f t="shared" si="3"/>
        <v/>
      </c>
      <c r="AT37" s="86" t="str">
        <f t="shared" si="4"/>
        <v/>
      </c>
      <c r="AU37" s="86">
        <f t="shared" si="5"/>
        <v>0.6875</v>
      </c>
      <c r="AV37" s="86">
        <f t="shared" si="6"/>
        <v>1.75</v>
      </c>
      <c r="AW37" s="86">
        <f t="shared" si="6"/>
        <v>209</v>
      </c>
      <c r="AX37" s="86">
        <f t="shared" si="6"/>
        <v>200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771</v>
      </c>
      <c r="BC37" s="86">
        <f t="shared" si="8"/>
        <v>200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347" t="s">
        <v>103</v>
      </c>
      <c r="D40" s="347" t="s">
        <v>149</v>
      </c>
      <c r="E40" s="347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349"/>
      <c r="E41" s="349"/>
      <c r="F41" s="529"/>
      <c r="G41" s="529"/>
      <c r="H41" s="530"/>
    </row>
    <row r="42" spans="2:58" x14ac:dyDescent="0.25">
      <c r="B42" s="54"/>
      <c r="C42" s="147"/>
      <c r="D42" s="346"/>
      <c r="E42" s="346"/>
      <c r="F42" s="517"/>
      <c r="G42" s="517"/>
      <c r="H42" s="518"/>
    </row>
    <row r="43" spans="2:58" x14ac:dyDescent="0.25">
      <c r="B43" s="54"/>
      <c r="C43" s="147"/>
      <c r="D43" s="346"/>
      <c r="E43" s="346"/>
      <c r="F43" s="517"/>
      <c r="G43" s="517"/>
      <c r="H43" s="518"/>
    </row>
    <row r="44" spans="2:58" x14ac:dyDescent="0.25">
      <c r="B44" s="54"/>
      <c r="C44" s="147"/>
      <c r="D44" s="346"/>
      <c r="E44" s="346"/>
      <c r="F44" s="517"/>
      <c r="G44" s="517"/>
      <c r="H44" s="518"/>
    </row>
    <row r="45" spans="2:58" x14ac:dyDescent="0.25">
      <c r="B45" s="54"/>
      <c r="C45" s="147"/>
      <c r="D45" s="346"/>
      <c r="E45" s="346"/>
      <c r="F45" s="517"/>
      <c r="G45" s="517"/>
      <c r="H45" s="518"/>
    </row>
    <row r="46" spans="2:58" x14ac:dyDescent="0.25">
      <c r="B46" s="54"/>
      <c r="C46" s="147"/>
      <c r="D46" s="346"/>
      <c r="E46" s="346"/>
      <c r="F46" s="517"/>
      <c r="G46" s="517"/>
      <c r="H46" s="518"/>
    </row>
    <row r="47" spans="2:58" x14ac:dyDescent="0.25">
      <c r="B47" s="54"/>
      <c r="C47" s="147"/>
      <c r="D47" s="346"/>
      <c r="E47" s="346"/>
      <c r="F47" s="517"/>
      <c r="G47" s="517"/>
      <c r="H47" s="518"/>
    </row>
    <row r="48" spans="2:58" x14ac:dyDescent="0.25">
      <c r="B48" s="54"/>
      <c r="C48" s="147"/>
      <c r="D48" s="346"/>
      <c r="E48" s="346"/>
      <c r="F48" s="517"/>
      <c r="G48" s="517"/>
      <c r="H48" s="518"/>
    </row>
    <row r="49" spans="2:8" x14ac:dyDescent="0.25">
      <c r="B49" s="54"/>
      <c r="C49" s="147"/>
      <c r="D49" s="346"/>
      <c r="E49" s="346"/>
      <c r="F49" s="517"/>
      <c r="G49" s="517"/>
      <c r="H49" s="518"/>
    </row>
    <row r="50" spans="2:8" x14ac:dyDescent="0.25">
      <c r="B50" s="54"/>
      <c r="C50" s="147"/>
      <c r="D50" s="346"/>
      <c r="E50" s="346"/>
      <c r="F50" s="517"/>
      <c r="G50" s="517"/>
      <c r="H50" s="518"/>
    </row>
    <row r="51" spans="2:8" x14ac:dyDescent="0.25">
      <c r="B51" s="54"/>
      <c r="C51" s="147"/>
      <c r="D51" s="346"/>
      <c r="E51" s="346"/>
      <c r="F51" s="517"/>
      <c r="G51" s="517"/>
      <c r="H51" s="518"/>
    </row>
    <row r="52" spans="2:8" x14ac:dyDescent="0.25">
      <c r="B52" s="54"/>
      <c r="C52" s="147"/>
      <c r="D52" s="346"/>
      <c r="E52" s="346"/>
      <c r="F52" s="517"/>
      <c r="G52" s="517"/>
      <c r="H52" s="518"/>
    </row>
    <row r="53" spans="2:8" x14ac:dyDescent="0.25">
      <c r="B53" s="54"/>
      <c r="C53" s="147"/>
      <c r="D53" s="346"/>
      <c r="E53" s="346"/>
      <c r="F53" s="517"/>
      <c r="G53" s="517"/>
      <c r="H53" s="518"/>
    </row>
    <row r="54" spans="2:8" x14ac:dyDescent="0.25">
      <c r="B54" s="54"/>
      <c r="C54" s="147"/>
      <c r="D54" s="346"/>
      <c r="E54" s="346"/>
      <c r="F54" s="517"/>
      <c r="G54" s="517"/>
      <c r="H54" s="518"/>
    </row>
    <row r="55" spans="2:8" x14ac:dyDescent="0.25">
      <c r="B55" s="54"/>
      <c r="C55" s="147"/>
      <c r="D55" s="346"/>
      <c r="E55" s="346"/>
      <c r="F55" s="517"/>
      <c r="G55" s="517"/>
      <c r="H55" s="518"/>
    </row>
    <row r="56" spans="2:8" x14ac:dyDescent="0.25">
      <c r="B56" s="54"/>
      <c r="C56" s="147"/>
      <c r="D56" s="346"/>
      <c r="E56" s="346"/>
      <c r="F56" s="517"/>
      <c r="G56" s="517"/>
      <c r="H56" s="518"/>
    </row>
    <row r="57" spans="2:8" x14ac:dyDescent="0.25">
      <c r="B57" s="54"/>
      <c r="C57" s="147"/>
      <c r="D57" s="346"/>
      <c r="E57" s="346"/>
      <c r="F57" s="517"/>
      <c r="G57" s="517"/>
      <c r="H57" s="518"/>
    </row>
    <row r="58" spans="2:8" x14ac:dyDescent="0.25">
      <c r="B58" s="54"/>
      <c r="C58" s="147"/>
      <c r="D58" s="346"/>
      <c r="E58" s="346"/>
      <c r="F58" s="517"/>
      <c r="G58" s="517"/>
      <c r="H58" s="518"/>
    </row>
    <row r="59" spans="2:8" x14ac:dyDescent="0.25">
      <c r="B59" s="54"/>
      <c r="C59" s="147"/>
      <c r="D59" s="346"/>
      <c r="E59" s="346"/>
      <c r="F59" s="517"/>
      <c r="G59" s="517"/>
      <c r="H59" s="518"/>
    </row>
    <row r="60" spans="2:8" x14ac:dyDescent="0.25">
      <c r="B60" s="54"/>
      <c r="C60" s="147"/>
      <c r="D60" s="346"/>
      <c r="E60" s="346"/>
      <c r="F60" s="517"/>
      <c r="G60" s="517"/>
      <c r="H60" s="518"/>
    </row>
    <row r="61" spans="2:8" x14ac:dyDescent="0.25">
      <c r="B61" s="54"/>
      <c r="C61" s="147"/>
      <c r="D61" s="346"/>
      <c r="E61" s="346"/>
      <c r="F61" s="517"/>
      <c r="G61" s="517"/>
      <c r="H61" s="518"/>
    </row>
    <row r="62" spans="2:8" x14ac:dyDescent="0.25">
      <c r="B62" s="54"/>
      <c r="C62" s="147"/>
      <c r="D62" s="346"/>
      <c r="E62" s="346"/>
      <c r="F62" s="517"/>
      <c r="G62" s="517"/>
      <c r="H62" s="518"/>
    </row>
    <row r="63" spans="2:8" x14ac:dyDescent="0.25">
      <c r="B63" s="54"/>
      <c r="C63" s="147"/>
      <c r="D63" s="346"/>
      <c r="E63" s="346"/>
      <c r="F63" s="517"/>
      <c r="G63" s="517"/>
      <c r="H63" s="518"/>
    </row>
    <row r="64" spans="2:8" x14ac:dyDescent="0.25">
      <c r="B64" s="54"/>
      <c r="C64" s="147"/>
      <c r="D64" s="346"/>
      <c r="E64" s="346"/>
      <c r="F64" s="517"/>
      <c r="G64" s="517"/>
      <c r="H64" s="518"/>
    </row>
    <row r="65" spans="2:8" x14ac:dyDescent="0.25">
      <c r="B65" s="54"/>
      <c r="C65" s="147"/>
      <c r="D65" s="346"/>
      <c r="E65" s="346"/>
      <c r="F65" s="517"/>
      <c r="G65" s="517"/>
      <c r="H65" s="518"/>
    </row>
    <row r="66" spans="2:8" x14ac:dyDescent="0.25">
      <c r="B66" s="54"/>
      <c r="C66" s="147"/>
      <c r="D66" s="346"/>
      <c r="E66" s="346"/>
      <c r="F66" s="517"/>
      <c r="G66" s="517"/>
      <c r="H66" s="518"/>
    </row>
    <row r="67" spans="2:8" x14ac:dyDescent="0.25">
      <c r="B67" s="54"/>
      <c r="C67" s="147"/>
      <c r="D67" s="346"/>
      <c r="E67" s="346"/>
      <c r="F67" s="517"/>
      <c r="G67" s="517"/>
      <c r="H67" s="518"/>
    </row>
    <row r="68" spans="2:8" x14ac:dyDescent="0.25">
      <c r="B68" s="54"/>
      <c r="C68" s="147"/>
      <c r="D68" s="346"/>
      <c r="E68" s="346"/>
      <c r="F68" s="517"/>
      <c r="G68" s="517"/>
      <c r="H68" s="518"/>
    </row>
    <row r="69" spans="2:8" x14ac:dyDescent="0.25">
      <c r="B69" s="54"/>
      <c r="C69" s="147"/>
      <c r="D69" s="346"/>
      <c r="E69" s="346"/>
      <c r="F69" s="517"/>
      <c r="G69" s="517"/>
      <c r="H69" s="518"/>
    </row>
    <row r="70" spans="2:8" x14ac:dyDescent="0.25">
      <c r="B70" s="54"/>
      <c r="C70" s="147"/>
      <c r="D70" s="346"/>
      <c r="E70" s="346"/>
      <c r="F70" s="517"/>
      <c r="G70" s="517"/>
      <c r="H70" s="518"/>
    </row>
    <row r="71" spans="2:8" x14ac:dyDescent="0.25">
      <c r="B71" s="54"/>
      <c r="C71" s="147"/>
      <c r="D71" s="346"/>
      <c r="E71" s="346"/>
      <c r="F71" s="517"/>
      <c r="G71" s="517"/>
      <c r="H71" s="518"/>
    </row>
    <row r="72" spans="2:8" x14ac:dyDescent="0.25">
      <c r="B72" s="54"/>
      <c r="C72" s="147"/>
      <c r="D72" s="346"/>
      <c r="E72" s="346"/>
      <c r="F72" s="517"/>
      <c r="G72" s="517"/>
      <c r="H72" s="518"/>
    </row>
    <row r="73" spans="2:8" x14ac:dyDescent="0.25">
      <c r="B73" s="54"/>
      <c r="C73" s="147"/>
      <c r="D73" s="346"/>
      <c r="E73" s="346"/>
      <c r="F73" s="517"/>
      <c r="G73" s="517"/>
      <c r="H73" s="518"/>
    </row>
    <row r="74" spans="2:8" x14ac:dyDescent="0.25">
      <c r="B74" s="54"/>
      <c r="C74" s="147"/>
      <c r="D74" s="346"/>
      <c r="E74" s="346"/>
      <c r="F74" s="517"/>
      <c r="G74" s="517"/>
      <c r="H74" s="518"/>
    </row>
    <row r="75" spans="2:8" x14ac:dyDescent="0.25">
      <c r="B75" s="54"/>
      <c r="C75" s="147"/>
      <c r="D75" s="346"/>
      <c r="E75" s="346"/>
      <c r="F75" s="517"/>
      <c r="G75" s="517"/>
      <c r="H75" s="518"/>
    </row>
    <row r="76" spans="2:8" x14ac:dyDescent="0.25">
      <c r="B76" s="54"/>
      <c r="C76" s="147"/>
      <c r="D76" s="346"/>
      <c r="E76" s="346"/>
      <c r="F76" s="517"/>
      <c r="G76" s="517"/>
      <c r="H76" s="518"/>
    </row>
    <row r="77" spans="2:8" x14ac:dyDescent="0.25">
      <c r="B77" s="54"/>
      <c r="C77" s="147"/>
      <c r="D77" s="346"/>
      <c r="E77" s="346"/>
      <c r="F77" s="517"/>
      <c r="G77" s="517"/>
      <c r="H77" s="518"/>
    </row>
    <row r="78" spans="2:8" x14ac:dyDescent="0.25">
      <c r="B78" s="54"/>
      <c r="C78" s="147"/>
      <c r="D78" s="346"/>
      <c r="E78" s="346"/>
      <c r="F78" s="517"/>
      <c r="G78" s="517"/>
      <c r="H78" s="518"/>
    </row>
    <row r="79" spans="2:8" x14ac:dyDescent="0.25">
      <c r="B79" s="54"/>
      <c r="C79" s="147"/>
      <c r="D79" s="346"/>
      <c r="E79" s="346"/>
      <c r="F79" s="517"/>
      <c r="G79" s="517"/>
      <c r="H79" s="518"/>
    </row>
    <row r="80" spans="2:8" x14ac:dyDescent="0.25">
      <c r="B80" s="54"/>
      <c r="C80" s="147"/>
      <c r="D80" s="346"/>
      <c r="E80" s="346"/>
      <c r="F80" s="517"/>
      <c r="G80" s="517"/>
      <c r="H80" s="518"/>
    </row>
    <row r="81" spans="2:8" x14ac:dyDescent="0.25">
      <c r="B81" s="54"/>
      <c r="C81" s="147"/>
      <c r="D81" s="346"/>
      <c r="E81" s="346"/>
      <c r="F81" s="517"/>
      <c r="G81" s="517"/>
      <c r="H81" s="518"/>
    </row>
    <row r="82" spans="2:8" x14ac:dyDescent="0.25">
      <c r="B82" s="54"/>
      <c r="C82" s="147"/>
      <c r="D82" s="346"/>
      <c r="E82" s="346"/>
      <c r="F82" s="517"/>
      <c r="G82" s="517"/>
      <c r="H82" s="518"/>
    </row>
    <row r="83" spans="2:8" x14ac:dyDescent="0.25">
      <c r="B83" s="54"/>
      <c r="C83" s="147"/>
      <c r="D83" s="346"/>
      <c r="E83" s="346"/>
      <c r="F83" s="517"/>
      <c r="G83" s="517"/>
      <c r="H83" s="518"/>
    </row>
    <row r="84" spans="2:8" x14ac:dyDescent="0.25">
      <c r="B84" s="54"/>
      <c r="C84" s="147"/>
      <c r="D84" s="346"/>
      <c r="E84" s="346"/>
      <c r="F84" s="517"/>
      <c r="G84" s="517"/>
      <c r="H84" s="518"/>
    </row>
    <row r="85" spans="2:8" x14ac:dyDescent="0.25">
      <c r="B85" s="54"/>
      <c r="C85" s="147"/>
      <c r="D85" s="346"/>
      <c r="E85" s="346"/>
      <c r="F85" s="517"/>
      <c r="G85" s="517"/>
      <c r="H85" s="518"/>
    </row>
    <row r="86" spans="2:8" x14ac:dyDescent="0.25">
      <c r="B86" s="54"/>
      <c r="C86" s="147"/>
      <c r="D86" s="346"/>
      <c r="E86" s="346"/>
      <c r="F86" s="517"/>
      <c r="G86" s="517"/>
      <c r="H86" s="518"/>
    </row>
    <row r="87" spans="2:8" x14ac:dyDescent="0.25">
      <c r="B87" s="54"/>
      <c r="C87" s="147"/>
      <c r="D87" s="346"/>
      <c r="E87" s="346"/>
      <c r="F87" s="517"/>
      <c r="G87" s="517"/>
      <c r="H87" s="518"/>
    </row>
    <row r="88" spans="2:8" x14ac:dyDescent="0.25">
      <c r="B88" s="54"/>
      <c r="C88" s="147"/>
      <c r="D88" s="346"/>
      <c r="E88" s="346"/>
      <c r="F88" s="517"/>
      <c r="G88" s="517"/>
      <c r="H88" s="518"/>
    </row>
    <row r="89" spans="2:8" x14ac:dyDescent="0.25">
      <c r="B89" s="54"/>
      <c r="C89" s="147"/>
      <c r="D89" s="346"/>
      <c r="E89" s="346"/>
      <c r="F89" s="517"/>
      <c r="G89" s="517"/>
      <c r="H89" s="518"/>
    </row>
    <row r="90" spans="2:8" x14ac:dyDescent="0.25">
      <c r="B90" s="54"/>
      <c r="C90" s="147"/>
      <c r="D90" s="346"/>
      <c r="E90" s="346"/>
      <c r="F90" s="517"/>
      <c r="G90" s="517"/>
      <c r="H90" s="518"/>
    </row>
    <row r="91" spans="2:8" x14ac:dyDescent="0.25">
      <c r="B91" s="54"/>
      <c r="C91" s="147"/>
      <c r="D91" s="346"/>
      <c r="E91" s="346"/>
      <c r="F91" s="517"/>
      <c r="G91" s="517"/>
      <c r="H91" s="518"/>
    </row>
    <row r="92" spans="2:8" x14ac:dyDescent="0.25">
      <c r="B92" s="54"/>
      <c r="C92" s="147"/>
      <c r="D92" s="346"/>
      <c r="E92" s="346"/>
      <c r="F92" s="517"/>
      <c r="G92" s="517"/>
      <c r="H92" s="518"/>
    </row>
    <row r="93" spans="2:8" x14ac:dyDescent="0.25">
      <c r="B93" s="54"/>
      <c r="C93" s="147"/>
      <c r="D93" s="346"/>
      <c r="E93" s="346"/>
      <c r="F93" s="517"/>
      <c r="G93" s="517"/>
      <c r="H93" s="518"/>
    </row>
    <row r="94" spans="2:8" x14ac:dyDescent="0.25">
      <c r="B94" s="54"/>
      <c r="C94" s="147"/>
      <c r="D94" s="346"/>
      <c r="E94" s="346"/>
      <c r="F94" s="517"/>
      <c r="G94" s="517"/>
      <c r="H94" s="518"/>
    </row>
    <row r="95" spans="2:8" x14ac:dyDescent="0.25">
      <c r="B95" s="54"/>
      <c r="C95" s="147"/>
      <c r="D95" s="346"/>
      <c r="E95" s="346"/>
      <c r="F95" s="517"/>
      <c r="G95" s="517"/>
      <c r="H95" s="518"/>
    </row>
    <row r="96" spans="2:8" x14ac:dyDescent="0.25">
      <c r="B96" s="54"/>
      <c r="C96" s="147"/>
      <c r="D96" s="346"/>
      <c r="E96" s="346"/>
      <c r="F96" s="517"/>
      <c r="G96" s="517"/>
      <c r="H96" s="518"/>
    </row>
    <row r="97" spans="2:8" x14ac:dyDescent="0.25">
      <c r="B97" s="54"/>
      <c r="C97" s="147"/>
      <c r="D97" s="346"/>
      <c r="E97" s="346"/>
      <c r="F97" s="517"/>
      <c r="G97" s="517"/>
      <c r="H97" s="518"/>
    </row>
    <row r="98" spans="2:8" x14ac:dyDescent="0.25">
      <c r="B98" s="54"/>
      <c r="C98" s="147"/>
      <c r="D98" s="346"/>
      <c r="E98" s="346"/>
      <c r="F98" s="517"/>
      <c r="G98" s="517"/>
      <c r="H98" s="518"/>
    </row>
    <row r="99" spans="2:8" x14ac:dyDescent="0.25">
      <c r="B99" s="54"/>
      <c r="C99" s="147"/>
      <c r="D99" s="346"/>
      <c r="E99" s="346"/>
      <c r="F99" s="517"/>
      <c r="G99" s="517"/>
      <c r="H99" s="518"/>
    </row>
    <row r="100" spans="2:8" ht="15.75" thickBot="1" x14ac:dyDescent="0.3">
      <c r="B100" s="60"/>
      <c r="C100" s="148"/>
      <c r="D100" s="350"/>
      <c r="E100" s="350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0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4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4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3">
    <tabColor rgb="FF000000"/>
    <pageSetUpPr fitToPage="1"/>
  </sheetPr>
  <dimension ref="B1:BF100"/>
  <sheetViews>
    <sheetView showGridLines="0" zoomScaleNormal="100" workbookViewId="0">
      <selection activeCell="Q21" sqref="Q2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43598</v>
      </c>
      <c r="N5" s="468" t="str">
        <f ca="1">"Oil Sales for "&amp;TEXT(L5,"MM-DD-YY")</f>
        <v>Oil Sales for 05-13-19</v>
      </c>
      <c r="O5" s="469"/>
      <c r="P5" s="96">
        <f>SUM(AC14:AC37)</f>
        <v>614.43000000000006</v>
      </c>
      <c r="Q5" s="10"/>
      <c r="R5" s="531" t="str">
        <f ca="1">"Flare Total For "&amp;TEXT(L5,"MM-DD-YY")</f>
        <v>Flare Total For 05-13-19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587</v>
      </c>
      <c r="M6" s="10"/>
      <c r="N6" s="472" t="str">
        <f ca="1">"Gas Sales for "&amp;TEXT(L5,"MM-DD-YY")</f>
        <v>Gas Sales for 05-13-19</v>
      </c>
      <c r="O6" s="473"/>
      <c r="P6" s="132">
        <v>3897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581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38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340" t="s">
        <v>92</v>
      </c>
      <c r="F11" s="340" t="s">
        <v>93</v>
      </c>
      <c r="G11" s="340" t="s">
        <v>94</v>
      </c>
      <c r="H11" s="341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40" t="s">
        <v>54</v>
      </c>
      <c r="N11" s="341" t="s">
        <v>55</v>
      </c>
      <c r="O11" s="38" t="s">
        <v>80</v>
      </c>
      <c r="P11" s="340" t="s">
        <v>61</v>
      </c>
      <c r="Q11" s="341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40" t="s">
        <v>61</v>
      </c>
      <c r="AD11" s="340" t="s">
        <v>100</v>
      </c>
      <c r="AE11" s="340" t="s">
        <v>101</v>
      </c>
      <c r="AF11" s="341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339">
        <v>791</v>
      </c>
      <c r="E14" s="51">
        <v>44</v>
      </c>
      <c r="F14" s="339">
        <v>1.75</v>
      </c>
      <c r="G14" s="51">
        <v>195</v>
      </c>
      <c r="H14" s="52">
        <v>198</v>
      </c>
      <c r="I14" s="53"/>
      <c r="J14" s="160"/>
      <c r="K14" s="65"/>
      <c r="L14" s="49"/>
      <c r="M14" s="339"/>
      <c r="N14" s="52"/>
      <c r="O14" s="54">
        <v>3789</v>
      </c>
      <c r="P14" s="339">
        <v>24</v>
      </c>
      <c r="Q14" s="52">
        <v>25</v>
      </c>
      <c r="R14" s="21">
        <v>24</v>
      </c>
      <c r="S14" s="22">
        <f>Q14</f>
        <v>25</v>
      </c>
      <c r="T14" s="61"/>
      <c r="U14" s="61"/>
      <c r="V14" s="61"/>
      <c r="W14" s="112">
        <f ca="1">INDEX('Daily Totals'!$1:$1048576,MATCH(L5,'Daily Totals'!B:B)-1,17)</f>
        <v>114843</v>
      </c>
      <c r="X14" s="113">
        <f ca="1">IFERROR(('Main Tab'!$D$10-W14)/'Main Tab'!$D$10,1)</f>
        <v>0.35338697236032363</v>
      </c>
      <c r="Y14" s="185"/>
      <c r="Z14" s="64">
        <v>3</v>
      </c>
      <c r="AA14" s="49">
        <v>8466201</v>
      </c>
      <c r="AB14" s="49" t="s">
        <v>160</v>
      </c>
      <c r="AC14" s="339">
        <v>185.65</v>
      </c>
      <c r="AD14" s="104" t="s">
        <v>153</v>
      </c>
      <c r="AE14" s="106">
        <v>48</v>
      </c>
      <c r="AF14" s="108">
        <v>5.0000000000000001E-3</v>
      </c>
      <c r="AI14" s="83">
        <f ca="1">$L$5+B14</f>
        <v>43598.291666666664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24</v>
      </c>
      <c r="AQ14" s="81">
        <f t="shared" si="1"/>
        <v>25</v>
      </c>
      <c r="AR14" s="81">
        <f t="shared" ref="AR14:AR37" si="2">IF(O14="","",O14)</f>
        <v>3789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0.6875</v>
      </c>
      <c r="AV14" s="81">
        <f t="shared" ref="AV14:AZ37" si="6">IF(F14="","",F14)</f>
        <v>1.75</v>
      </c>
      <c r="AW14" s="226">
        <f t="shared" si="6"/>
        <v>195</v>
      </c>
      <c r="AX14" s="81">
        <f t="shared" si="6"/>
        <v>198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791</v>
      </c>
      <c r="BC14" s="81">
        <f t="shared" ref="BC14:BC37" si="8">IF(H14="","",H14)</f>
        <v>198</v>
      </c>
      <c r="BD14" s="228">
        <f t="shared" ref="BD14:BD37" si="9">IF(AF14="","",AF14)</f>
        <v>5.0000000000000001E-3</v>
      </c>
      <c r="BE14" s="227">
        <f t="shared" ref="BE14:BE37" si="10">IF(AE14="","",AE14)</f>
        <v>48</v>
      </c>
      <c r="BF14" s="84" t="str">
        <f t="shared" ref="BF14:BF37" si="11">IF(AA14&amp;AC14="","","Ticket No: "&amp;AA14&amp;" "&amp;AC14&amp;" bbls sold")</f>
        <v>Ticket No: 8466201 185.65 bbls sold</v>
      </c>
    </row>
    <row r="15" spans="2:58" x14ac:dyDescent="0.25">
      <c r="B15" s="47">
        <f ca="1">B14+$L$5+TIME(1,0,0)</f>
        <v>43598.333333333328</v>
      </c>
      <c r="C15" s="49"/>
      <c r="D15" s="339">
        <v>780</v>
      </c>
      <c r="E15" s="51">
        <v>44</v>
      </c>
      <c r="F15" s="339">
        <v>1.75</v>
      </c>
      <c r="G15" s="51">
        <v>212</v>
      </c>
      <c r="H15" s="52">
        <v>200</v>
      </c>
      <c r="I15" s="53"/>
      <c r="J15" s="160"/>
      <c r="K15" s="65"/>
      <c r="L15" s="49"/>
      <c r="M15" s="339"/>
      <c r="N15" s="52"/>
      <c r="O15" s="54">
        <v>3655</v>
      </c>
      <c r="P15" s="339">
        <v>25</v>
      </c>
      <c r="Q15" s="52">
        <v>25</v>
      </c>
      <c r="R15" s="23">
        <f t="shared" ref="R15:S30" si="12">P15+R14</f>
        <v>49</v>
      </c>
      <c r="S15" s="24">
        <f t="shared" si="12"/>
        <v>50</v>
      </c>
      <c r="T15" s="62"/>
      <c r="U15" s="62"/>
      <c r="V15" s="62"/>
      <c r="W15" s="114">
        <f t="shared" ref="W15:W37" ca="1" si="13">W14-Q15</f>
        <v>114818</v>
      </c>
      <c r="X15" s="115">
        <f ca="1">IFERROR(('Main Tab'!$D$10-W15)/'Main Tab'!$D$10,1)</f>
        <v>0.35352773257810782</v>
      </c>
      <c r="Y15" s="110" t="s">
        <v>292</v>
      </c>
      <c r="Z15" s="65">
        <v>2</v>
      </c>
      <c r="AA15" s="49"/>
      <c r="AB15" s="49"/>
      <c r="AC15" s="339"/>
      <c r="AD15" s="104"/>
      <c r="AE15" s="106"/>
      <c r="AF15" s="108"/>
      <c r="AI15" s="83">
        <f t="shared" ref="AI15:AI37" ca="1" si="14">B15</f>
        <v>43598.333333333328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 xml:space="preserve">SAND IS ABOUT 40LBS AN HOUR </v>
      </c>
      <c r="AP15" s="81">
        <f t="shared" si="1"/>
        <v>25</v>
      </c>
      <c r="AQ15" s="81">
        <f t="shared" si="1"/>
        <v>25</v>
      </c>
      <c r="AR15" s="81">
        <f t="shared" si="2"/>
        <v>3655</v>
      </c>
      <c r="AS15" s="81" t="str">
        <f t="shared" si="3"/>
        <v/>
      </c>
      <c r="AT15" s="81" t="str">
        <f t="shared" si="4"/>
        <v/>
      </c>
      <c r="AU15" s="81">
        <f t="shared" si="5"/>
        <v>0.6875</v>
      </c>
      <c r="AV15" s="81">
        <f t="shared" si="6"/>
        <v>1.75</v>
      </c>
      <c r="AW15" s="226">
        <f t="shared" si="6"/>
        <v>212</v>
      </c>
      <c r="AX15" s="81">
        <f t="shared" si="6"/>
        <v>200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780</v>
      </c>
      <c r="BC15" s="81">
        <f t="shared" si="8"/>
        <v>200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43598.374999999993</v>
      </c>
      <c r="C16" s="49"/>
      <c r="D16" s="339">
        <v>780</v>
      </c>
      <c r="E16" s="51">
        <v>44</v>
      </c>
      <c r="F16" s="339">
        <v>1.75</v>
      </c>
      <c r="G16" s="51">
        <v>215</v>
      </c>
      <c r="H16" s="52">
        <v>201</v>
      </c>
      <c r="I16" s="53"/>
      <c r="J16" s="160"/>
      <c r="K16" s="65"/>
      <c r="L16" s="49"/>
      <c r="M16" s="339"/>
      <c r="N16" s="52"/>
      <c r="O16" s="54">
        <v>3458</v>
      </c>
      <c r="P16" s="339">
        <v>25</v>
      </c>
      <c r="Q16" s="52">
        <v>24</v>
      </c>
      <c r="R16" s="23">
        <f t="shared" si="12"/>
        <v>74</v>
      </c>
      <c r="S16" s="24">
        <f t="shared" si="12"/>
        <v>74</v>
      </c>
      <c r="T16" s="62"/>
      <c r="U16" s="62"/>
      <c r="V16" s="62"/>
      <c r="W16" s="114">
        <f t="shared" ca="1" si="13"/>
        <v>114794</v>
      </c>
      <c r="X16" s="115">
        <f ca="1">IFERROR(('Main Tab'!$D$10-W16)/'Main Tab'!$D$10,1)</f>
        <v>0.3536628623871807</v>
      </c>
      <c r="Y16" s="110"/>
      <c r="Z16" s="65">
        <v>3</v>
      </c>
      <c r="AA16" s="49"/>
      <c r="AB16" s="49"/>
      <c r="AC16" s="339"/>
      <c r="AD16" s="104"/>
      <c r="AE16" s="106"/>
      <c r="AF16" s="108"/>
      <c r="AI16" s="83">
        <f t="shared" ca="1" si="14"/>
        <v>43598.374999999993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25</v>
      </c>
      <c r="AQ16" s="81">
        <f t="shared" si="1"/>
        <v>24</v>
      </c>
      <c r="AR16" s="81">
        <f t="shared" si="2"/>
        <v>3458</v>
      </c>
      <c r="AS16" s="81" t="str">
        <f t="shared" si="3"/>
        <v/>
      </c>
      <c r="AT16" s="81" t="str">
        <f t="shared" si="4"/>
        <v/>
      </c>
      <c r="AU16" s="81">
        <f t="shared" si="5"/>
        <v>0.6875</v>
      </c>
      <c r="AV16" s="81">
        <f t="shared" si="6"/>
        <v>1.75</v>
      </c>
      <c r="AW16" s="226">
        <f t="shared" si="6"/>
        <v>215</v>
      </c>
      <c r="AX16" s="81">
        <f t="shared" si="6"/>
        <v>201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780</v>
      </c>
      <c r="BC16" s="81">
        <f t="shared" si="8"/>
        <v>201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43598.416666666657</v>
      </c>
      <c r="C17" s="49"/>
      <c r="D17" s="339">
        <v>781</v>
      </c>
      <c r="E17" s="51">
        <v>44</v>
      </c>
      <c r="F17" s="339">
        <v>1.75</v>
      </c>
      <c r="G17" s="51">
        <v>222</v>
      </c>
      <c r="H17" s="52">
        <v>199</v>
      </c>
      <c r="I17" s="53"/>
      <c r="J17" s="160"/>
      <c r="K17" s="65"/>
      <c r="L17" s="49"/>
      <c r="M17" s="339"/>
      <c r="N17" s="52"/>
      <c r="O17" s="54">
        <v>4259</v>
      </c>
      <c r="P17" s="339">
        <v>25</v>
      </c>
      <c r="Q17" s="52">
        <v>25</v>
      </c>
      <c r="R17" s="23">
        <f t="shared" si="12"/>
        <v>99</v>
      </c>
      <c r="S17" s="24">
        <f t="shared" si="12"/>
        <v>99</v>
      </c>
      <c r="T17" s="62"/>
      <c r="U17" s="171"/>
      <c r="V17" s="62"/>
      <c r="W17" s="114">
        <f t="shared" ca="1" si="13"/>
        <v>114769</v>
      </c>
      <c r="X17" s="115">
        <f ca="1">IFERROR(('Main Tab'!$D$10-W17)/'Main Tab'!$D$10,1)</f>
        <v>0.3538036226049649</v>
      </c>
      <c r="Y17" s="110"/>
      <c r="Z17" s="65">
        <v>3</v>
      </c>
      <c r="AA17" s="49"/>
      <c r="AB17" s="49"/>
      <c r="AC17" s="339"/>
      <c r="AD17" s="104"/>
      <c r="AE17" s="106"/>
      <c r="AF17" s="108"/>
      <c r="AI17" s="83">
        <f t="shared" ca="1" si="14"/>
        <v>43598.416666666657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25</v>
      </c>
      <c r="AQ17" s="81">
        <f t="shared" si="1"/>
        <v>25</v>
      </c>
      <c r="AR17" s="81">
        <f t="shared" si="2"/>
        <v>4259</v>
      </c>
      <c r="AS17" s="81" t="str">
        <f t="shared" si="3"/>
        <v/>
      </c>
      <c r="AT17" s="81" t="str">
        <f t="shared" si="4"/>
        <v/>
      </c>
      <c r="AU17" s="81">
        <f t="shared" si="5"/>
        <v>0.6875</v>
      </c>
      <c r="AV17" s="81">
        <f t="shared" si="6"/>
        <v>1.75</v>
      </c>
      <c r="AW17" s="226">
        <f t="shared" si="6"/>
        <v>222</v>
      </c>
      <c r="AX17" s="81">
        <f t="shared" si="6"/>
        <v>199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781</v>
      </c>
      <c r="BC17" s="81">
        <f t="shared" si="8"/>
        <v>199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43598.458333333321</v>
      </c>
      <c r="C18" s="49"/>
      <c r="D18" s="339">
        <v>779</v>
      </c>
      <c r="E18" s="51">
        <v>44</v>
      </c>
      <c r="F18" s="339">
        <v>1.75</v>
      </c>
      <c r="G18" s="51">
        <v>211</v>
      </c>
      <c r="H18" s="52">
        <v>200</v>
      </c>
      <c r="I18" s="53"/>
      <c r="J18" s="160"/>
      <c r="K18" s="65"/>
      <c r="L18" s="49"/>
      <c r="M18" s="339"/>
      <c r="N18" s="52"/>
      <c r="O18" s="54">
        <v>3912</v>
      </c>
      <c r="P18" s="339">
        <v>25</v>
      </c>
      <c r="Q18" s="52">
        <v>25</v>
      </c>
      <c r="R18" s="23">
        <f t="shared" si="12"/>
        <v>124</v>
      </c>
      <c r="S18" s="24">
        <f t="shared" si="12"/>
        <v>124</v>
      </c>
      <c r="T18" s="62"/>
      <c r="U18" s="62"/>
      <c r="V18" s="62"/>
      <c r="W18" s="114">
        <f t="shared" ca="1" si="13"/>
        <v>114744</v>
      </c>
      <c r="X18" s="115">
        <f ca="1">IFERROR(('Main Tab'!$D$10-W18)/'Main Tab'!$D$10,1)</f>
        <v>0.35394438282274909</v>
      </c>
      <c r="Y18" s="110"/>
      <c r="Z18" s="65">
        <v>3</v>
      </c>
      <c r="AA18" s="49"/>
      <c r="AB18" s="49"/>
      <c r="AC18" s="339"/>
      <c r="AD18" s="104"/>
      <c r="AE18" s="106"/>
      <c r="AF18" s="108"/>
      <c r="AI18" s="83">
        <f t="shared" ca="1" si="14"/>
        <v>43598.458333333321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25</v>
      </c>
      <c r="AQ18" s="81">
        <f t="shared" si="1"/>
        <v>25</v>
      </c>
      <c r="AR18" s="81">
        <f t="shared" si="2"/>
        <v>3912</v>
      </c>
      <c r="AS18" s="81" t="str">
        <f t="shared" si="3"/>
        <v/>
      </c>
      <c r="AT18" s="81" t="str">
        <f t="shared" si="4"/>
        <v/>
      </c>
      <c r="AU18" s="81">
        <f t="shared" si="5"/>
        <v>0.6875</v>
      </c>
      <c r="AV18" s="81">
        <f t="shared" si="6"/>
        <v>1.75</v>
      </c>
      <c r="AW18" s="226">
        <f t="shared" si="6"/>
        <v>211</v>
      </c>
      <c r="AX18" s="81">
        <f t="shared" si="6"/>
        <v>200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779</v>
      </c>
      <c r="BC18" s="81">
        <f t="shared" si="8"/>
        <v>200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Bot="1" x14ac:dyDescent="0.3">
      <c r="B19" s="47">
        <f t="shared" ca="1" si="15"/>
        <v>43598.499999999985</v>
      </c>
      <c r="C19" s="49"/>
      <c r="D19" s="339">
        <v>779</v>
      </c>
      <c r="E19" s="51">
        <v>44</v>
      </c>
      <c r="F19" s="339">
        <v>1.75</v>
      </c>
      <c r="G19" s="51">
        <v>212</v>
      </c>
      <c r="H19" s="52">
        <v>200</v>
      </c>
      <c r="I19" s="53"/>
      <c r="J19" s="160"/>
      <c r="K19" s="65"/>
      <c r="L19" s="49"/>
      <c r="M19" s="339"/>
      <c r="N19" s="52"/>
      <c r="O19" s="54">
        <v>5880</v>
      </c>
      <c r="P19" s="339">
        <v>25</v>
      </c>
      <c r="Q19" s="52">
        <v>25</v>
      </c>
      <c r="R19" s="23">
        <f t="shared" si="12"/>
        <v>149</v>
      </c>
      <c r="S19" s="24">
        <f t="shared" si="12"/>
        <v>149</v>
      </c>
      <c r="T19" s="62"/>
      <c r="U19" s="62"/>
      <c r="V19" s="62"/>
      <c r="W19" s="114">
        <f t="shared" ca="1" si="13"/>
        <v>114719</v>
      </c>
      <c r="X19" s="115">
        <f ca="1">IFERROR(('Main Tab'!$D$10-W19)/'Main Tab'!$D$10,1)</f>
        <v>0.35408514304053329</v>
      </c>
      <c r="Y19" s="110"/>
      <c r="Z19" s="65">
        <v>3</v>
      </c>
      <c r="AA19" s="49"/>
      <c r="AB19" s="49"/>
      <c r="AC19" s="339"/>
      <c r="AD19" s="104"/>
      <c r="AE19" s="106"/>
      <c r="AF19" s="108"/>
      <c r="AI19" s="83">
        <f t="shared" ca="1" si="14"/>
        <v>43598.499999999985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25</v>
      </c>
      <c r="AQ19" s="81">
        <f t="shared" si="1"/>
        <v>25</v>
      </c>
      <c r="AR19" s="81">
        <f t="shared" si="2"/>
        <v>5880</v>
      </c>
      <c r="AS19" s="81" t="str">
        <f t="shared" si="3"/>
        <v/>
      </c>
      <c r="AT19" s="81" t="str">
        <f t="shared" si="4"/>
        <v/>
      </c>
      <c r="AU19" s="81">
        <f>IF(E19="","",E19/64)</f>
        <v>0.6875</v>
      </c>
      <c r="AV19" s="81">
        <f>IF(F19="","",F19)</f>
        <v>1.75</v>
      </c>
      <c r="AW19" s="226">
        <f t="shared" si="6"/>
        <v>212</v>
      </c>
      <c r="AX19" s="81">
        <f t="shared" si="6"/>
        <v>200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779</v>
      </c>
      <c r="BC19" s="81">
        <f t="shared" si="8"/>
        <v>200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5.75" thickTop="1" x14ac:dyDescent="0.25">
      <c r="B20" s="47">
        <f t="shared" ca="1" si="15"/>
        <v>43598.54166666665</v>
      </c>
      <c r="C20" s="49"/>
      <c r="D20" s="339">
        <v>781</v>
      </c>
      <c r="E20" s="51">
        <v>44</v>
      </c>
      <c r="F20" s="339">
        <v>1.75</v>
      </c>
      <c r="G20" s="51">
        <v>202</v>
      </c>
      <c r="H20" s="52">
        <v>199</v>
      </c>
      <c r="I20" s="53"/>
      <c r="J20" s="160"/>
      <c r="K20" s="65"/>
      <c r="L20" s="49"/>
      <c r="M20" s="339"/>
      <c r="N20" s="52"/>
      <c r="O20" s="54">
        <v>3845</v>
      </c>
      <c r="P20" s="339">
        <v>24</v>
      </c>
      <c r="Q20" s="52">
        <v>24</v>
      </c>
      <c r="R20" s="23">
        <f t="shared" si="12"/>
        <v>173</v>
      </c>
      <c r="S20" s="24">
        <f t="shared" si="12"/>
        <v>173</v>
      </c>
      <c r="T20" s="62"/>
      <c r="U20" s="62"/>
      <c r="V20" s="62"/>
      <c r="W20" s="114">
        <f t="shared" ca="1" si="13"/>
        <v>114695</v>
      </c>
      <c r="X20" s="115">
        <f ca="1">IFERROR(('Main Tab'!$D$10-W20)/'Main Tab'!$D$10,1)</f>
        <v>0.35422027284960617</v>
      </c>
      <c r="Y20" s="110"/>
      <c r="Z20" s="64">
        <v>3</v>
      </c>
      <c r="AA20" s="49">
        <v>8467411</v>
      </c>
      <c r="AB20" s="49" t="s">
        <v>160</v>
      </c>
      <c r="AC20" s="339">
        <v>195.34</v>
      </c>
      <c r="AD20" s="104" t="s">
        <v>153</v>
      </c>
      <c r="AE20" s="106">
        <v>49.5</v>
      </c>
      <c r="AF20" s="108">
        <v>1E-3</v>
      </c>
      <c r="AI20" s="83">
        <f t="shared" ca="1" si="14"/>
        <v>43598.54166666665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24</v>
      </c>
      <c r="AQ20" s="81">
        <f t="shared" si="1"/>
        <v>24</v>
      </c>
      <c r="AR20" s="81">
        <f t="shared" si="2"/>
        <v>3845</v>
      </c>
      <c r="AS20" s="81" t="str">
        <f t="shared" si="3"/>
        <v/>
      </c>
      <c r="AT20" s="81" t="str">
        <f t="shared" si="4"/>
        <v/>
      </c>
      <c r="AU20" s="81">
        <f>IF(E20="","",E20/64)</f>
        <v>0.6875</v>
      </c>
      <c r="AV20" s="81">
        <f t="shared" si="6"/>
        <v>1.75</v>
      </c>
      <c r="AW20" s="226">
        <f t="shared" si="6"/>
        <v>202</v>
      </c>
      <c r="AX20" s="81">
        <f t="shared" si="6"/>
        <v>199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781</v>
      </c>
      <c r="BC20" s="81">
        <f t="shared" si="8"/>
        <v>199</v>
      </c>
      <c r="BD20" s="81">
        <f t="shared" si="9"/>
        <v>1E-3</v>
      </c>
      <c r="BE20" s="81">
        <f t="shared" si="10"/>
        <v>49.5</v>
      </c>
      <c r="BF20" s="84" t="str">
        <f t="shared" si="11"/>
        <v>Ticket No: 8467411 195.34 bbls sold</v>
      </c>
    </row>
    <row r="21" spans="2:58" x14ac:dyDescent="0.25">
      <c r="B21" s="47">
        <f t="shared" ca="1" si="15"/>
        <v>43598.583333333314</v>
      </c>
      <c r="C21" s="49"/>
      <c r="D21" s="339">
        <v>780</v>
      </c>
      <c r="E21" s="51">
        <v>44</v>
      </c>
      <c r="F21" s="339">
        <v>1.75</v>
      </c>
      <c r="G21" s="51">
        <v>206</v>
      </c>
      <c r="H21" s="52">
        <v>200</v>
      </c>
      <c r="I21" s="53"/>
      <c r="J21" s="160"/>
      <c r="K21" s="65"/>
      <c r="L21" s="49"/>
      <c r="M21" s="339"/>
      <c r="N21" s="52"/>
      <c r="O21" s="54">
        <v>3888</v>
      </c>
      <c r="P21" s="339">
        <v>25</v>
      </c>
      <c r="Q21" s="52">
        <v>22</v>
      </c>
      <c r="R21" s="23">
        <f t="shared" si="12"/>
        <v>198</v>
      </c>
      <c r="S21" s="24">
        <f t="shared" si="12"/>
        <v>195</v>
      </c>
      <c r="T21" s="62"/>
      <c r="U21" s="62"/>
      <c r="V21" s="62"/>
      <c r="W21" s="114">
        <f t="shared" ca="1" si="13"/>
        <v>114673</v>
      </c>
      <c r="X21" s="115">
        <f ca="1">IFERROR(('Main Tab'!$D$10-W21)/'Main Tab'!$D$10,1)</f>
        <v>0.35434414184125623</v>
      </c>
      <c r="Y21" s="110"/>
      <c r="Z21" s="65">
        <v>3</v>
      </c>
      <c r="AA21" s="49"/>
      <c r="AB21" s="49"/>
      <c r="AC21" s="339"/>
      <c r="AD21" s="104"/>
      <c r="AE21" s="106"/>
      <c r="AF21" s="108"/>
      <c r="AI21" s="83">
        <f t="shared" ca="1" si="14"/>
        <v>43598.583333333314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25</v>
      </c>
      <c r="AQ21" s="81">
        <f t="shared" si="1"/>
        <v>22</v>
      </c>
      <c r="AR21" s="81">
        <f t="shared" si="2"/>
        <v>3888</v>
      </c>
      <c r="AS21" s="81" t="str">
        <f t="shared" si="3"/>
        <v/>
      </c>
      <c r="AT21" s="81" t="str">
        <f t="shared" si="4"/>
        <v/>
      </c>
      <c r="AU21" s="81">
        <f t="shared" si="5"/>
        <v>0.6875</v>
      </c>
      <c r="AV21" s="81">
        <f t="shared" si="6"/>
        <v>1.75</v>
      </c>
      <c r="AW21" s="226">
        <f t="shared" si="6"/>
        <v>206</v>
      </c>
      <c r="AX21" s="81">
        <f t="shared" si="6"/>
        <v>200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780</v>
      </c>
      <c r="BC21" s="81">
        <f t="shared" si="8"/>
        <v>200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43598.624999999978</v>
      </c>
      <c r="C22" s="49"/>
      <c r="D22" s="339">
        <v>781</v>
      </c>
      <c r="E22" s="51">
        <v>44</v>
      </c>
      <c r="F22" s="339">
        <v>1.75</v>
      </c>
      <c r="G22" s="51">
        <v>212</v>
      </c>
      <c r="H22" s="52">
        <v>205</v>
      </c>
      <c r="I22" s="53"/>
      <c r="J22" s="160"/>
      <c r="K22" s="65"/>
      <c r="L22" s="49"/>
      <c r="M22" s="339"/>
      <c r="N22" s="52"/>
      <c r="O22" s="54">
        <v>3762</v>
      </c>
      <c r="P22" s="339">
        <v>25</v>
      </c>
      <c r="Q22" s="52">
        <v>23</v>
      </c>
      <c r="R22" s="23">
        <f t="shared" si="12"/>
        <v>223</v>
      </c>
      <c r="S22" s="24">
        <f t="shared" si="12"/>
        <v>218</v>
      </c>
      <c r="T22" s="62"/>
      <c r="U22" s="62"/>
      <c r="V22" s="62"/>
      <c r="W22" s="114">
        <f t="shared" ca="1" si="13"/>
        <v>114650</v>
      </c>
      <c r="X22" s="115">
        <f ca="1">IFERROR(('Main Tab'!$D$10-W22)/'Main Tab'!$D$10,1)</f>
        <v>0.35447364124161773</v>
      </c>
      <c r="Y22" s="110"/>
      <c r="Z22" s="65">
        <v>3</v>
      </c>
      <c r="AA22" s="49"/>
      <c r="AB22" s="49"/>
      <c r="AC22" s="339"/>
      <c r="AD22" s="104"/>
      <c r="AE22" s="106"/>
      <c r="AF22" s="108"/>
      <c r="AI22" s="83">
        <f t="shared" ca="1" si="14"/>
        <v>43598.624999999978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25</v>
      </c>
      <c r="AQ22" s="81">
        <f t="shared" si="1"/>
        <v>23</v>
      </c>
      <c r="AR22" s="81">
        <f t="shared" si="2"/>
        <v>3762</v>
      </c>
      <c r="AS22" s="81" t="str">
        <f t="shared" si="3"/>
        <v/>
      </c>
      <c r="AT22" s="81" t="str">
        <f t="shared" si="4"/>
        <v/>
      </c>
      <c r="AU22" s="81">
        <f t="shared" si="5"/>
        <v>0.6875</v>
      </c>
      <c r="AV22" s="81">
        <f t="shared" si="6"/>
        <v>1.75</v>
      </c>
      <c r="AW22" s="226">
        <f t="shared" si="6"/>
        <v>212</v>
      </c>
      <c r="AX22" s="81">
        <f t="shared" si="6"/>
        <v>205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781</v>
      </c>
      <c r="BC22" s="81">
        <f t="shared" si="8"/>
        <v>205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43598.666666666642</v>
      </c>
      <c r="C23" s="49"/>
      <c r="D23" s="339">
        <v>781</v>
      </c>
      <c r="E23" s="51">
        <v>44</v>
      </c>
      <c r="F23" s="339">
        <v>1.75</v>
      </c>
      <c r="G23" s="51">
        <v>210</v>
      </c>
      <c r="H23" s="52">
        <v>202</v>
      </c>
      <c r="I23" s="53"/>
      <c r="J23" s="160"/>
      <c r="K23" s="65"/>
      <c r="L23" s="49"/>
      <c r="M23" s="339"/>
      <c r="N23" s="52"/>
      <c r="O23" s="54">
        <v>4126</v>
      </c>
      <c r="P23" s="339">
        <v>24</v>
      </c>
      <c r="Q23" s="52">
        <v>24</v>
      </c>
      <c r="R23" s="23">
        <f t="shared" si="12"/>
        <v>247</v>
      </c>
      <c r="S23" s="24">
        <f t="shared" si="12"/>
        <v>242</v>
      </c>
      <c r="T23" s="62"/>
      <c r="U23" s="62"/>
      <c r="V23" s="62"/>
      <c r="W23" s="114">
        <f t="shared" ca="1" si="13"/>
        <v>114626</v>
      </c>
      <c r="X23" s="115">
        <f ca="1">IFERROR(('Main Tab'!$D$10-W23)/'Main Tab'!$D$10,1)</f>
        <v>0.35460877105069055</v>
      </c>
      <c r="Y23" s="110"/>
      <c r="Z23" s="65">
        <v>3</v>
      </c>
      <c r="AA23" s="49"/>
      <c r="AB23" s="49"/>
      <c r="AC23" s="339"/>
      <c r="AD23" s="104"/>
      <c r="AE23" s="106"/>
      <c r="AF23" s="108"/>
      <c r="AI23" s="83">
        <f t="shared" ca="1" si="14"/>
        <v>43598.666666666642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24</v>
      </c>
      <c r="AQ23" s="81">
        <f t="shared" si="1"/>
        <v>24</v>
      </c>
      <c r="AR23" s="81">
        <f t="shared" si="2"/>
        <v>4126</v>
      </c>
      <c r="AS23" s="81" t="str">
        <f t="shared" si="3"/>
        <v/>
      </c>
      <c r="AT23" s="81" t="str">
        <f t="shared" si="4"/>
        <v/>
      </c>
      <c r="AU23" s="81">
        <f t="shared" si="5"/>
        <v>0.6875</v>
      </c>
      <c r="AV23" s="81">
        <f t="shared" si="6"/>
        <v>1.75</v>
      </c>
      <c r="AW23" s="226">
        <f t="shared" si="6"/>
        <v>210</v>
      </c>
      <c r="AX23" s="81">
        <f t="shared" si="6"/>
        <v>202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781</v>
      </c>
      <c r="BC23" s="81">
        <f t="shared" si="8"/>
        <v>202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43598.708333333307</v>
      </c>
      <c r="C24" s="49"/>
      <c r="D24" s="339">
        <v>780</v>
      </c>
      <c r="E24" s="51">
        <v>44</v>
      </c>
      <c r="F24" s="339">
        <v>1.75</v>
      </c>
      <c r="G24" s="51">
        <v>205</v>
      </c>
      <c r="H24" s="52">
        <v>206</v>
      </c>
      <c r="I24" s="53"/>
      <c r="J24" s="160"/>
      <c r="K24" s="65"/>
      <c r="L24" s="49"/>
      <c r="M24" s="339"/>
      <c r="N24" s="52"/>
      <c r="O24" s="54">
        <v>3952</v>
      </c>
      <c r="P24" s="339">
        <v>25</v>
      </c>
      <c r="Q24" s="52">
        <v>24</v>
      </c>
      <c r="R24" s="23">
        <f t="shared" si="12"/>
        <v>272</v>
      </c>
      <c r="S24" s="24">
        <f t="shared" si="12"/>
        <v>266</v>
      </c>
      <c r="T24" s="62"/>
      <c r="U24" s="62"/>
      <c r="V24" s="62"/>
      <c r="W24" s="114">
        <f t="shared" ca="1" si="13"/>
        <v>114602</v>
      </c>
      <c r="X24" s="115">
        <f ca="1">IFERROR(('Main Tab'!$D$10-W24)/'Main Tab'!$D$10,1)</f>
        <v>0.35474390085976343</v>
      </c>
      <c r="Y24" s="110"/>
      <c r="Z24" s="65">
        <v>3</v>
      </c>
      <c r="AA24" s="49"/>
      <c r="AB24" s="49"/>
      <c r="AC24" s="339"/>
      <c r="AD24" s="104"/>
      <c r="AE24" s="106"/>
      <c r="AF24" s="108"/>
      <c r="AI24" s="83">
        <f t="shared" ca="1" si="14"/>
        <v>43598.708333333307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25</v>
      </c>
      <c r="AQ24" s="81">
        <f t="shared" si="1"/>
        <v>24</v>
      </c>
      <c r="AR24" s="81">
        <f t="shared" si="2"/>
        <v>3952</v>
      </c>
      <c r="AS24" s="81" t="str">
        <f t="shared" si="3"/>
        <v/>
      </c>
      <c r="AT24" s="81" t="str">
        <f t="shared" si="4"/>
        <v/>
      </c>
      <c r="AU24" s="81">
        <f t="shared" si="5"/>
        <v>0.6875</v>
      </c>
      <c r="AV24" s="81">
        <f t="shared" si="6"/>
        <v>1.75</v>
      </c>
      <c r="AW24" s="226">
        <f t="shared" si="6"/>
        <v>205</v>
      </c>
      <c r="AX24" s="81">
        <f t="shared" si="6"/>
        <v>206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780</v>
      </c>
      <c r="BC24" s="81">
        <f t="shared" si="8"/>
        <v>206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43598.749999999971</v>
      </c>
      <c r="C25" s="49"/>
      <c r="D25" s="339">
        <v>782</v>
      </c>
      <c r="E25" s="51">
        <v>44</v>
      </c>
      <c r="F25" s="339">
        <v>1.75</v>
      </c>
      <c r="G25" s="51">
        <v>215</v>
      </c>
      <c r="H25" s="52">
        <v>203</v>
      </c>
      <c r="I25" s="53"/>
      <c r="J25" s="160"/>
      <c r="K25" s="65"/>
      <c r="L25" s="49"/>
      <c r="M25" s="339"/>
      <c r="N25" s="52"/>
      <c r="O25" s="54">
        <v>3988</v>
      </c>
      <c r="P25" s="339">
        <v>24</v>
      </c>
      <c r="Q25" s="52">
        <v>25</v>
      </c>
      <c r="R25" s="23">
        <f t="shared" si="12"/>
        <v>296</v>
      </c>
      <c r="S25" s="24">
        <f t="shared" si="12"/>
        <v>291</v>
      </c>
      <c r="T25" s="62"/>
      <c r="U25" s="62"/>
      <c r="V25" s="62"/>
      <c r="W25" s="114">
        <f t="shared" ca="1" si="13"/>
        <v>114577</v>
      </c>
      <c r="X25" s="115">
        <f ca="1">IFERROR(('Main Tab'!$D$10-W25)/'Main Tab'!$D$10,1)</f>
        <v>0.35488466107754763</v>
      </c>
      <c r="Y25" s="110"/>
      <c r="Z25" s="65">
        <v>3</v>
      </c>
      <c r="AA25" s="49"/>
      <c r="AB25" s="49"/>
      <c r="AC25" s="339"/>
      <c r="AD25" s="104"/>
      <c r="AE25" s="106"/>
      <c r="AF25" s="108"/>
      <c r="AI25" s="83">
        <f t="shared" ca="1" si="14"/>
        <v>43598.749999999971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24</v>
      </c>
      <c r="AQ25" s="81">
        <f t="shared" si="1"/>
        <v>25</v>
      </c>
      <c r="AR25" s="81">
        <f t="shared" si="2"/>
        <v>3988</v>
      </c>
      <c r="AS25" s="81" t="str">
        <f t="shared" si="3"/>
        <v/>
      </c>
      <c r="AT25" s="81" t="str">
        <f t="shared" si="4"/>
        <v/>
      </c>
      <c r="AU25" s="81">
        <f t="shared" si="5"/>
        <v>0.6875</v>
      </c>
      <c r="AV25" s="81">
        <f t="shared" si="6"/>
        <v>1.75</v>
      </c>
      <c r="AW25" s="81">
        <f t="shared" si="6"/>
        <v>215</v>
      </c>
      <c r="AX25" s="81">
        <f t="shared" si="6"/>
        <v>203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782</v>
      </c>
      <c r="BC25" s="81">
        <f t="shared" si="8"/>
        <v>203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43598.791666666635</v>
      </c>
      <c r="C26" s="49"/>
      <c r="D26" s="339">
        <v>779</v>
      </c>
      <c r="E26" s="51">
        <v>44</v>
      </c>
      <c r="F26" s="344">
        <v>1.75</v>
      </c>
      <c r="G26" s="51">
        <v>211</v>
      </c>
      <c r="H26" s="52">
        <v>201</v>
      </c>
      <c r="I26" s="53"/>
      <c r="J26" s="160"/>
      <c r="K26" s="65"/>
      <c r="L26" s="49"/>
      <c r="M26" s="339"/>
      <c r="N26" s="52"/>
      <c r="O26" s="54">
        <v>3404</v>
      </c>
      <c r="P26" s="344">
        <v>25</v>
      </c>
      <c r="Q26" s="52">
        <v>25</v>
      </c>
      <c r="R26" s="23">
        <f t="shared" si="12"/>
        <v>321</v>
      </c>
      <c r="S26" s="24">
        <f t="shared" si="12"/>
        <v>316</v>
      </c>
      <c r="T26" s="62"/>
      <c r="U26" s="62"/>
      <c r="V26" s="62"/>
      <c r="W26" s="114">
        <f t="shared" ca="1" si="13"/>
        <v>114552</v>
      </c>
      <c r="X26" s="115">
        <f ca="1">IFERROR(('Main Tab'!$D$10-W26)/'Main Tab'!$D$10,1)</f>
        <v>0.35502542129533182</v>
      </c>
      <c r="Y26" s="110"/>
      <c r="Z26" s="64">
        <v>3</v>
      </c>
      <c r="AA26" s="49"/>
      <c r="AB26" s="49"/>
      <c r="AC26" s="339"/>
      <c r="AD26" s="104"/>
      <c r="AE26" s="106"/>
      <c r="AF26" s="108"/>
      <c r="AI26" s="83">
        <f t="shared" ca="1" si="14"/>
        <v>43598.791666666635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25</v>
      </c>
      <c r="AQ26" s="81">
        <f t="shared" si="1"/>
        <v>25</v>
      </c>
      <c r="AR26" s="81">
        <f t="shared" si="2"/>
        <v>3404</v>
      </c>
      <c r="AS26" s="81" t="str">
        <f t="shared" si="3"/>
        <v/>
      </c>
      <c r="AT26" s="81" t="str">
        <f t="shared" si="4"/>
        <v/>
      </c>
      <c r="AU26" s="81">
        <f t="shared" si="5"/>
        <v>0.6875</v>
      </c>
      <c r="AV26" s="81">
        <f>IF(F26="","",F26)</f>
        <v>1.75</v>
      </c>
      <c r="AW26" s="81">
        <f t="shared" si="6"/>
        <v>211</v>
      </c>
      <c r="AX26" s="81">
        <f t="shared" si="6"/>
        <v>201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779</v>
      </c>
      <c r="BC26" s="81">
        <f t="shared" si="8"/>
        <v>201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43598.833333333299</v>
      </c>
      <c r="C27" s="49"/>
      <c r="D27" s="339">
        <v>779</v>
      </c>
      <c r="E27" s="51">
        <v>44</v>
      </c>
      <c r="F27" s="344">
        <v>1.75</v>
      </c>
      <c r="G27" s="51">
        <v>208</v>
      </c>
      <c r="H27" s="52">
        <v>202</v>
      </c>
      <c r="I27" s="53"/>
      <c r="J27" s="160"/>
      <c r="K27" s="65"/>
      <c r="L27" s="49"/>
      <c r="M27" s="339"/>
      <c r="N27" s="52"/>
      <c r="O27" s="54">
        <v>3039</v>
      </c>
      <c r="P27" s="344">
        <v>25</v>
      </c>
      <c r="Q27" s="52">
        <v>24</v>
      </c>
      <c r="R27" s="23">
        <f t="shared" si="12"/>
        <v>346</v>
      </c>
      <c r="S27" s="24">
        <f t="shared" si="12"/>
        <v>340</v>
      </c>
      <c r="T27" s="62"/>
      <c r="U27" s="62"/>
      <c r="V27" s="62"/>
      <c r="W27" s="114">
        <f t="shared" ca="1" si="13"/>
        <v>114528</v>
      </c>
      <c r="X27" s="115">
        <f ca="1">IFERROR(('Main Tab'!$D$10-W27)/'Main Tab'!$D$10,1)</f>
        <v>0.35516055110440464</v>
      </c>
      <c r="Y27" s="110"/>
      <c r="Z27" s="65">
        <v>2</v>
      </c>
      <c r="AA27" s="49">
        <v>8467601</v>
      </c>
      <c r="AB27" s="49" t="s">
        <v>160</v>
      </c>
      <c r="AC27" s="339">
        <v>233.44</v>
      </c>
      <c r="AD27" s="104" t="s">
        <v>153</v>
      </c>
      <c r="AE27" s="106">
        <v>50</v>
      </c>
      <c r="AF27" s="108">
        <v>2E-3</v>
      </c>
      <c r="AI27" s="83">
        <f t="shared" ca="1" si="14"/>
        <v>43598.833333333299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25</v>
      </c>
      <c r="AQ27" s="81">
        <f t="shared" si="1"/>
        <v>24</v>
      </c>
      <c r="AR27" s="81">
        <f t="shared" si="2"/>
        <v>3039</v>
      </c>
      <c r="AS27" s="81" t="str">
        <f t="shared" si="3"/>
        <v/>
      </c>
      <c r="AT27" s="81" t="str">
        <f t="shared" si="4"/>
        <v/>
      </c>
      <c r="AU27" s="81">
        <f t="shared" si="5"/>
        <v>0.6875</v>
      </c>
      <c r="AV27" s="81">
        <f t="shared" si="6"/>
        <v>1.75</v>
      </c>
      <c r="AW27" s="81">
        <f t="shared" si="6"/>
        <v>208</v>
      </c>
      <c r="AX27" s="81">
        <f t="shared" si="6"/>
        <v>202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779</v>
      </c>
      <c r="BC27" s="81">
        <f t="shared" si="8"/>
        <v>202</v>
      </c>
      <c r="BD27" s="81">
        <f t="shared" si="9"/>
        <v>2E-3</v>
      </c>
      <c r="BE27" s="81">
        <f t="shared" si="10"/>
        <v>50</v>
      </c>
      <c r="BF27" s="84" t="str">
        <f t="shared" si="11"/>
        <v>Ticket No: 8467601 233.44 bbls sold</v>
      </c>
    </row>
    <row r="28" spans="2:58" x14ac:dyDescent="0.25">
      <c r="B28" s="47">
        <f t="shared" ca="1" si="15"/>
        <v>43598.874999999964</v>
      </c>
      <c r="C28" s="49"/>
      <c r="D28" s="339">
        <v>778</v>
      </c>
      <c r="E28" s="51">
        <v>44</v>
      </c>
      <c r="F28" s="344">
        <v>1.75</v>
      </c>
      <c r="G28" s="51">
        <v>213</v>
      </c>
      <c r="H28" s="52">
        <v>197</v>
      </c>
      <c r="I28" s="53"/>
      <c r="J28" s="160"/>
      <c r="K28" s="65"/>
      <c r="L28" s="49"/>
      <c r="M28" s="339"/>
      <c r="N28" s="52"/>
      <c r="O28" s="54">
        <v>3849</v>
      </c>
      <c r="P28" s="344">
        <v>25</v>
      </c>
      <c r="Q28" s="52">
        <v>25</v>
      </c>
      <c r="R28" s="23">
        <f t="shared" si="12"/>
        <v>371</v>
      </c>
      <c r="S28" s="24">
        <f t="shared" si="12"/>
        <v>365</v>
      </c>
      <c r="T28" s="62"/>
      <c r="U28" s="62"/>
      <c r="V28" s="62"/>
      <c r="W28" s="114">
        <f t="shared" ca="1" si="13"/>
        <v>114503</v>
      </c>
      <c r="X28" s="115">
        <f ca="1">IFERROR(('Main Tab'!$D$10-W28)/'Main Tab'!$D$10,1)</f>
        <v>0.3553013113221889</v>
      </c>
      <c r="Y28" s="110"/>
      <c r="Z28" s="65">
        <v>3</v>
      </c>
      <c r="AA28" s="49"/>
      <c r="AB28" s="49"/>
      <c r="AC28" s="339"/>
      <c r="AD28" s="104"/>
      <c r="AE28" s="106"/>
      <c r="AF28" s="108"/>
      <c r="AI28" s="83">
        <f t="shared" ca="1" si="14"/>
        <v>43598.874999999964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25</v>
      </c>
      <c r="AQ28" s="81">
        <f t="shared" si="1"/>
        <v>25</v>
      </c>
      <c r="AR28" s="81">
        <f t="shared" si="2"/>
        <v>3849</v>
      </c>
      <c r="AS28" s="81" t="str">
        <f t="shared" si="3"/>
        <v/>
      </c>
      <c r="AT28" s="81" t="str">
        <f t="shared" si="4"/>
        <v/>
      </c>
      <c r="AU28" s="81">
        <f t="shared" si="5"/>
        <v>0.6875</v>
      </c>
      <c r="AV28" s="81">
        <f t="shared" si="6"/>
        <v>1.75</v>
      </c>
      <c r="AW28" s="81">
        <f t="shared" si="6"/>
        <v>213</v>
      </c>
      <c r="AX28" s="81">
        <f t="shared" si="6"/>
        <v>197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778</v>
      </c>
      <c r="BC28" s="81">
        <f t="shared" si="8"/>
        <v>197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43598.916666666628</v>
      </c>
      <c r="C29" s="49"/>
      <c r="D29" s="339">
        <v>779</v>
      </c>
      <c r="E29" s="51">
        <v>44</v>
      </c>
      <c r="F29" s="344">
        <v>1.75</v>
      </c>
      <c r="G29" s="51">
        <v>212</v>
      </c>
      <c r="H29" s="52">
        <v>198</v>
      </c>
      <c r="I29" s="53"/>
      <c r="J29" s="160"/>
      <c r="K29" s="65"/>
      <c r="L29" s="49"/>
      <c r="M29" s="339"/>
      <c r="N29" s="52"/>
      <c r="O29" s="54">
        <v>2817</v>
      </c>
      <c r="P29" s="344">
        <v>23</v>
      </c>
      <c r="Q29" s="52">
        <v>25</v>
      </c>
      <c r="R29" s="23">
        <f t="shared" si="12"/>
        <v>394</v>
      </c>
      <c r="S29" s="24">
        <f t="shared" si="12"/>
        <v>390</v>
      </c>
      <c r="T29" s="62"/>
      <c r="U29" s="62"/>
      <c r="V29" s="62"/>
      <c r="W29" s="114">
        <f t="shared" ca="1" si="13"/>
        <v>114478</v>
      </c>
      <c r="X29" s="115">
        <f ca="1">IFERROR(('Main Tab'!$D$10-W29)/'Main Tab'!$D$10,1)</f>
        <v>0.35544207153997309</v>
      </c>
      <c r="Y29" s="110"/>
      <c r="Z29" s="65">
        <v>3</v>
      </c>
      <c r="AA29" s="49"/>
      <c r="AB29" s="49"/>
      <c r="AC29" s="339"/>
      <c r="AD29" s="104"/>
      <c r="AE29" s="106"/>
      <c r="AF29" s="108"/>
      <c r="AI29" s="83">
        <f t="shared" ca="1" si="14"/>
        <v>43598.916666666628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23</v>
      </c>
      <c r="AQ29" s="81">
        <f t="shared" si="1"/>
        <v>25</v>
      </c>
      <c r="AR29" s="81">
        <f t="shared" si="2"/>
        <v>2817</v>
      </c>
      <c r="AS29" s="81" t="str">
        <f t="shared" si="3"/>
        <v/>
      </c>
      <c r="AT29" s="81" t="str">
        <f t="shared" si="4"/>
        <v/>
      </c>
      <c r="AU29" s="81">
        <f t="shared" si="5"/>
        <v>0.6875</v>
      </c>
      <c r="AV29" s="81">
        <f t="shared" si="6"/>
        <v>1.75</v>
      </c>
      <c r="AW29" s="81">
        <f t="shared" si="6"/>
        <v>212</v>
      </c>
      <c r="AX29" s="81">
        <f t="shared" si="6"/>
        <v>198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779</v>
      </c>
      <c r="BC29" s="81">
        <f t="shared" si="8"/>
        <v>198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43598.958333333292</v>
      </c>
      <c r="C30" s="49"/>
      <c r="D30" s="339">
        <v>778</v>
      </c>
      <c r="E30" s="51">
        <v>44</v>
      </c>
      <c r="F30" s="344">
        <v>1.75</v>
      </c>
      <c r="G30" s="51">
        <v>219</v>
      </c>
      <c r="H30" s="52">
        <v>197</v>
      </c>
      <c r="I30" s="53"/>
      <c r="J30" s="160"/>
      <c r="K30" s="65"/>
      <c r="L30" s="49"/>
      <c r="M30" s="339"/>
      <c r="N30" s="52"/>
      <c r="O30" s="54">
        <v>3922</v>
      </c>
      <c r="P30" s="344">
        <v>25</v>
      </c>
      <c r="Q30" s="52">
        <v>25</v>
      </c>
      <c r="R30" s="23">
        <f t="shared" si="12"/>
        <v>419</v>
      </c>
      <c r="S30" s="24">
        <f t="shared" si="12"/>
        <v>415</v>
      </c>
      <c r="T30" s="62"/>
      <c r="U30" s="62"/>
      <c r="V30" s="62"/>
      <c r="W30" s="114">
        <f t="shared" ca="1" si="13"/>
        <v>114453</v>
      </c>
      <c r="X30" s="115">
        <f ca="1">IFERROR(('Main Tab'!$D$10-W30)/'Main Tab'!$D$10,1)</f>
        <v>0.35558283175775729</v>
      </c>
      <c r="Y30" s="110"/>
      <c r="Z30" s="65">
        <v>3</v>
      </c>
      <c r="AA30" s="49"/>
      <c r="AB30" s="49"/>
      <c r="AC30" s="339"/>
      <c r="AD30" s="104"/>
      <c r="AE30" s="106"/>
      <c r="AF30" s="108"/>
      <c r="AI30" s="83">
        <f t="shared" ca="1" si="14"/>
        <v>43598.958333333292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25</v>
      </c>
      <c r="AQ30" s="81">
        <f t="shared" si="1"/>
        <v>25</v>
      </c>
      <c r="AR30" s="81">
        <f t="shared" si="2"/>
        <v>3922</v>
      </c>
      <c r="AS30" s="81" t="str">
        <f t="shared" si="3"/>
        <v/>
      </c>
      <c r="AT30" s="81" t="str">
        <f t="shared" si="4"/>
        <v/>
      </c>
      <c r="AU30" s="81">
        <f t="shared" si="5"/>
        <v>0.6875</v>
      </c>
      <c r="AV30" s="81">
        <f t="shared" si="6"/>
        <v>1.75</v>
      </c>
      <c r="AW30" s="81">
        <f t="shared" si="6"/>
        <v>219</v>
      </c>
      <c r="AX30" s="81">
        <f t="shared" si="6"/>
        <v>197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778</v>
      </c>
      <c r="BC30" s="81">
        <f t="shared" si="8"/>
        <v>197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ht="15.75" thickBot="1" x14ac:dyDescent="0.3">
      <c r="B31" s="47">
        <f t="shared" ca="1" si="15"/>
        <v>43598.999999999956</v>
      </c>
      <c r="C31" s="49"/>
      <c r="D31" s="339">
        <v>778</v>
      </c>
      <c r="E31" s="51">
        <v>44</v>
      </c>
      <c r="F31" s="344">
        <v>1.75</v>
      </c>
      <c r="G31" s="51">
        <v>218</v>
      </c>
      <c r="H31" s="52">
        <v>194</v>
      </c>
      <c r="I31" s="53"/>
      <c r="J31" s="160"/>
      <c r="K31" s="65"/>
      <c r="L31" s="49"/>
      <c r="M31" s="339"/>
      <c r="N31" s="52"/>
      <c r="O31" s="54">
        <v>3966</v>
      </c>
      <c r="P31" s="344">
        <v>24</v>
      </c>
      <c r="Q31" s="52">
        <v>24</v>
      </c>
      <c r="R31" s="23">
        <f t="shared" ref="R31:S37" si="16">P31+R30</f>
        <v>443</v>
      </c>
      <c r="S31" s="24">
        <f t="shared" si="16"/>
        <v>439</v>
      </c>
      <c r="T31" s="62"/>
      <c r="U31" s="62"/>
      <c r="V31" s="62"/>
      <c r="W31" s="114">
        <f t="shared" ca="1" si="13"/>
        <v>114429</v>
      </c>
      <c r="X31" s="115">
        <f ca="1">IFERROR(('Main Tab'!$D$10-W31)/'Main Tab'!$D$10,1)</f>
        <v>0.35571796156683011</v>
      </c>
      <c r="Y31" s="110"/>
      <c r="Z31" s="65">
        <v>3</v>
      </c>
      <c r="AA31" s="49"/>
      <c r="AB31" s="49"/>
      <c r="AC31" s="339"/>
      <c r="AD31" s="104"/>
      <c r="AE31" s="106"/>
      <c r="AF31" s="108"/>
      <c r="AI31" s="83">
        <f t="shared" ca="1" si="14"/>
        <v>43598.999999999956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24</v>
      </c>
      <c r="AQ31" s="81">
        <f t="shared" si="1"/>
        <v>24</v>
      </c>
      <c r="AR31" s="81">
        <f t="shared" si="2"/>
        <v>3966</v>
      </c>
      <c r="AS31" s="81" t="str">
        <f t="shared" si="3"/>
        <v/>
      </c>
      <c r="AT31" s="81" t="str">
        <f t="shared" si="4"/>
        <v/>
      </c>
      <c r="AU31" s="81">
        <f t="shared" si="5"/>
        <v>0.6875</v>
      </c>
      <c r="AV31" s="81">
        <f t="shared" si="6"/>
        <v>1.75</v>
      </c>
      <c r="AW31" s="81">
        <f t="shared" si="6"/>
        <v>218</v>
      </c>
      <c r="AX31" s="81">
        <f t="shared" si="6"/>
        <v>194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778</v>
      </c>
      <c r="BC31" s="81">
        <f t="shared" si="8"/>
        <v>194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ht="15.75" thickTop="1" x14ac:dyDescent="0.25">
      <c r="B32" s="47">
        <f t="shared" ca="1" si="15"/>
        <v>43599.041666666621</v>
      </c>
      <c r="C32" s="49"/>
      <c r="D32" s="339">
        <v>778</v>
      </c>
      <c r="E32" s="51">
        <v>44</v>
      </c>
      <c r="F32" s="344">
        <v>1.75</v>
      </c>
      <c r="G32" s="51">
        <v>213</v>
      </c>
      <c r="H32" s="52">
        <v>197</v>
      </c>
      <c r="I32" s="53"/>
      <c r="J32" s="160"/>
      <c r="K32" s="65"/>
      <c r="L32" s="49"/>
      <c r="M32" s="339"/>
      <c r="N32" s="52"/>
      <c r="O32" s="54">
        <v>3928</v>
      </c>
      <c r="P32" s="344">
        <v>25</v>
      </c>
      <c r="Q32" s="52">
        <v>22</v>
      </c>
      <c r="R32" s="23">
        <f t="shared" si="16"/>
        <v>468</v>
      </c>
      <c r="S32" s="24">
        <f t="shared" si="16"/>
        <v>461</v>
      </c>
      <c r="T32" s="62"/>
      <c r="U32" s="62"/>
      <c r="V32" s="62"/>
      <c r="W32" s="114">
        <f t="shared" ca="1" si="13"/>
        <v>114407</v>
      </c>
      <c r="X32" s="115">
        <f ca="1">IFERROR(('Main Tab'!$D$10-W32)/'Main Tab'!$D$10,1)</f>
        <v>0.35584183055848023</v>
      </c>
      <c r="Y32" s="110"/>
      <c r="Z32" s="64">
        <v>3</v>
      </c>
      <c r="AA32" s="49"/>
      <c r="AB32" s="49"/>
      <c r="AC32" s="339"/>
      <c r="AD32" s="104"/>
      <c r="AE32" s="106"/>
      <c r="AF32" s="108"/>
      <c r="AI32" s="83">
        <f t="shared" ca="1" si="14"/>
        <v>43599.041666666621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25</v>
      </c>
      <c r="AQ32" s="81">
        <f t="shared" si="1"/>
        <v>22</v>
      </c>
      <c r="AR32" s="81">
        <f t="shared" si="2"/>
        <v>3928</v>
      </c>
      <c r="AS32" s="81" t="str">
        <f t="shared" si="3"/>
        <v/>
      </c>
      <c r="AT32" s="81" t="str">
        <f t="shared" si="4"/>
        <v/>
      </c>
      <c r="AU32" s="81">
        <f t="shared" si="5"/>
        <v>0.6875</v>
      </c>
      <c r="AV32" s="81">
        <f t="shared" si="6"/>
        <v>1.75</v>
      </c>
      <c r="AW32" s="81">
        <f t="shared" si="6"/>
        <v>213</v>
      </c>
      <c r="AX32" s="81">
        <f t="shared" si="6"/>
        <v>197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778</v>
      </c>
      <c r="BC32" s="81">
        <f t="shared" si="8"/>
        <v>197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43599.083333333285</v>
      </c>
      <c r="C33" s="49"/>
      <c r="D33" s="339">
        <v>777</v>
      </c>
      <c r="E33" s="51">
        <v>44</v>
      </c>
      <c r="F33" s="344">
        <v>1.75</v>
      </c>
      <c r="G33" s="51">
        <v>213</v>
      </c>
      <c r="H33" s="52">
        <v>197</v>
      </c>
      <c r="I33" s="53"/>
      <c r="J33" s="160"/>
      <c r="K33" s="65"/>
      <c r="L33" s="49"/>
      <c r="M33" s="339"/>
      <c r="N33" s="52"/>
      <c r="O33" s="54">
        <v>4490</v>
      </c>
      <c r="P33" s="344">
        <v>23</v>
      </c>
      <c r="Q33" s="52">
        <v>23</v>
      </c>
      <c r="R33" s="23">
        <f t="shared" si="16"/>
        <v>491</v>
      </c>
      <c r="S33" s="24">
        <f t="shared" si="16"/>
        <v>484</v>
      </c>
      <c r="T33" s="62"/>
      <c r="U33" s="62"/>
      <c r="V33" s="62"/>
      <c r="W33" s="114">
        <f t="shared" ca="1" si="13"/>
        <v>114384</v>
      </c>
      <c r="X33" s="115">
        <f ca="1">IFERROR(('Main Tab'!$D$10-W33)/'Main Tab'!$D$10,1)</f>
        <v>0.35597132995884173</v>
      </c>
      <c r="Y33" s="110" t="s">
        <v>293</v>
      </c>
      <c r="Z33" s="65">
        <v>3</v>
      </c>
      <c r="AA33" s="49"/>
      <c r="AB33" s="49"/>
      <c r="AC33" s="339"/>
      <c r="AD33" s="104"/>
      <c r="AE33" s="106"/>
      <c r="AF33" s="108"/>
      <c r="AI33" s="83">
        <f t="shared" ca="1" si="14"/>
        <v>43599.083333333285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Accum- 125210</v>
      </c>
      <c r="AP33" s="81">
        <f t="shared" si="1"/>
        <v>23</v>
      </c>
      <c r="AQ33" s="81">
        <f t="shared" si="1"/>
        <v>23</v>
      </c>
      <c r="AR33" s="81">
        <f t="shared" si="2"/>
        <v>4490</v>
      </c>
      <c r="AS33" s="81" t="str">
        <f t="shared" si="3"/>
        <v/>
      </c>
      <c r="AT33" s="81" t="str">
        <f t="shared" si="4"/>
        <v/>
      </c>
      <c r="AU33" s="81">
        <f t="shared" si="5"/>
        <v>0.6875</v>
      </c>
      <c r="AV33" s="81">
        <f t="shared" si="6"/>
        <v>1.75</v>
      </c>
      <c r="AW33" s="81">
        <f t="shared" si="6"/>
        <v>213</v>
      </c>
      <c r="AX33" s="81">
        <f t="shared" si="6"/>
        <v>197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777</v>
      </c>
      <c r="BC33" s="81">
        <f t="shared" si="8"/>
        <v>197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43599.124999999949</v>
      </c>
      <c r="C34" s="49"/>
      <c r="D34" s="339">
        <v>776</v>
      </c>
      <c r="E34" s="51">
        <v>44</v>
      </c>
      <c r="F34" s="344">
        <v>1.75</v>
      </c>
      <c r="G34" s="51">
        <v>208</v>
      </c>
      <c r="H34" s="52">
        <v>199</v>
      </c>
      <c r="I34" s="53"/>
      <c r="J34" s="160"/>
      <c r="K34" s="65"/>
      <c r="L34" s="49"/>
      <c r="M34" s="339"/>
      <c r="N34" s="52"/>
      <c r="O34" s="54">
        <v>2750</v>
      </c>
      <c r="P34" s="344">
        <v>24</v>
      </c>
      <c r="Q34" s="52">
        <v>24</v>
      </c>
      <c r="R34" s="23">
        <f t="shared" si="16"/>
        <v>515</v>
      </c>
      <c r="S34" s="24">
        <f t="shared" si="16"/>
        <v>508</v>
      </c>
      <c r="T34" s="62"/>
      <c r="U34" s="62"/>
      <c r="V34" s="62"/>
      <c r="W34" s="114">
        <f t="shared" ca="1" si="13"/>
        <v>114360</v>
      </c>
      <c r="X34" s="115">
        <f ca="1">IFERROR(('Main Tab'!$D$10-W34)/'Main Tab'!$D$10,1)</f>
        <v>0.35610645976791455</v>
      </c>
      <c r="Y34" s="110" t="s">
        <v>294</v>
      </c>
      <c r="Z34" s="65">
        <v>3</v>
      </c>
      <c r="AA34" s="49"/>
      <c r="AB34" s="49"/>
      <c r="AC34" s="339"/>
      <c r="AD34" s="104"/>
      <c r="AE34" s="106"/>
      <c r="AF34" s="108"/>
      <c r="AI34" s="83">
        <f t="shared" ca="1" si="14"/>
        <v>43599.124999999949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#1- 0'10"    OT #2- 9'4"</v>
      </c>
      <c r="AP34" s="81">
        <f t="shared" si="1"/>
        <v>24</v>
      </c>
      <c r="AQ34" s="81">
        <f t="shared" si="1"/>
        <v>24</v>
      </c>
      <c r="AR34" s="81">
        <f t="shared" si="2"/>
        <v>2750</v>
      </c>
      <c r="AS34" s="81" t="str">
        <f t="shared" si="3"/>
        <v/>
      </c>
      <c r="AT34" s="81" t="str">
        <f t="shared" si="4"/>
        <v/>
      </c>
      <c r="AU34" s="81">
        <f t="shared" si="5"/>
        <v>0.6875</v>
      </c>
      <c r="AV34" s="81">
        <f t="shared" si="6"/>
        <v>1.75</v>
      </c>
      <c r="AW34" s="81">
        <f t="shared" si="6"/>
        <v>208</v>
      </c>
      <c r="AX34" s="81">
        <f t="shared" si="6"/>
        <v>199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776</v>
      </c>
      <c r="BC34" s="81">
        <f t="shared" si="8"/>
        <v>199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43599.166666666613</v>
      </c>
      <c r="C35" s="49"/>
      <c r="D35" s="339">
        <v>769</v>
      </c>
      <c r="E35" s="51">
        <v>44</v>
      </c>
      <c r="F35" s="344">
        <v>1.75</v>
      </c>
      <c r="G35" s="51">
        <v>194</v>
      </c>
      <c r="H35" s="52">
        <v>199</v>
      </c>
      <c r="I35" s="53"/>
      <c r="J35" s="160"/>
      <c r="K35" s="65"/>
      <c r="L35" s="49"/>
      <c r="M35" s="339"/>
      <c r="N35" s="52"/>
      <c r="O35" s="54">
        <v>4690</v>
      </c>
      <c r="P35" s="344">
        <v>25</v>
      </c>
      <c r="Q35" s="52">
        <v>24</v>
      </c>
      <c r="R35" s="23">
        <f t="shared" si="16"/>
        <v>540</v>
      </c>
      <c r="S35" s="24">
        <f t="shared" si="16"/>
        <v>532</v>
      </c>
      <c r="T35" s="62"/>
      <c r="U35" s="62"/>
      <c r="V35" s="62"/>
      <c r="W35" s="114">
        <f t="shared" ca="1" si="13"/>
        <v>114336</v>
      </c>
      <c r="X35" s="115">
        <f ca="1">IFERROR(('Main Tab'!$D$10-W35)/'Main Tab'!$D$10,1)</f>
        <v>0.35624158957698737</v>
      </c>
      <c r="Y35" s="110" t="s">
        <v>295</v>
      </c>
      <c r="Z35" s="65">
        <v>3</v>
      </c>
      <c r="AA35" s="49"/>
      <c r="AB35" s="49"/>
      <c r="AC35" s="339"/>
      <c r="AD35" s="104"/>
      <c r="AE35" s="106"/>
      <c r="AF35" s="108"/>
      <c r="AI35" s="83">
        <f t="shared" ca="1" si="14"/>
        <v>43599.166666666613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BBL Meter- 64657</v>
      </c>
      <c r="AP35" s="81">
        <f t="shared" si="1"/>
        <v>25</v>
      </c>
      <c r="AQ35" s="81">
        <f t="shared" si="1"/>
        <v>24</v>
      </c>
      <c r="AR35" s="81">
        <f t="shared" si="2"/>
        <v>4690</v>
      </c>
      <c r="AS35" s="81" t="str">
        <f t="shared" si="3"/>
        <v/>
      </c>
      <c r="AT35" s="81" t="str">
        <f t="shared" si="4"/>
        <v/>
      </c>
      <c r="AU35" s="81">
        <f t="shared" si="5"/>
        <v>0.6875</v>
      </c>
      <c r="AV35" s="81">
        <f t="shared" si="6"/>
        <v>1.75</v>
      </c>
      <c r="AW35" s="81">
        <f t="shared" si="6"/>
        <v>194</v>
      </c>
      <c r="AX35" s="81">
        <f t="shared" si="6"/>
        <v>199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769</v>
      </c>
      <c r="BC35" s="81">
        <f t="shared" si="8"/>
        <v>199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43599.208333333278</v>
      </c>
      <c r="C36" s="49"/>
      <c r="D36" s="339">
        <v>777</v>
      </c>
      <c r="E36" s="51">
        <v>44</v>
      </c>
      <c r="F36" s="344">
        <v>1.75</v>
      </c>
      <c r="G36" s="51">
        <v>217</v>
      </c>
      <c r="H36" s="52">
        <v>199</v>
      </c>
      <c r="I36" s="53"/>
      <c r="J36" s="160"/>
      <c r="K36" s="65"/>
      <c r="L36" s="49"/>
      <c r="M36" s="339"/>
      <c r="N36" s="52"/>
      <c r="O36" s="54">
        <v>5269</v>
      </c>
      <c r="P36" s="344">
        <v>24</v>
      </c>
      <c r="Q36" s="52">
        <v>25</v>
      </c>
      <c r="R36" s="23">
        <f t="shared" si="16"/>
        <v>564</v>
      </c>
      <c r="S36" s="24">
        <f t="shared" si="16"/>
        <v>557</v>
      </c>
      <c r="T36" s="62"/>
      <c r="U36" s="62"/>
      <c r="V36" s="62"/>
      <c r="W36" s="114">
        <f t="shared" ca="1" si="13"/>
        <v>114311</v>
      </c>
      <c r="X36" s="115">
        <f ca="1">IFERROR(('Main Tab'!$D$10-W36)/'Main Tab'!$D$10,1)</f>
        <v>0.35638234979477162</v>
      </c>
      <c r="Y36" s="110"/>
      <c r="Z36" s="65">
        <v>3</v>
      </c>
      <c r="AA36" s="49"/>
      <c r="AB36" s="49"/>
      <c r="AC36" s="339"/>
      <c r="AD36" s="104"/>
      <c r="AE36" s="106"/>
      <c r="AF36" s="108"/>
      <c r="AI36" s="83">
        <f t="shared" ca="1" si="14"/>
        <v>43599.208333333278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24</v>
      </c>
      <c r="AQ36" s="81">
        <f t="shared" si="1"/>
        <v>25</v>
      </c>
      <c r="AR36" s="81">
        <f t="shared" si="2"/>
        <v>5269</v>
      </c>
      <c r="AS36" s="81" t="str">
        <f t="shared" si="3"/>
        <v/>
      </c>
      <c r="AT36" s="81" t="str">
        <f t="shared" si="4"/>
        <v/>
      </c>
      <c r="AU36" s="81">
        <f t="shared" si="5"/>
        <v>0.6875</v>
      </c>
      <c r="AV36" s="81">
        <f t="shared" si="6"/>
        <v>1.75</v>
      </c>
      <c r="AW36" s="81">
        <f t="shared" si="6"/>
        <v>217</v>
      </c>
      <c r="AX36" s="81">
        <f t="shared" si="6"/>
        <v>199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777</v>
      </c>
      <c r="BC36" s="81">
        <f t="shared" si="8"/>
        <v>199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43599.249999999942</v>
      </c>
      <c r="C37" s="55"/>
      <c r="D37" s="343">
        <v>776</v>
      </c>
      <c r="E37" s="51">
        <v>44</v>
      </c>
      <c r="F37" s="344">
        <v>1.75</v>
      </c>
      <c r="G37" s="57">
        <v>207</v>
      </c>
      <c r="H37" s="58">
        <v>201</v>
      </c>
      <c r="I37" s="59"/>
      <c r="J37" s="161"/>
      <c r="K37" s="66"/>
      <c r="L37" s="55"/>
      <c r="M37" s="343"/>
      <c r="N37" s="58"/>
      <c r="O37" s="60">
        <v>3803</v>
      </c>
      <c r="P37" s="339">
        <v>23</v>
      </c>
      <c r="Q37" s="52">
        <v>24</v>
      </c>
      <c r="R37" s="25">
        <f t="shared" si="16"/>
        <v>587</v>
      </c>
      <c r="S37" s="26">
        <f t="shared" si="16"/>
        <v>581</v>
      </c>
      <c r="T37" s="63"/>
      <c r="U37" s="63"/>
      <c r="V37" s="63"/>
      <c r="W37" s="116">
        <f t="shared" ca="1" si="13"/>
        <v>114287</v>
      </c>
      <c r="X37" s="117">
        <f ca="1">IFERROR(('Main Tab'!$D$10-W37)/'Main Tab'!$D$10,1)</f>
        <v>0.35651747960384444</v>
      </c>
      <c r="Y37" s="111"/>
      <c r="Z37" s="65">
        <v>3</v>
      </c>
      <c r="AA37" s="55"/>
      <c r="AB37" s="55"/>
      <c r="AC37" s="343"/>
      <c r="AD37" s="105"/>
      <c r="AE37" s="107"/>
      <c r="AF37" s="109"/>
      <c r="AI37" s="85">
        <f t="shared" ca="1" si="14"/>
        <v>43599.249999999942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23</v>
      </c>
      <c r="AQ37" s="86">
        <f t="shared" si="1"/>
        <v>24</v>
      </c>
      <c r="AR37" s="86">
        <f t="shared" si="2"/>
        <v>3803</v>
      </c>
      <c r="AS37" s="86" t="str">
        <f t="shared" si="3"/>
        <v/>
      </c>
      <c r="AT37" s="86" t="str">
        <f t="shared" si="4"/>
        <v/>
      </c>
      <c r="AU37" s="86">
        <f t="shared" si="5"/>
        <v>0.6875</v>
      </c>
      <c r="AV37" s="86">
        <f t="shared" si="6"/>
        <v>1.75</v>
      </c>
      <c r="AW37" s="86">
        <f t="shared" si="6"/>
        <v>207</v>
      </c>
      <c r="AX37" s="86">
        <f t="shared" si="6"/>
        <v>201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776</v>
      </c>
      <c r="BC37" s="86">
        <f t="shared" si="8"/>
        <v>201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340" t="s">
        <v>103</v>
      </c>
      <c r="D40" s="340" t="s">
        <v>149</v>
      </c>
      <c r="E40" s="340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342"/>
      <c r="E41" s="342"/>
      <c r="F41" s="529"/>
      <c r="G41" s="529"/>
      <c r="H41" s="530"/>
    </row>
    <row r="42" spans="2:58" x14ac:dyDescent="0.25">
      <c r="B42" s="54"/>
      <c r="C42" s="147"/>
      <c r="D42" s="339"/>
      <c r="E42" s="339"/>
      <c r="F42" s="517"/>
      <c r="G42" s="517"/>
      <c r="H42" s="518"/>
    </row>
    <row r="43" spans="2:58" x14ac:dyDescent="0.25">
      <c r="B43" s="54"/>
      <c r="C43" s="147"/>
      <c r="D43" s="339"/>
      <c r="E43" s="339"/>
      <c r="F43" s="517"/>
      <c r="G43" s="517"/>
      <c r="H43" s="518"/>
    </row>
    <row r="44" spans="2:58" x14ac:dyDescent="0.25">
      <c r="B44" s="54"/>
      <c r="C44" s="147"/>
      <c r="D44" s="339"/>
      <c r="E44" s="339"/>
      <c r="F44" s="517"/>
      <c r="G44" s="517"/>
      <c r="H44" s="518"/>
    </row>
    <row r="45" spans="2:58" x14ac:dyDescent="0.25">
      <c r="B45" s="54"/>
      <c r="C45" s="147"/>
      <c r="D45" s="339"/>
      <c r="E45" s="339"/>
      <c r="F45" s="517"/>
      <c r="G45" s="517"/>
      <c r="H45" s="518"/>
    </row>
    <row r="46" spans="2:58" x14ac:dyDescent="0.25">
      <c r="B46" s="54"/>
      <c r="C46" s="147"/>
      <c r="D46" s="339"/>
      <c r="E46" s="339"/>
      <c r="F46" s="517"/>
      <c r="G46" s="517"/>
      <c r="H46" s="518"/>
    </row>
    <row r="47" spans="2:58" x14ac:dyDescent="0.25">
      <c r="B47" s="54"/>
      <c r="C47" s="147"/>
      <c r="D47" s="339"/>
      <c r="E47" s="339"/>
      <c r="F47" s="517"/>
      <c r="G47" s="517"/>
      <c r="H47" s="518"/>
    </row>
    <row r="48" spans="2:58" x14ac:dyDescent="0.25">
      <c r="B48" s="54"/>
      <c r="C48" s="147"/>
      <c r="D48" s="339"/>
      <c r="E48" s="339"/>
      <c r="F48" s="517"/>
      <c r="G48" s="517"/>
      <c r="H48" s="518"/>
    </row>
    <row r="49" spans="2:8" x14ac:dyDescent="0.25">
      <c r="B49" s="54"/>
      <c r="C49" s="147"/>
      <c r="D49" s="339"/>
      <c r="E49" s="339"/>
      <c r="F49" s="517"/>
      <c r="G49" s="517"/>
      <c r="H49" s="518"/>
    </row>
    <row r="50" spans="2:8" x14ac:dyDescent="0.25">
      <c r="B50" s="54"/>
      <c r="C50" s="147"/>
      <c r="D50" s="339"/>
      <c r="E50" s="339"/>
      <c r="F50" s="517"/>
      <c r="G50" s="517"/>
      <c r="H50" s="518"/>
    </row>
    <row r="51" spans="2:8" x14ac:dyDescent="0.25">
      <c r="B51" s="54"/>
      <c r="C51" s="147"/>
      <c r="D51" s="339"/>
      <c r="E51" s="339"/>
      <c r="F51" s="517"/>
      <c r="G51" s="517"/>
      <c r="H51" s="518"/>
    </row>
    <row r="52" spans="2:8" x14ac:dyDescent="0.25">
      <c r="B52" s="54"/>
      <c r="C52" s="147"/>
      <c r="D52" s="339"/>
      <c r="E52" s="339"/>
      <c r="F52" s="517"/>
      <c r="G52" s="517"/>
      <c r="H52" s="518"/>
    </row>
    <row r="53" spans="2:8" x14ac:dyDescent="0.25">
      <c r="B53" s="54"/>
      <c r="C53" s="147"/>
      <c r="D53" s="339"/>
      <c r="E53" s="339"/>
      <c r="F53" s="517"/>
      <c r="G53" s="517"/>
      <c r="H53" s="518"/>
    </row>
    <row r="54" spans="2:8" x14ac:dyDescent="0.25">
      <c r="B54" s="54"/>
      <c r="C54" s="147"/>
      <c r="D54" s="339"/>
      <c r="E54" s="339"/>
      <c r="F54" s="517"/>
      <c r="G54" s="517"/>
      <c r="H54" s="518"/>
    </row>
    <row r="55" spans="2:8" x14ac:dyDescent="0.25">
      <c r="B55" s="54"/>
      <c r="C55" s="147"/>
      <c r="D55" s="339"/>
      <c r="E55" s="339"/>
      <c r="F55" s="517"/>
      <c r="G55" s="517"/>
      <c r="H55" s="518"/>
    </row>
    <row r="56" spans="2:8" x14ac:dyDescent="0.25">
      <c r="B56" s="54"/>
      <c r="C56" s="147"/>
      <c r="D56" s="339"/>
      <c r="E56" s="339"/>
      <c r="F56" s="517"/>
      <c r="G56" s="517"/>
      <c r="H56" s="518"/>
    </row>
    <row r="57" spans="2:8" x14ac:dyDescent="0.25">
      <c r="B57" s="54"/>
      <c r="C57" s="147"/>
      <c r="D57" s="339"/>
      <c r="E57" s="339"/>
      <c r="F57" s="517"/>
      <c r="G57" s="517"/>
      <c r="H57" s="518"/>
    </row>
    <row r="58" spans="2:8" x14ac:dyDescent="0.25">
      <c r="B58" s="54"/>
      <c r="C58" s="147"/>
      <c r="D58" s="339"/>
      <c r="E58" s="339"/>
      <c r="F58" s="517"/>
      <c r="G58" s="517"/>
      <c r="H58" s="518"/>
    </row>
    <row r="59" spans="2:8" x14ac:dyDescent="0.25">
      <c r="B59" s="54"/>
      <c r="C59" s="147"/>
      <c r="D59" s="339"/>
      <c r="E59" s="339"/>
      <c r="F59" s="517"/>
      <c r="G59" s="517"/>
      <c r="H59" s="518"/>
    </row>
    <row r="60" spans="2:8" x14ac:dyDescent="0.25">
      <c r="B60" s="54"/>
      <c r="C60" s="147"/>
      <c r="D60" s="339"/>
      <c r="E60" s="339"/>
      <c r="F60" s="517"/>
      <c r="G60" s="517"/>
      <c r="H60" s="518"/>
    </row>
    <row r="61" spans="2:8" x14ac:dyDescent="0.25">
      <c r="B61" s="54"/>
      <c r="C61" s="147"/>
      <c r="D61" s="339"/>
      <c r="E61" s="339"/>
      <c r="F61" s="517"/>
      <c r="G61" s="517"/>
      <c r="H61" s="518"/>
    </row>
    <row r="62" spans="2:8" x14ac:dyDescent="0.25">
      <c r="B62" s="54"/>
      <c r="C62" s="147"/>
      <c r="D62" s="339"/>
      <c r="E62" s="339"/>
      <c r="F62" s="517"/>
      <c r="G62" s="517"/>
      <c r="H62" s="518"/>
    </row>
    <row r="63" spans="2:8" x14ac:dyDescent="0.25">
      <c r="B63" s="54"/>
      <c r="C63" s="147"/>
      <c r="D63" s="339"/>
      <c r="E63" s="339"/>
      <c r="F63" s="517"/>
      <c r="G63" s="517"/>
      <c r="H63" s="518"/>
    </row>
    <row r="64" spans="2:8" x14ac:dyDescent="0.25">
      <c r="B64" s="54"/>
      <c r="C64" s="147"/>
      <c r="D64" s="339"/>
      <c r="E64" s="339"/>
      <c r="F64" s="517"/>
      <c r="G64" s="517"/>
      <c r="H64" s="518"/>
    </row>
    <row r="65" spans="2:8" x14ac:dyDescent="0.25">
      <c r="B65" s="54"/>
      <c r="C65" s="147"/>
      <c r="D65" s="339"/>
      <c r="E65" s="339"/>
      <c r="F65" s="517"/>
      <c r="G65" s="517"/>
      <c r="H65" s="518"/>
    </row>
    <row r="66" spans="2:8" x14ac:dyDescent="0.25">
      <c r="B66" s="54"/>
      <c r="C66" s="147"/>
      <c r="D66" s="339"/>
      <c r="E66" s="339"/>
      <c r="F66" s="517"/>
      <c r="G66" s="517"/>
      <c r="H66" s="518"/>
    </row>
    <row r="67" spans="2:8" x14ac:dyDescent="0.25">
      <c r="B67" s="54"/>
      <c r="C67" s="147"/>
      <c r="D67" s="339"/>
      <c r="E67" s="339"/>
      <c r="F67" s="517"/>
      <c r="G67" s="517"/>
      <c r="H67" s="518"/>
    </row>
    <row r="68" spans="2:8" x14ac:dyDescent="0.25">
      <c r="B68" s="54"/>
      <c r="C68" s="147"/>
      <c r="D68" s="339"/>
      <c r="E68" s="339"/>
      <c r="F68" s="517"/>
      <c r="G68" s="517"/>
      <c r="H68" s="518"/>
    </row>
    <row r="69" spans="2:8" x14ac:dyDescent="0.25">
      <c r="B69" s="54"/>
      <c r="C69" s="147"/>
      <c r="D69" s="339"/>
      <c r="E69" s="339"/>
      <c r="F69" s="517"/>
      <c r="G69" s="517"/>
      <c r="H69" s="518"/>
    </row>
    <row r="70" spans="2:8" x14ac:dyDescent="0.25">
      <c r="B70" s="54"/>
      <c r="C70" s="147"/>
      <c r="D70" s="339"/>
      <c r="E70" s="339"/>
      <c r="F70" s="517"/>
      <c r="G70" s="517"/>
      <c r="H70" s="518"/>
    </row>
    <row r="71" spans="2:8" x14ac:dyDescent="0.25">
      <c r="B71" s="54"/>
      <c r="C71" s="147"/>
      <c r="D71" s="339"/>
      <c r="E71" s="339"/>
      <c r="F71" s="517"/>
      <c r="G71" s="517"/>
      <c r="H71" s="518"/>
    </row>
    <row r="72" spans="2:8" x14ac:dyDescent="0.25">
      <c r="B72" s="54"/>
      <c r="C72" s="147"/>
      <c r="D72" s="339"/>
      <c r="E72" s="339"/>
      <c r="F72" s="517"/>
      <c r="G72" s="517"/>
      <c r="H72" s="518"/>
    </row>
    <row r="73" spans="2:8" x14ac:dyDescent="0.25">
      <c r="B73" s="54"/>
      <c r="C73" s="147"/>
      <c r="D73" s="339"/>
      <c r="E73" s="339"/>
      <c r="F73" s="517"/>
      <c r="G73" s="517"/>
      <c r="H73" s="518"/>
    </row>
    <row r="74" spans="2:8" x14ac:dyDescent="0.25">
      <c r="B74" s="54"/>
      <c r="C74" s="147"/>
      <c r="D74" s="339"/>
      <c r="E74" s="339"/>
      <c r="F74" s="517"/>
      <c r="G74" s="517"/>
      <c r="H74" s="518"/>
    </row>
    <row r="75" spans="2:8" x14ac:dyDescent="0.25">
      <c r="B75" s="54"/>
      <c r="C75" s="147"/>
      <c r="D75" s="339"/>
      <c r="E75" s="339"/>
      <c r="F75" s="517"/>
      <c r="G75" s="517"/>
      <c r="H75" s="518"/>
    </row>
    <row r="76" spans="2:8" x14ac:dyDescent="0.25">
      <c r="B76" s="54"/>
      <c r="C76" s="147"/>
      <c r="D76" s="339"/>
      <c r="E76" s="339"/>
      <c r="F76" s="517"/>
      <c r="G76" s="517"/>
      <c r="H76" s="518"/>
    </row>
    <row r="77" spans="2:8" x14ac:dyDescent="0.25">
      <c r="B77" s="54"/>
      <c r="C77" s="147"/>
      <c r="D77" s="339"/>
      <c r="E77" s="339"/>
      <c r="F77" s="517"/>
      <c r="G77" s="517"/>
      <c r="H77" s="518"/>
    </row>
    <row r="78" spans="2:8" x14ac:dyDescent="0.25">
      <c r="B78" s="54"/>
      <c r="C78" s="147"/>
      <c r="D78" s="339"/>
      <c r="E78" s="339"/>
      <c r="F78" s="517"/>
      <c r="G78" s="517"/>
      <c r="H78" s="518"/>
    </row>
    <row r="79" spans="2:8" x14ac:dyDescent="0.25">
      <c r="B79" s="54"/>
      <c r="C79" s="147"/>
      <c r="D79" s="339"/>
      <c r="E79" s="339"/>
      <c r="F79" s="517"/>
      <c r="G79" s="517"/>
      <c r="H79" s="518"/>
    </row>
    <row r="80" spans="2:8" x14ac:dyDescent="0.25">
      <c r="B80" s="54"/>
      <c r="C80" s="147"/>
      <c r="D80" s="339"/>
      <c r="E80" s="339"/>
      <c r="F80" s="517"/>
      <c r="G80" s="517"/>
      <c r="H80" s="518"/>
    </row>
    <row r="81" spans="2:8" x14ac:dyDescent="0.25">
      <c r="B81" s="54"/>
      <c r="C81" s="147"/>
      <c r="D81" s="339"/>
      <c r="E81" s="339"/>
      <c r="F81" s="517"/>
      <c r="G81" s="517"/>
      <c r="H81" s="518"/>
    </row>
    <row r="82" spans="2:8" x14ac:dyDescent="0.25">
      <c r="B82" s="54"/>
      <c r="C82" s="147"/>
      <c r="D82" s="339"/>
      <c r="E82" s="339"/>
      <c r="F82" s="517"/>
      <c r="G82" s="517"/>
      <c r="H82" s="518"/>
    </row>
    <row r="83" spans="2:8" x14ac:dyDescent="0.25">
      <c r="B83" s="54"/>
      <c r="C83" s="147"/>
      <c r="D83" s="339"/>
      <c r="E83" s="339"/>
      <c r="F83" s="517"/>
      <c r="G83" s="517"/>
      <c r="H83" s="518"/>
    </row>
    <row r="84" spans="2:8" x14ac:dyDescent="0.25">
      <c r="B84" s="54"/>
      <c r="C84" s="147"/>
      <c r="D84" s="339"/>
      <c r="E84" s="339"/>
      <c r="F84" s="517"/>
      <c r="G84" s="517"/>
      <c r="H84" s="518"/>
    </row>
    <row r="85" spans="2:8" x14ac:dyDescent="0.25">
      <c r="B85" s="54"/>
      <c r="C85" s="147"/>
      <c r="D85" s="339"/>
      <c r="E85" s="339"/>
      <c r="F85" s="517"/>
      <c r="G85" s="517"/>
      <c r="H85" s="518"/>
    </row>
    <row r="86" spans="2:8" x14ac:dyDescent="0.25">
      <c r="B86" s="54"/>
      <c r="C86" s="147"/>
      <c r="D86" s="339"/>
      <c r="E86" s="339"/>
      <c r="F86" s="517"/>
      <c r="G86" s="517"/>
      <c r="H86" s="518"/>
    </row>
    <row r="87" spans="2:8" x14ac:dyDescent="0.25">
      <c r="B87" s="54"/>
      <c r="C87" s="147"/>
      <c r="D87" s="339"/>
      <c r="E87" s="339"/>
      <c r="F87" s="517"/>
      <c r="G87" s="517"/>
      <c r="H87" s="518"/>
    </row>
    <row r="88" spans="2:8" x14ac:dyDescent="0.25">
      <c r="B88" s="54"/>
      <c r="C88" s="147"/>
      <c r="D88" s="339"/>
      <c r="E88" s="339"/>
      <c r="F88" s="517"/>
      <c r="G88" s="517"/>
      <c r="H88" s="518"/>
    </row>
    <row r="89" spans="2:8" x14ac:dyDescent="0.25">
      <c r="B89" s="54"/>
      <c r="C89" s="147"/>
      <c r="D89" s="339"/>
      <c r="E89" s="339"/>
      <c r="F89" s="517"/>
      <c r="G89" s="517"/>
      <c r="H89" s="518"/>
    </row>
    <row r="90" spans="2:8" x14ac:dyDescent="0.25">
      <c r="B90" s="54"/>
      <c r="C90" s="147"/>
      <c r="D90" s="339"/>
      <c r="E90" s="339"/>
      <c r="F90" s="517"/>
      <c r="G90" s="517"/>
      <c r="H90" s="518"/>
    </row>
    <row r="91" spans="2:8" x14ac:dyDescent="0.25">
      <c r="B91" s="54"/>
      <c r="C91" s="147"/>
      <c r="D91" s="339"/>
      <c r="E91" s="339"/>
      <c r="F91" s="517"/>
      <c r="G91" s="517"/>
      <c r="H91" s="518"/>
    </row>
    <row r="92" spans="2:8" x14ac:dyDescent="0.25">
      <c r="B92" s="54"/>
      <c r="C92" s="147"/>
      <c r="D92" s="339"/>
      <c r="E92" s="339"/>
      <c r="F92" s="517"/>
      <c r="G92" s="517"/>
      <c r="H92" s="518"/>
    </row>
    <row r="93" spans="2:8" x14ac:dyDescent="0.25">
      <c r="B93" s="54"/>
      <c r="C93" s="147"/>
      <c r="D93" s="339"/>
      <c r="E93" s="339"/>
      <c r="F93" s="517"/>
      <c r="G93" s="517"/>
      <c r="H93" s="518"/>
    </row>
    <row r="94" spans="2:8" x14ac:dyDescent="0.25">
      <c r="B94" s="54"/>
      <c r="C94" s="147"/>
      <c r="D94" s="339"/>
      <c r="E94" s="339"/>
      <c r="F94" s="517"/>
      <c r="G94" s="517"/>
      <c r="H94" s="518"/>
    </row>
    <row r="95" spans="2:8" x14ac:dyDescent="0.25">
      <c r="B95" s="54"/>
      <c r="C95" s="147"/>
      <c r="D95" s="339"/>
      <c r="E95" s="339"/>
      <c r="F95" s="517"/>
      <c r="G95" s="517"/>
      <c r="H95" s="518"/>
    </row>
    <row r="96" spans="2:8" x14ac:dyDescent="0.25">
      <c r="B96" s="54"/>
      <c r="C96" s="147"/>
      <c r="D96" s="339"/>
      <c r="E96" s="339"/>
      <c r="F96" s="517"/>
      <c r="G96" s="517"/>
      <c r="H96" s="518"/>
    </row>
    <row r="97" spans="2:8" x14ac:dyDescent="0.25">
      <c r="B97" s="54"/>
      <c r="C97" s="147"/>
      <c r="D97" s="339"/>
      <c r="E97" s="339"/>
      <c r="F97" s="517"/>
      <c r="G97" s="517"/>
      <c r="H97" s="518"/>
    </row>
    <row r="98" spans="2:8" x14ac:dyDescent="0.25">
      <c r="B98" s="54"/>
      <c r="C98" s="147"/>
      <c r="D98" s="339"/>
      <c r="E98" s="339"/>
      <c r="F98" s="517"/>
      <c r="G98" s="517"/>
      <c r="H98" s="518"/>
    </row>
    <row r="99" spans="2:8" x14ac:dyDescent="0.25">
      <c r="B99" s="54"/>
      <c r="C99" s="147"/>
      <c r="D99" s="339"/>
      <c r="E99" s="339"/>
      <c r="F99" s="517"/>
      <c r="G99" s="517"/>
      <c r="H99" s="518"/>
    </row>
    <row r="100" spans="2:8" ht="15.75" thickBot="1" x14ac:dyDescent="0.3">
      <c r="B100" s="60"/>
      <c r="C100" s="148"/>
      <c r="D100" s="343"/>
      <c r="E100" s="343"/>
      <c r="F100" s="519"/>
      <c r="G100" s="519"/>
      <c r="H100" s="520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1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0609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0610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2">
    <tabColor rgb="FF000000"/>
    <pageSetUpPr fitToPage="1"/>
  </sheetPr>
  <dimension ref="B1:BF100"/>
  <sheetViews>
    <sheetView showGridLines="0" zoomScaleNormal="100" workbookViewId="0">
      <selection activeCell="G34" sqref="G34:G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43597</v>
      </c>
      <c r="N5" s="468" t="str">
        <f ca="1">"Oil Sales for "&amp;TEXT(L5,"MM-DD-YY")</f>
        <v>Oil Sales for 05-12-19</v>
      </c>
      <c r="O5" s="469"/>
      <c r="P5" s="96">
        <f>SUM(AC14:AC37)</f>
        <v>607.51</v>
      </c>
      <c r="Q5" s="10"/>
      <c r="R5" s="531" t="str">
        <f ca="1">"Flare Total For "&amp;TEXT(L5,"MM-DD-YY")</f>
        <v>Flare Total For 05-12-19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588</v>
      </c>
      <c r="M6" s="10"/>
      <c r="N6" s="472" t="str">
        <f ca="1">"Gas Sales for "&amp;TEXT(L5,"MM-DD-YY")</f>
        <v>Gas Sales for 05-12-19</v>
      </c>
      <c r="O6" s="473"/>
      <c r="P6" s="132">
        <v>3716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590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31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333" t="s">
        <v>92</v>
      </c>
      <c r="F11" s="333" t="s">
        <v>93</v>
      </c>
      <c r="G11" s="333" t="s">
        <v>94</v>
      </c>
      <c r="H11" s="334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33" t="s">
        <v>54</v>
      </c>
      <c r="N11" s="334" t="s">
        <v>55</v>
      </c>
      <c r="O11" s="38" t="s">
        <v>80</v>
      </c>
      <c r="P11" s="333" t="s">
        <v>61</v>
      </c>
      <c r="Q11" s="334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33" t="s">
        <v>61</v>
      </c>
      <c r="AD11" s="333" t="s">
        <v>100</v>
      </c>
      <c r="AE11" s="333" t="s">
        <v>101</v>
      </c>
      <c r="AF11" s="334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332">
        <v>792</v>
      </c>
      <c r="E14" s="51">
        <v>44</v>
      </c>
      <c r="F14" s="332">
        <v>1.75</v>
      </c>
      <c r="G14" s="51">
        <v>199</v>
      </c>
      <c r="H14" s="52">
        <v>194</v>
      </c>
      <c r="I14" s="53"/>
      <c r="J14" s="160"/>
      <c r="K14" s="65"/>
      <c r="L14" s="49"/>
      <c r="M14" s="332"/>
      <c r="N14" s="52"/>
      <c r="O14" s="54">
        <v>3789</v>
      </c>
      <c r="P14" s="332">
        <v>24</v>
      </c>
      <c r="Q14" s="52">
        <v>24</v>
      </c>
      <c r="R14" s="21">
        <v>24</v>
      </c>
      <c r="S14" s="22">
        <f>Q14</f>
        <v>24</v>
      </c>
      <c r="T14" s="61"/>
      <c r="U14" s="61"/>
      <c r="V14" s="61"/>
      <c r="W14" s="112">
        <f ca="1">INDEX('Daily Totals'!$1:$1048576,MATCH(L5,'Daily Totals'!B:B)-1,17)</f>
        <v>115433</v>
      </c>
      <c r="X14" s="113">
        <f ca="1">IFERROR(('Main Tab'!$D$10-W14)/'Main Tab'!$D$10,1)</f>
        <v>0.35006503122061633</v>
      </c>
      <c r="Y14" s="185"/>
      <c r="Z14" s="64">
        <v>3</v>
      </c>
      <c r="AA14" s="49">
        <v>8466101</v>
      </c>
      <c r="AB14" s="49" t="s">
        <v>160</v>
      </c>
      <c r="AC14" s="332">
        <v>198.81</v>
      </c>
      <c r="AD14" s="104" t="s">
        <v>153</v>
      </c>
      <c r="AE14" s="106">
        <v>45.5</v>
      </c>
      <c r="AF14" s="108">
        <v>1E-3</v>
      </c>
      <c r="AI14" s="83">
        <f ca="1">$L$5+B14</f>
        <v>43597.291666666664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24</v>
      </c>
      <c r="AQ14" s="81">
        <f t="shared" si="1"/>
        <v>24</v>
      </c>
      <c r="AR14" s="81">
        <f t="shared" ref="AR14:AR37" si="2">IF(O14="","",O14)</f>
        <v>3789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0.6875</v>
      </c>
      <c r="AV14" s="81">
        <f t="shared" ref="AV14:AZ37" si="6">IF(F14="","",F14)</f>
        <v>1.75</v>
      </c>
      <c r="AW14" s="226">
        <f t="shared" si="6"/>
        <v>199</v>
      </c>
      <c r="AX14" s="81">
        <f t="shared" si="6"/>
        <v>194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792</v>
      </c>
      <c r="BC14" s="81">
        <f t="shared" ref="BC14:BC37" si="8">IF(H14="","",H14)</f>
        <v>194</v>
      </c>
      <c r="BD14" s="228">
        <f t="shared" ref="BD14:BD37" si="9">IF(AF14="","",AF14)</f>
        <v>1E-3</v>
      </c>
      <c r="BE14" s="227">
        <f t="shared" ref="BE14:BE37" si="10">IF(AE14="","",AE14)</f>
        <v>45.5</v>
      </c>
      <c r="BF14" s="84" t="str">
        <f t="shared" ref="BF14:BF37" si="11">IF(AA14&amp;AC14="","","Ticket No: "&amp;AA14&amp;" "&amp;AC14&amp;" bbls sold")</f>
        <v>Ticket No: 8466101 198.81 bbls sold</v>
      </c>
    </row>
    <row r="15" spans="2:58" x14ac:dyDescent="0.25">
      <c r="B15" s="47">
        <f ca="1">B14+$L$5+TIME(1,0,0)</f>
        <v>43597.333333333328</v>
      </c>
      <c r="C15" s="49"/>
      <c r="D15" s="332">
        <v>799</v>
      </c>
      <c r="E15" s="51">
        <v>44</v>
      </c>
      <c r="F15" s="332">
        <v>1.75</v>
      </c>
      <c r="G15" s="51">
        <v>211</v>
      </c>
      <c r="H15" s="52">
        <v>196</v>
      </c>
      <c r="I15" s="53"/>
      <c r="J15" s="160"/>
      <c r="K15" s="65"/>
      <c r="L15" s="49"/>
      <c r="M15" s="332"/>
      <c r="N15" s="52"/>
      <c r="O15" s="54">
        <v>3655</v>
      </c>
      <c r="P15" s="332">
        <v>26</v>
      </c>
      <c r="Q15" s="52">
        <v>24</v>
      </c>
      <c r="R15" s="23">
        <f t="shared" ref="R15:S30" si="12">P15+R14</f>
        <v>50</v>
      </c>
      <c r="S15" s="24">
        <f t="shared" si="12"/>
        <v>48</v>
      </c>
      <c r="T15" s="62"/>
      <c r="U15" s="62"/>
      <c r="V15" s="62"/>
      <c r="W15" s="114">
        <f t="shared" ref="W15:W37" ca="1" si="13">W14-Q15</f>
        <v>115409</v>
      </c>
      <c r="X15" s="115">
        <f ca="1">IFERROR(('Main Tab'!$D$10-W15)/'Main Tab'!$D$10,1)</f>
        <v>0.35020016102968915</v>
      </c>
      <c r="Y15" s="110"/>
      <c r="Z15" s="65">
        <v>3</v>
      </c>
      <c r="AA15" s="49"/>
      <c r="AB15" s="49"/>
      <c r="AC15" s="332"/>
      <c r="AD15" s="104"/>
      <c r="AE15" s="106"/>
      <c r="AF15" s="108"/>
      <c r="AI15" s="83">
        <f t="shared" ref="AI15:AI37" ca="1" si="14">B15</f>
        <v>43597.333333333328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26</v>
      </c>
      <c r="AQ15" s="81">
        <f t="shared" si="1"/>
        <v>24</v>
      </c>
      <c r="AR15" s="81">
        <f t="shared" si="2"/>
        <v>3655</v>
      </c>
      <c r="AS15" s="81" t="str">
        <f t="shared" si="3"/>
        <v/>
      </c>
      <c r="AT15" s="81" t="str">
        <f t="shared" si="4"/>
        <v/>
      </c>
      <c r="AU15" s="81">
        <f t="shared" si="5"/>
        <v>0.6875</v>
      </c>
      <c r="AV15" s="81">
        <f t="shared" si="6"/>
        <v>1.75</v>
      </c>
      <c r="AW15" s="226">
        <f t="shared" si="6"/>
        <v>211</v>
      </c>
      <c r="AX15" s="81">
        <f t="shared" si="6"/>
        <v>196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799</v>
      </c>
      <c r="BC15" s="81">
        <f t="shared" si="8"/>
        <v>196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43597.374999999993</v>
      </c>
      <c r="C16" s="49"/>
      <c r="D16" s="332">
        <v>789</v>
      </c>
      <c r="E16" s="51">
        <v>44</v>
      </c>
      <c r="F16" s="332">
        <v>1.75</v>
      </c>
      <c r="G16" s="51">
        <v>168</v>
      </c>
      <c r="H16" s="52">
        <v>196</v>
      </c>
      <c r="I16" s="53"/>
      <c r="J16" s="160"/>
      <c r="K16" s="65"/>
      <c r="L16" s="49"/>
      <c r="M16" s="332"/>
      <c r="N16" s="52"/>
      <c r="O16" s="54">
        <v>3458</v>
      </c>
      <c r="P16" s="332">
        <v>25</v>
      </c>
      <c r="Q16" s="52">
        <v>24</v>
      </c>
      <c r="R16" s="23">
        <f t="shared" si="12"/>
        <v>75</v>
      </c>
      <c r="S16" s="24">
        <f t="shared" si="12"/>
        <v>72</v>
      </c>
      <c r="T16" s="62"/>
      <c r="U16" s="62"/>
      <c r="V16" s="62"/>
      <c r="W16" s="114">
        <f t="shared" ca="1" si="13"/>
        <v>115385</v>
      </c>
      <c r="X16" s="115">
        <f ca="1">IFERROR(('Main Tab'!$D$10-W16)/'Main Tab'!$D$10,1)</f>
        <v>0.35033529083876197</v>
      </c>
      <c r="Y16" s="110"/>
      <c r="Z16" s="65">
        <v>3</v>
      </c>
      <c r="AA16" s="49">
        <v>8467301</v>
      </c>
      <c r="AB16" s="49" t="s">
        <v>160</v>
      </c>
      <c r="AC16" s="332">
        <v>196.73</v>
      </c>
      <c r="AD16" s="104" t="s">
        <v>153</v>
      </c>
      <c r="AE16" s="106">
        <v>45.5</v>
      </c>
      <c r="AF16" s="108">
        <v>1E-3</v>
      </c>
      <c r="AI16" s="83">
        <f t="shared" ca="1" si="14"/>
        <v>43597.374999999993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25</v>
      </c>
      <c r="AQ16" s="81">
        <f t="shared" si="1"/>
        <v>24</v>
      </c>
      <c r="AR16" s="81">
        <f t="shared" si="2"/>
        <v>3458</v>
      </c>
      <c r="AS16" s="81" t="str">
        <f t="shared" si="3"/>
        <v/>
      </c>
      <c r="AT16" s="81" t="str">
        <f t="shared" si="4"/>
        <v/>
      </c>
      <c r="AU16" s="81">
        <f t="shared" si="5"/>
        <v>0.6875</v>
      </c>
      <c r="AV16" s="81">
        <f t="shared" si="6"/>
        <v>1.75</v>
      </c>
      <c r="AW16" s="226">
        <f t="shared" si="6"/>
        <v>168</v>
      </c>
      <c r="AX16" s="81">
        <f t="shared" si="6"/>
        <v>196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789</v>
      </c>
      <c r="BC16" s="81">
        <f t="shared" si="8"/>
        <v>196</v>
      </c>
      <c r="BD16" s="228">
        <f t="shared" si="9"/>
        <v>1E-3</v>
      </c>
      <c r="BE16" s="227">
        <f t="shared" si="10"/>
        <v>45.5</v>
      </c>
      <c r="BF16" s="84" t="str">
        <f t="shared" si="11"/>
        <v>Ticket No: 8467301 196.73 bbls sold</v>
      </c>
    </row>
    <row r="17" spans="2:58" x14ac:dyDescent="0.25">
      <c r="B17" s="47">
        <f t="shared" ca="1" si="15"/>
        <v>43597.416666666657</v>
      </c>
      <c r="C17" s="49"/>
      <c r="D17" s="332">
        <v>792</v>
      </c>
      <c r="E17" s="51">
        <v>44</v>
      </c>
      <c r="F17" s="332">
        <v>1.75</v>
      </c>
      <c r="G17" s="51">
        <v>198</v>
      </c>
      <c r="H17" s="52">
        <v>199</v>
      </c>
      <c r="I17" s="53"/>
      <c r="J17" s="160"/>
      <c r="K17" s="65"/>
      <c r="L17" s="49"/>
      <c r="M17" s="332"/>
      <c r="N17" s="52"/>
      <c r="O17" s="54">
        <v>4259</v>
      </c>
      <c r="P17" s="332">
        <v>27</v>
      </c>
      <c r="Q17" s="52">
        <v>25</v>
      </c>
      <c r="R17" s="23">
        <f t="shared" si="12"/>
        <v>102</v>
      </c>
      <c r="S17" s="24">
        <f t="shared" si="12"/>
        <v>97</v>
      </c>
      <c r="T17" s="62"/>
      <c r="U17" s="171"/>
      <c r="V17" s="62"/>
      <c r="W17" s="114">
        <f t="shared" ca="1" si="13"/>
        <v>115360</v>
      </c>
      <c r="X17" s="115">
        <f ca="1">IFERROR(('Main Tab'!$D$10-W17)/'Main Tab'!$D$10,1)</f>
        <v>0.35047605105654617</v>
      </c>
      <c r="Y17" s="110"/>
      <c r="Z17" s="65">
        <v>3</v>
      </c>
      <c r="AA17" s="49"/>
      <c r="AB17" s="49"/>
      <c r="AC17" s="332"/>
      <c r="AD17" s="104"/>
      <c r="AE17" s="106"/>
      <c r="AF17" s="108"/>
      <c r="AI17" s="83">
        <f t="shared" ca="1" si="14"/>
        <v>43597.416666666657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27</v>
      </c>
      <c r="AQ17" s="81">
        <f t="shared" si="1"/>
        <v>25</v>
      </c>
      <c r="AR17" s="81">
        <f t="shared" si="2"/>
        <v>4259</v>
      </c>
      <c r="AS17" s="81" t="str">
        <f t="shared" si="3"/>
        <v/>
      </c>
      <c r="AT17" s="81" t="str">
        <f t="shared" si="4"/>
        <v/>
      </c>
      <c r="AU17" s="81">
        <f t="shared" si="5"/>
        <v>0.6875</v>
      </c>
      <c r="AV17" s="81">
        <f t="shared" si="6"/>
        <v>1.75</v>
      </c>
      <c r="AW17" s="226">
        <f t="shared" si="6"/>
        <v>198</v>
      </c>
      <c r="AX17" s="81">
        <f t="shared" si="6"/>
        <v>199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792</v>
      </c>
      <c r="BC17" s="81">
        <f t="shared" si="8"/>
        <v>199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43597.458333333321</v>
      </c>
      <c r="C18" s="49"/>
      <c r="D18" s="332">
        <v>796</v>
      </c>
      <c r="E18" s="51">
        <v>44</v>
      </c>
      <c r="F18" s="332">
        <v>1.75</v>
      </c>
      <c r="G18" s="51">
        <v>214</v>
      </c>
      <c r="H18" s="52">
        <v>200</v>
      </c>
      <c r="I18" s="53"/>
      <c r="J18" s="160"/>
      <c r="K18" s="65"/>
      <c r="L18" s="49"/>
      <c r="M18" s="332"/>
      <c r="N18" s="52"/>
      <c r="O18" s="54">
        <v>4273</v>
      </c>
      <c r="P18" s="332">
        <v>26</v>
      </c>
      <c r="Q18" s="52">
        <v>24</v>
      </c>
      <c r="R18" s="23">
        <f t="shared" si="12"/>
        <v>128</v>
      </c>
      <c r="S18" s="24">
        <f t="shared" si="12"/>
        <v>121</v>
      </c>
      <c r="T18" s="62"/>
      <c r="U18" s="62"/>
      <c r="V18" s="62"/>
      <c r="W18" s="114">
        <f t="shared" ca="1" si="13"/>
        <v>115336</v>
      </c>
      <c r="X18" s="115">
        <f ca="1">IFERROR(('Main Tab'!$D$10-W18)/'Main Tab'!$D$10,1)</f>
        <v>0.35061118086561904</v>
      </c>
      <c r="Y18" s="110"/>
      <c r="Z18" s="65">
        <v>2</v>
      </c>
      <c r="AA18" s="49"/>
      <c r="AB18" s="49"/>
      <c r="AC18" s="332"/>
      <c r="AD18" s="104"/>
      <c r="AE18" s="106"/>
      <c r="AF18" s="108"/>
      <c r="AI18" s="83">
        <f t="shared" ca="1" si="14"/>
        <v>43597.458333333321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26</v>
      </c>
      <c r="AQ18" s="81">
        <f t="shared" si="1"/>
        <v>24</v>
      </c>
      <c r="AR18" s="81">
        <f t="shared" si="2"/>
        <v>4273</v>
      </c>
      <c r="AS18" s="81" t="str">
        <f t="shared" si="3"/>
        <v/>
      </c>
      <c r="AT18" s="81" t="str">
        <f t="shared" si="4"/>
        <v/>
      </c>
      <c r="AU18" s="81">
        <f t="shared" si="5"/>
        <v>0.6875</v>
      </c>
      <c r="AV18" s="81">
        <f t="shared" si="6"/>
        <v>1.75</v>
      </c>
      <c r="AW18" s="226">
        <f t="shared" si="6"/>
        <v>214</v>
      </c>
      <c r="AX18" s="81">
        <f t="shared" si="6"/>
        <v>200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796</v>
      </c>
      <c r="BC18" s="81">
        <f t="shared" si="8"/>
        <v>200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Bot="1" x14ac:dyDescent="0.3">
      <c r="B19" s="47">
        <f t="shared" ca="1" si="15"/>
        <v>43597.499999999985</v>
      </c>
      <c r="C19" s="49"/>
      <c r="D19" s="332">
        <v>792</v>
      </c>
      <c r="E19" s="51">
        <v>44</v>
      </c>
      <c r="F19" s="332">
        <v>1.75</v>
      </c>
      <c r="G19" s="51">
        <v>168</v>
      </c>
      <c r="H19" s="52">
        <v>196</v>
      </c>
      <c r="I19" s="53"/>
      <c r="J19" s="160"/>
      <c r="K19" s="65"/>
      <c r="L19" s="49"/>
      <c r="M19" s="332"/>
      <c r="N19" s="52"/>
      <c r="O19" s="54">
        <v>3032</v>
      </c>
      <c r="P19" s="332">
        <v>27</v>
      </c>
      <c r="Q19" s="52">
        <v>24</v>
      </c>
      <c r="R19" s="23">
        <f t="shared" si="12"/>
        <v>155</v>
      </c>
      <c r="S19" s="24">
        <f t="shared" si="12"/>
        <v>145</v>
      </c>
      <c r="T19" s="62"/>
      <c r="U19" s="62"/>
      <c r="V19" s="62"/>
      <c r="W19" s="114">
        <f t="shared" ca="1" si="13"/>
        <v>115312</v>
      </c>
      <c r="X19" s="115">
        <f ca="1">IFERROR(('Main Tab'!$D$10-W19)/'Main Tab'!$D$10,1)</f>
        <v>0.35074631067469186</v>
      </c>
      <c r="Y19" s="110"/>
      <c r="Z19" s="65">
        <v>2</v>
      </c>
      <c r="AA19" s="49"/>
      <c r="AB19" s="49"/>
      <c r="AC19" s="332"/>
      <c r="AD19" s="104"/>
      <c r="AE19" s="106"/>
      <c r="AF19" s="108"/>
      <c r="AI19" s="83">
        <f t="shared" ca="1" si="14"/>
        <v>43597.499999999985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27</v>
      </c>
      <c r="AQ19" s="81">
        <f t="shared" si="1"/>
        <v>24</v>
      </c>
      <c r="AR19" s="81">
        <f t="shared" si="2"/>
        <v>3032</v>
      </c>
      <c r="AS19" s="81" t="str">
        <f t="shared" si="3"/>
        <v/>
      </c>
      <c r="AT19" s="81" t="str">
        <f t="shared" si="4"/>
        <v/>
      </c>
      <c r="AU19" s="81">
        <f>IF(E19="","",E19/64)</f>
        <v>0.6875</v>
      </c>
      <c r="AV19" s="81">
        <f>IF(F19="","",F19)</f>
        <v>1.75</v>
      </c>
      <c r="AW19" s="226">
        <f t="shared" si="6"/>
        <v>168</v>
      </c>
      <c r="AX19" s="81">
        <f t="shared" si="6"/>
        <v>196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792</v>
      </c>
      <c r="BC19" s="81">
        <f t="shared" si="8"/>
        <v>196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5.75" thickTop="1" x14ac:dyDescent="0.25">
      <c r="B20" s="47">
        <f t="shared" ca="1" si="15"/>
        <v>43597.54166666665</v>
      </c>
      <c r="C20" s="49"/>
      <c r="D20" s="332">
        <v>792</v>
      </c>
      <c r="E20" s="51">
        <v>44</v>
      </c>
      <c r="F20" s="332">
        <v>1.75</v>
      </c>
      <c r="G20" s="51">
        <v>188</v>
      </c>
      <c r="H20" s="52">
        <v>200</v>
      </c>
      <c r="I20" s="53"/>
      <c r="J20" s="160"/>
      <c r="K20" s="65"/>
      <c r="L20" s="49"/>
      <c r="M20" s="332"/>
      <c r="N20" s="52"/>
      <c r="O20" s="54">
        <v>3652</v>
      </c>
      <c r="P20" s="332">
        <v>23</v>
      </c>
      <c r="Q20" s="52">
        <v>25</v>
      </c>
      <c r="R20" s="23">
        <f t="shared" si="12"/>
        <v>178</v>
      </c>
      <c r="S20" s="24">
        <f t="shared" si="12"/>
        <v>170</v>
      </c>
      <c r="T20" s="62"/>
      <c r="U20" s="62"/>
      <c r="V20" s="62"/>
      <c r="W20" s="114">
        <f t="shared" ca="1" si="13"/>
        <v>115287</v>
      </c>
      <c r="X20" s="115">
        <f ca="1">IFERROR(('Main Tab'!$D$10-W20)/'Main Tab'!$D$10,1)</f>
        <v>0.35088707089247606</v>
      </c>
      <c r="Y20" s="110"/>
      <c r="Z20" s="64">
        <v>2</v>
      </c>
      <c r="AA20" s="49"/>
      <c r="AB20" s="49"/>
      <c r="AC20" s="332"/>
      <c r="AD20" s="104"/>
      <c r="AE20" s="106"/>
      <c r="AF20" s="108"/>
      <c r="AI20" s="83">
        <f t="shared" ca="1" si="14"/>
        <v>43597.54166666665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23</v>
      </c>
      <c r="AQ20" s="81">
        <f t="shared" si="1"/>
        <v>25</v>
      </c>
      <c r="AR20" s="81">
        <f t="shared" si="2"/>
        <v>3652</v>
      </c>
      <c r="AS20" s="81" t="str">
        <f t="shared" si="3"/>
        <v/>
      </c>
      <c r="AT20" s="81" t="str">
        <f t="shared" si="4"/>
        <v/>
      </c>
      <c r="AU20" s="81">
        <f>IF(E20="","",E20/64)</f>
        <v>0.6875</v>
      </c>
      <c r="AV20" s="81">
        <f t="shared" si="6"/>
        <v>1.75</v>
      </c>
      <c r="AW20" s="226">
        <f t="shared" si="6"/>
        <v>188</v>
      </c>
      <c r="AX20" s="81">
        <f t="shared" si="6"/>
        <v>200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792</v>
      </c>
      <c r="BC20" s="81">
        <f t="shared" si="8"/>
        <v>200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43597.583333333314</v>
      </c>
      <c r="C21" s="49"/>
      <c r="D21" s="332">
        <v>792</v>
      </c>
      <c r="E21" s="51">
        <v>44</v>
      </c>
      <c r="F21" s="332">
        <v>1.75</v>
      </c>
      <c r="G21" s="51">
        <v>197</v>
      </c>
      <c r="H21" s="52">
        <v>199</v>
      </c>
      <c r="I21" s="53"/>
      <c r="J21" s="160"/>
      <c r="K21" s="65"/>
      <c r="L21" s="49"/>
      <c r="M21" s="332"/>
      <c r="N21" s="52"/>
      <c r="O21" s="54">
        <v>3788</v>
      </c>
      <c r="P21" s="332">
        <v>25</v>
      </c>
      <c r="Q21" s="52">
        <v>25</v>
      </c>
      <c r="R21" s="23">
        <f t="shared" si="12"/>
        <v>203</v>
      </c>
      <c r="S21" s="24">
        <f t="shared" si="12"/>
        <v>195</v>
      </c>
      <c r="T21" s="62"/>
      <c r="U21" s="62"/>
      <c r="V21" s="62"/>
      <c r="W21" s="114">
        <f t="shared" ca="1" si="13"/>
        <v>115262</v>
      </c>
      <c r="X21" s="115">
        <f ca="1">IFERROR(('Main Tab'!$D$10-W21)/'Main Tab'!$D$10,1)</f>
        <v>0.35102783111026031</v>
      </c>
      <c r="Y21" s="110"/>
      <c r="Z21" s="65">
        <v>3</v>
      </c>
      <c r="AA21" s="49"/>
      <c r="AB21" s="49"/>
      <c r="AC21" s="332"/>
      <c r="AD21" s="104"/>
      <c r="AE21" s="106"/>
      <c r="AF21" s="108"/>
      <c r="AI21" s="83">
        <f t="shared" ca="1" si="14"/>
        <v>43597.583333333314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25</v>
      </c>
      <c r="AQ21" s="81">
        <f t="shared" si="1"/>
        <v>25</v>
      </c>
      <c r="AR21" s="81">
        <f t="shared" si="2"/>
        <v>3788</v>
      </c>
      <c r="AS21" s="81" t="str">
        <f t="shared" si="3"/>
        <v/>
      </c>
      <c r="AT21" s="81" t="str">
        <f t="shared" si="4"/>
        <v/>
      </c>
      <c r="AU21" s="81">
        <f t="shared" si="5"/>
        <v>0.6875</v>
      </c>
      <c r="AV21" s="81">
        <f t="shared" si="6"/>
        <v>1.75</v>
      </c>
      <c r="AW21" s="226">
        <f t="shared" si="6"/>
        <v>197</v>
      </c>
      <c r="AX21" s="81">
        <f t="shared" si="6"/>
        <v>199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792</v>
      </c>
      <c r="BC21" s="81">
        <f t="shared" si="8"/>
        <v>199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43597.624999999978</v>
      </c>
      <c r="C22" s="49"/>
      <c r="D22" s="332">
        <v>789</v>
      </c>
      <c r="E22" s="51">
        <v>44</v>
      </c>
      <c r="F22" s="332">
        <v>1.75</v>
      </c>
      <c r="G22" s="51">
        <v>210</v>
      </c>
      <c r="H22" s="52">
        <v>198</v>
      </c>
      <c r="I22" s="53"/>
      <c r="J22" s="160"/>
      <c r="K22" s="65"/>
      <c r="L22" s="49"/>
      <c r="M22" s="332"/>
      <c r="N22" s="52"/>
      <c r="O22" s="54">
        <v>3476</v>
      </c>
      <c r="P22" s="332">
        <v>24</v>
      </c>
      <c r="Q22" s="52">
        <v>23</v>
      </c>
      <c r="R22" s="23">
        <f t="shared" si="12"/>
        <v>227</v>
      </c>
      <c r="S22" s="24">
        <f t="shared" si="12"/>
        <v>218</v>
      </c>
      <c r="T22" s="62"/>
      <c r="U22" s="62"/>
      <c r="V22" s="62"/>
      <c r="W22" s="114">
        <f t="shared" ca="1" si="13"/>
        <v>115239</v>
      </c>
      <c r="X22" s="115">
        <f ca="1">IFERROR(('Main Tab'!$D$10-W22)/'Main Tab'!$D$10,1)</f>
        <v>0.35115733051062176</v>
      </c>
      <c r="Y22" s="110"/>
      <c r="Z22" s="65">
        <v>3</v>
      </c>
      <c r="AA22" s="49"/>
      <c r="AB22" s="49"/>
      <c r="AC22" s="332"/>
      <c r="AD22" s="104"/>
      <c r="AE22" s="106"/>
      <c r="AF22" s="108"/>
      <c r="AI22" s="83">
        <f t="shared" ca="1" si="14"/>
        <v>43597.624999999978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24</v>
      </c>
      <c r="AQ22" s="81">
        <f t="shared" si="1"/>
        <v>23</v>
      </c>
      <c r="AR22" s="81">
        <f t="shared" si="2"/>
        <v>3476</v>
      </c>
      <c r="AS22" s="81" t="str">
        <f t="shared" si="3"/>
        <v/>
      </c>
      <c r="AT22" s="81" t="str">
        <f t="shared" si="4"/>
        <v/>
      </c>
      <c r="AU22" s="81">
        <f t="shared" si="5"/>
        <v>0.6875</v>
      </c>
      <c r="AV22" s="81">
        <f t="shared" si="6"/>
        <v>1.75</v>
      </c>
      <c r="AW22" s="226">
        <f t="shared" si="6"/>
        <v>210</v>
      </c>
      <c r="AX22" s="81">
        <f t="shared" si="6"/>
        <v>198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789</v>
      </c>
      <c r="BC22" s="81">
        <f t="shared" si="8"/>
        <v>198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43597.666666666642</v>
      </c>
      <c r="C23" s="49"/>
      <c r="D23" s="332">
        <v>798</v>
      </c>
      <c r="E23" s="51">
        <v>44</v>
      </c>
      <c r="F23" s="332">
        <v>1.75</v>
      </c>
      <c r="G23" s="51">
        <v>182</v>
      </c>
      <c r="H23" s="52">
        <v>200</v>
      </c>
      <c r="I23" s="53"/>
      <c r="J23" s="160"/>
      <c r="K23" s="65"/>
      <c r="L23" s="49"/>
      <c r="M23" s="332"/>
      <c r="N23" s="52"/>
      <c r="O23" s="54">
        <v>3330</v>
      </c>
      <c r="P23" s="332">
        <v>26</v>
      </c>
      <c r="Q23" s="52">
        <v>24</v>
      </c>
      <c r="R23" s="23">
        <f t="shared" si="12"/>
        <v>253</v>
      </c>
      <c r="S23" s="24">
        <f t="shared" si="12"/>
        <v>242</v>
      </c>
      <c r="T23" s="62"/>
      <c r="U23" s="62"/>
      <c r="V23" s="62"/>
      <c r="W23" s="114">
        <f t="shared" ca="1" si="13"/>
        <v>115215</v>
      </c>
      <c r="X23" s="115">
        <f ca="1">IFERROR(('Main Tab'!$D$10-W23)/'Main Tab'!$D$10,1)</f>
        <v>0.35129246031969463</v>
      </c>
      <c r="Y23" s="110"/>
      <c r="Z23" s="65">
        <v>2</v>
      </c>
      <c r="AA23" s="49"/>
      <c r="AB23" s="49"/>
      <c r="AC23" s="332"/>
      <c r="AD23" s="104"/>
      <c r="AE23" s="106"/>
      <c r="AF23" s="108"/>
      <c r="AI23" s="83">
        <f t="shared" ca="1" si="14"/>
        <v>43597.666666666642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26</v>
      </c>
      <c r="AQ23" s="81">
        <f t="shared" si="1"/>
        <v>24</v>
      </c>
      <c r="AR23" s="81">
        <f t="shared" si="2"/>
        <v>3330</v>
      </c>
      <c r="AS23" s="81" t="str">
        <f t="shared" si="3"/>
        <v/>
      </c>
      <c r="AT23" s="81" t="str">
        <f t="shared" si="4"/>
        <v/>
      </c>
      <c r="AU23" s="81">
        <f t="shared" si="5"/>
        <v>0.6875</v>
      </c>
      <c r="AV23" s="81">
        <f t="shared" si="6"/>
        <v>1.75</v>
      </c>
      <c r="AW23" s="226">
        <f t="shared" si="6"/>
        <v>182</v>
      </c>
      <c r="AX23" s="81">
        <f t="shared" si="6"/>
        <v>200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798</v>
      </c>
      <c r="BC23" s="81">
        <f t="shared" si="8"/>
        <v>200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43597.708333333307</v>
      </c>
      <c r="C24" s="49"/>
      <c r="D24" s="332">
        <v>792</v>
      </c>
      <c r="E24" s="51">
        <v>44</v>
      </c>
      <c r="F24" s="332">
        <v>1.75</v>
      </c>
      <c r="G24" s="51">
        <v>181</v>
      </c>
      <c r="H24" s="52">
        <v>199</v>
      </c>
      <c r="I24" s="53"/>
      <c r="J24" s="160"/>
      <c r="K24" s="65"/>
      <c r="L24" s="49"/>
      <c r="M24" s="332"/>
      <c r="N24" s="52"/>
      <c r="O24" s="54">
        <v>3766</v>
      </c>
      <c r="P24" s="332">
        <v>25</v>
      </c>
      <c r="Q24" s="52">
        <v>24</v>
      </c>
      <c r="R24" s="23">
        <f t="shared" si="12"/>
        <v>278</v>
      </c>
      <c r="S24" s="24">
        <f t="shared" si="12"/>
        <v>266</v>
      </c>
      <c r="T24" s="62"/>
      <c r="U24" s="62"/>
      <c r="V24" s="62"/>
      <c r="W24" s="114">
        <f t="shared" ca="1" si="13"/>
        <v>115191</v>
      </c>
      <c r="X24" s="115">
        <f ca="1">IFERROR(('Main Tab'!$D$10-W24)/'Main Tab'!$D$10,1)</f>
        <v>0.35142759012876745</v>
      </c>
      <c r="Y24" s="110"/>
      <c r="Z24" s="65">
        <v>2</v>
      </c>
      <c r="AA24" s="49"/>
      <c r="AB24" s="49"/>
      <c r="AC24" s="332"/>
      <c r="AD24" s="104"/>
      <c r="AE24" s="106"/>
      <c r="AF24" s="108"/>
      <c r="AI24" s="83">
        <f t="shared" ca="1" si="14"/>
        <v>43597.708333333307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25</v>
      </c>
      <c r="AQ24" s="81">
        <f t="shared" si="1"/>
        <v>24</v>
      </c>
      <c r="AR24" s="81">
        <f t="shared" si="2"/>
        <v>3766</v>
      </c>
      <c r="AS24" s="81" t="str">
        <f t="shared" si="3"/>
        <v/>
      </c>
      <c r="AT24" s="81" t="str">
        <f t="shared" si="4"/>
        <v/>
      </c>
      <c r="AU24" s="81">
        <f t="shared" si="5"/>
        <v>0.6875</v>
      </c>
      <c r="AV24" s="81">
        <f t="shared" si="6"/>
        <v>1.75</v>
      </c>
      <c r="AW24" s="226">
        <f t="shared" si="6"/>
        <v>181</v>
      </c>
      <c r="AX24" s="81">
        <f t="shared" si="6"/>
        <v>199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792</v>
      </c>
      <c r="BC24" s="81">
        <f t="shared" si="8"/>
        <v>199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43597.749999999971</v>
      </c>
      <c r="C25" s="49"/>
      <c r="D25" s="332">
        <v>793</v>
      </c>
      <c r="E25" s="51">
        <v>44</v>
      </c>
      <c r="F25" s="332">
        <v>1.75</v>
      </c>
      <c r="G25" s="51">
        <v>187</v>
      </c>
      <c r="H25" s="52">
        <v>197</v>
      </c>
      <c r="I25" s="53"/>
      <c r="J25" s="160"/>
      <c r="K25" s="65"/>
      <c r="L25" s="49"/>
      <c r="M25" s="332"/>
      <c r="N25" s="52"/>
      <c r="O25" s="54">
        <v>4240</v>
      </c>
      <c r="P25" s="332">
        <v>24</v>
      </c>
      <c r="Q25" s="52">
        <v>23</v>
      </c>
      <c r="R25" s="23">
        <f t="shared" si="12"/>
        <v>302</v>
      </c>
      <c r="S25" s="24">
        <f t="shared" si="12"/>
        <v>289</v>
      </c>
      <c r="T25" s="62"/>
      <c r="U25" s="62"/>
      <c r="V25" s="62"/>
      <c r="W25" s="114">
        <f t="shared" ca="1" si="13"/>
        <v>115168</v>
      </c>
      <c r="X25" s="115">
        <f ca="1">IFERROR(('Main Tab'!$D$10-W25)/'Main Tab'!$D$10,1)</f>
        <v>0.3515570895291289</v>
      </c>
      <c r="Y25" s="110"/>
      <c r="Z25" s="65">
        <v>2</v>
      </c>
      <c r="AA25" s="49"/>
      <c r="AB25" s="49"/>
      <c r="AC25" s="332"/>
      <c r="AD25" s="104"/>
      <c r="AE25" s="106"/>
      <c r="AF25" s="108"/>
      <c r="AI25" s="83">
        <f t="shared" ca="1" si="14"/>
        <v>43597.749999999971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24</v>
      </c>
      <c r="AQ25" s="81">
        <f t="shared" si="1"/>
        <v>23</v>
      </c>
      <c r="AR25" s="81">
        <f t="shared" si="2"/>
        <v>4240</v>
      </c>
      <c r="AS25" s="81" t="str">
        <f t="shared" si="3"/>
        <v/>
      </c>
      <c r="AT25" s="81" t="str">
        <f t="shared" si="4"/>
        <v/>
      </c>
      <c r="AU25" s="81">
        <f t="shared" si="5"/>
        <v>0.6875</v>
      </c>
      <c r="AV25" s="81">
        <f t="shared" si="6"/>
        <v>1.75</v>
      </c>
      <c r="AW25" s="81">
        <f t="shared" si="6"/>
        <v>187</v>
      </c>
      <c r="AX25" s="81">
        <f t="shared" si="6"/>
        <v>197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793</v>
      </c>
      <c r="BC25" s="81">
        <f t="shared" si="8"/>
        <v>197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43597.791666666635</v>
      </c>
      <c r="C26" s="49"/>
      <c r="D26" s="332">
        <v>791</v>
      </c>
      <c r="E26" s="51">
        <v>44</v>
      </c>
      <c r="F26" s="337">
        <v>1.75</v>
      </c>
      <c r="G26" s="51">
        <v>200</v>
      </c>
      <c r="H26" s="52">
        <v>198</v>
      </c>
      <c r="I26" s="53"/>
      <c r="J26" s="160"/>
      <c r="K26" s="65"/>
      <c r="L26" s="49"/>
      <c r="M26" s="332"/>
      <c r="N26" s="52"/>
      <c r="O26" s="54">
        <v>3789</v>
      </c>
      <c r="P26" s="337">
        <v>26</v>
      </c>
      <c r="Q26" s="52">
        <v>24</v>
      </c>
      <c r="R26" s="23">
        <f t="shared" si="12"/>
        <v>328</v>
      </c>
      <c r="S26" s="24">
        <f t="shared" si="12"/>
        <v>313</v>
      </c>
      <c r="T26" s="62"/>
      <c r="U26" s="62"/>
      <c r="V26" s="62"/>
      <c r="W26" s="114">
        <f t="shared" ca="1" si="13"/>
        <v>115144</v>
      </c>
      <c r="X26" s="115">
        <f ca="1">IFERROR(('Main Tab'!$D$10-W26)/'Main Tab'!$D$10,1)</f>
        <v>0.35169221933820177</v>
      </c>
      <c r="Y26" s="110"/>
      <c r="Z26" s="64">
        <v>3</v>
      </c>
      <c r="AA26" s="49">
        <v>8466401</v>
      </c>
      <c r="AB26" s="49" t="s">
        <v>160</v>
      </c>
      <c r="AC26" s="332">
        <v>211.97</v>
      </c>
      <c r="AD26" s="104" t="s">
        <v>153</v>
      </c>
      <c r="AE26" s="106">
        <v>50</v>
      </c>
      <c r="AF26" s="108">
        <v>2E-3</v>
      </c>
      <c r="AI26" s="83">
        <f t="shared" ca="1" si="14"/>
        <v>43597.791666666635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26</v>
      </c>
      <c r="AQ26" s="81">
        <f t="shared" si="1"/>
        <v>24</v>
      </c>
      <c r="AR26" s="81">
        <f t="shared" si="2"/>
        <v>3789</v>
      </c>
      <c r="AS26" s="81" t="str">
        <f t="shared" si="3"/>
        <v/>
      </c>
      <c r="AT26" s="81" t="str">
        <f t="shared" si="4"/>
        <v/>
      </c>
      <c r="AU26" s="81">
        <f t="shared" si="5"/>
        <v>0.6875</v>
      </c>
      <c r="AV26" s="81">
        <f>IF(F26="","",F26)</f>
        <v>1.75</v>
      </c>
      <c r="AW26" s="81">
        <f t="shared" si="6"/>
        <v>200</v>
      </c>
      <c r="AX26" s="81">
        <f t="shared" si="6"/>
        <v>198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791</v>
      </c>
      <c r="BC26" s="81">
        <f t="shared" si="8"/>
        <v>198</v>
      </c>
      <c r="BD26" s="81">
        <f t="shared" si="9"/>
        <v>2E-3</v>
      </c>
      <c r="BE26" s="81">
        <f t="shared" si="10"/>
        <v>50</v>
      </c>
      <c r="BF26" s="84" t="str">
        <f t="shared" si="11"/>
        <v>Ticket No: 8466401 211.97 bbls sold</v>
      </c>
    </row>
    <row r="27" spans="2:58" x14ac:dyDescent="0.25">
      <c r="B27" s="47">
        <f t="shared" ca="1" si="15"/>
        <v>43597.833333333299</v>
      </c>
      <c r="C27" s="49"/>
      <c r="D27" s="332">
        <v>794</v>
      </c>
      <c r="E27" s="51">
        <v>44</v>
      </c>
      <c r="F27" s="337">
        <v>1.75</v>
      </c>
      <c r="G27" s="51">
        <v>186</v>
      </c>
      <c r="H27" s="52">
        <v>198</v>
      </c>
      <c r="I27" s="53"/>
      <c r="J27" s="160"/>
      <c r="K27" s="65"/>
      <c r="L27" s="49"/>
      <c r="M27" s="332"/>
      <c r="N27" s="52"/>
      <c r="O27" s="54">
        <v>3696</v>
      </c>
      <c r="P27" s="337">
        <v>25</v>
      </c>
      <c r="Q27" s="52">
        <v>24</v>
      </c>
      <c r="R27" s="23">
        <f t="shared" si="12"/>
        <v>353</v>
      </c>
      <c r="S27" s="24">
        <f t="shared" si="12"/>
        <v>337</v>
      </c>
      <c r="T27" s="62"/>
      <c r="U27" s="62"/>
      <c r="V27" s="62"/>
      <c r="W27" s="114">
        <f t="shared" ca="1" si="13"/>
        <v>115120</v>
      </c>
      <c r="X27" s="115">
        <f ca="1">IFERROR(('Main Tab'!$D$10-W27)/'Main Tab'!$D$10,1)</f>
        <v>0.35182734914727459</v>
      </c>
      <c r="Y27" s="110"/>
      <c r="Z27" s="65">
        <v>5</v>
      </c>
      <c r="AA27" s="49"/>
      <c r="AB27" s="49"/>
      <c r="AC27" s="332"/>
      <c r="AD27" s="104"/>
      <c r="AE27" s="106"/>
      <c r="AF27" s="108"/>
      <c r="AI27" s="83">
        <f t="shared" ca="1" si="14"/>
        <v>43597.833333333299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25</v>
      </c>
      <c r="AQ27" s="81">
        <f t="shared" si="1"/>
        <v>24</v>
      </c>
      <c r="AR27" s="81">
        <f t="shared" si="2"/>
        <v>3696</v>
      </c>
      <c r="AS27" s="81" t="str">
        <f t="shared" si="3"/>
        <v/>
      </c>
      <c r="AT27" s="81" t="str">
        <f t="shared" si="4"/>
        <v/>
      </c>
      <c r="AU27" s="81">
        <f t="shared" si="5"/>
        <v>0.6875</v>
      </c>
      <c r="AV27" s="81">
        <f t="shared" si="6"/>
        <v>1.75</v>
      </c>
      <c r="AW27" s="81">
        <f t="shared" si="6"/>
        <v>186</v>
      </c>
      <c r="AX27" s="81">
        <f t="shared" si="6"/>
        <v>198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794</v>
      </c>
      <c r="BC27" s="81">
        <f t="shared" si="8"/>
        <v>198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43597.874999999964</v>
      </c>
      <c r="C28" s="49"/>
      <c r="D28" s="332">
        <v>793</v>
      </c>
      <c r="E28" s="51">
        <v>44</v>
      </c>
      <c r="F28" s="337">
        <v>1.75</v>
      </c>
      <c r="G28" s="51">
        <v>181</v>
      </c>
      <c r="H28" s="52">
        <v>198</v>
      </c>
      <c r="I28" s="53"/>
      <c r="J28" s="160"/>
      <c r="K28" s="65"/>
      <c r="L28" s="49"/>
      <c r="M28" s="332"/>
      <c r="N28" s="52"/>
      <c r="O28" s="54">
        <v>3632</v>
      </c>
      <c r="P28" s="337">
        <v>27</v>
      </c>
      <c r="Q28" s="52">
        <v>25</v>
      </c>
      <c r="R28" s="23">
        <f t="shared" si="12"/>
        <v>380</v>
      </c>
      <c r="S28" s="24">
        <f t="shared" si="12"/>
        <v>362</v>
      </c>
      <c r="T28" s="62"/>
      <c r="U28" s="62"/>
      <c r="V28" s="62"/>
      <c r="W28" s="114">
        <f t="shared" ca="1" si="13"/>
        <v>115095</v>
      </c>
      <c r="X28" s="115">
        <f ca="1">IFERROR(('Main Tab'!$D$10-W28)/'Main Tab'!$D$10,1)</f>
        <v>0.35196810936505879</v>
      </c>
      <c r="Y28" s="110"/>
      <c r="Z28" s="65">
        <v>3</v>
      </c>
      <c r="AA28" s="49"/>
      <c r="AB28" s="49"/>
      <c r="AC28" s="332"/>
      <c r="AD28" s="104"/>
      <c r="AE28" s="106"/>
      <c r="AF28" s="108"/>
      <c r="AI28" s="83">
        <f t="shared" ca="1" si="14"/>
        <v>43597.874999999964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27</v>
      </c>
      <c r="AQ28" s="81">
        <f t="shared" si="1"/>
        <v>25</v>
      </c>
      <c r="AR28" s="81">
        <f t="shared" si="2"/>
        <v>3632</v>
      </c>
      <c r="AS28" s="81" t="str">
        <f t="shared" si="3"/>
        <v/>
      </c>
      <c r="AT28" s="81" t="str">
        <f t="shared" si="4"/>
        <v/>
      </c>
      <c r="AU28" s="81">
        <f t="shared" si="5"/>
        <v>0.6875</v>
      </c>
      <c r="AV28" s="81">
        <f t="shared" si="6"/>
        <v>1.75</v>
      </c>
      <c r="AW28" s="81">
        <f t="shared" si="6"/>
        <v>181</v>
      </c>
      <c r="AX28" s="81">
        <f t="shared" si="6"/>
        <v>198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793</v>
      </c>
      <c r="BC28" s="81">
        <f t="shared" si="8"/>
        <v>198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43597.916666666628</v>
      </c>
      <c r="C29" s="49"/>
      <c r="D29" s="332">
        <v>784</v>
      </c>
      <c r="E29" s="51">
        <v>44</v>
      </c>
      <c r="F29" s="337">
        <v>1.75</v>
      </c>
      <c r="G29" s="51">
        <v>189</v>
      </c>
      <c r="H29" s="52">
        <v>194</v>
      </c>
      <c r="I29" s="53"/>
      <c r="J29" s="160"/>
      <c r="K29" s="65"/>
      <c r="L29" s="49"/>
      <c r="M29" s="332"/>
      <c r="N29" s="52"/>
      <c r="O29" s="54">
        <v>3673</v>
      </c>
      <c r="P29" s="337">
        <v>26</v>
      </c>
      <c r="Q29" s="52">
        <v>25</v>
      </c>
      <c r="R29" s="23">
        <f t="shared" si="12"/>
        <v>406</v>
      </c>
      <c r="S29" s="24">
        <f t="shared" si="12"/>
        <v>387</v>
      </c>
      <c r="T29" s="62"/>
      <c r="U29" s="62"/>
      <c r="V29" s="62"/>
      <c r="W29" s="114">
        <f t="shared" ca="1" si="13"/>
        <v>115070</v>
      </c>
      <c r="X29" s="115">
        <f ca="1">IFERROR(('Main Tab'!$D$10-W29)/'Main Tab'!$D$10,1)</f>
        <v>0.35210886958284304</v>
      </c>
      <c r="Y29" s="110"/>
      <c r="Z29" s="65">
        <v>3</v>
      </c>
      <c r="AA29" s="49"/>
      <c r="AB29" s="49"/>
      <c r="AC29" s="332"/>
      <c r="AD29" s="104"/>
      <c r="AE29" s="106"/>
      <c r="AF29" s="108"/>
      <c r="AI29" s="83">
        <f t="shared" ca="1" si="14"/>
        <v>43597.916666666628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26</v>
      </c>
      <c r="AQ29" s="81">
        <f t="shared" si="1"/>
        <v>25</v>
      </c>
      <c r="AR29" s="81">
        <f t="shared" si="2"/>
        <v>3673</v>
      </c>
      <c r="AS29" s="81" t="str">
        <f t="shared" si="3"/>
        <v/>
      </c>
      <c r="AT29" s="81" t="str">
        <f t="shared" si="4"/>
        <v/>
      </c>
      <c r="AU29" s="81">
        <f t="shared" si="5"/>
        <v>0.6875</v>
      </c>
      <c r="AV29" s="81">
        <f t="shared" si="6"/>
        <v>1.75</v>
      </c>
      <c r="AW29" s="81">
        <f t="shared" si="6"/>
        <v>189</v>
      </c>
      <c r="AX29" s="81">
        <f t="shared" si="6"/>
        <v>194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784</v>
      </c>
      <c r="BC29" s="81">
        <f t="shared" si="8"/>
        <v>194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43597.958333333292</v>
      </c>
      <c r="C30" s="49"/>
      <c r="D30" s="332">
        <v>782</v>
      </c>
      <c r="E30" s="51">
        <v>44</v>
      </c>
      <c r="F30" s="337">
        <v>1.75</v>
      </c>
      <c r="G30" s="51">
        <v>161</v>
      </c>
      <c r="H30" s="52">
        <v>199</v>
      </c>
      <c r="I30" s="53"/>
      <c r="J30" s="160"/>
      <c r="K30" s="65"/>
      <c r="L30" s="49"/>
      <c r="M30" s="332"/>
      <c r="N30" s="52"/>
      <c r="O30" s="54">
        <v>3435</v>
      </c>
      <c r="P30" s="337">
        <v>25</v>
      </c>
      <c r="Q30" s="52">
        <v>26</v>
      </c>
      <c r="R30" s="23">
        <f t="shared" si="12"/>
        <v>431</v>
      </c>
      <c r="S30" s="24">
        <f t="shared" si="12"/>
        <v>413</v>
      </c>
      <c r="T30" s="62"/>
      <c r="U30" s="62"/>
      <c r="V30" s="62"/>
      <c r="W30" s="114">
        <f t="shared" ca="1" si="13"/>
        <v>115044</v>
      </c>
      <c r="X30" s="115">
        <f ca="1">IFERROR(('Main Tab'!$D$10-W30)/'Main Tab'!$D$10,1)</f>
        <v>0.35225526020933862</v>
      </c>
      <c r="Y30" s="110"/>
      <c r="Z30" s="65">
        <v>5</v>
      </c>
      <c r="AA30" s="49"/>
      <c r="AB30" s="49"/>
      <c r="AC30" s="332"/>
      <c r="AD30" s="104"/>
      <c r="AE30" s="106"/>
      <c r="AF30" s="108"/>
      <c r="AI30" s="83">
        <f t="shared" ca="1" si="14"/>
        <v>43597.958333333292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25</v>
      </c>
      <c r="AQ30" s="81">
        <f t="shared" si="1"/>
        <v>26</v>
      </c>
      <c r="AR30" s="81">
        <f t="shared" si="2"/>
        <v>3435</v>
      </c>
      <c r="AS30" s="81" t="str">
        <f t="shared" si="3"/>
        <v/>
      </c>
      <c r="AT30" s="81" t="str">
        <f t="shared" si="4"/>
        <v/>
      </c>
      <c r="AU30" s="81">
        <f t="shared" si="5"/>
        <v>0.6875</v>
      </c>
      <c r="AV30" s="81">
        <f t="shared" si="6"/>
        <v>1.75</v>
      </c>
      <c r="AW30" s="81">
        <f t="shared" si="6"/>
        <v>161</v>
      </c>
      <c r="AX30" s="81">
        <f t="shared" si="6"/>
        <v>199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782</v>
      </c>
      <c r="BC30" s="81">
        <f t="shared" si="8"/>
        <v>199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ht="15.75" thickBot="1" x14ac:dyDescent="0.3">
      <c r="B31" s="47">
        <f t="shared" ca="1" si="15"/>
        <v>43597.999999999956</v>
      </c>
      <c r="C31" s="49"/>
      <c r="D31" s="332">
        <v>790</v>
      </c>
      <c r="E31" s="51">
        <v>44</v>
      </c>
      <c r="F31" s="337">
        <v>1.75</v>
      </c>
      <c r="G31" s="51">
        <v>192</v>
      </c>
      <c r="H31" s="52">
        <v>198</v>
      </c>
      <c r="I31" s="53"/>
      <c r="J31" s="160"/>
      <c r="K31" s="65"/>
      <c r="L31" s="49"/>
      <c r="M31" s="332"/>
      <c r="N31" s="52"/>
      <c r="O31" s="54">
        <v>3568</v>
      </c>
      <c r="P31" s="337">
        <v>23</v>
      </c>
      <c r="Q31" s="52">
        <v>25</v>
      </c>
      <c r="R31" s="23">
        <f t="shared" ref="R31:S37" si="16">P31+R30</f>
        <v>454</v>
      </c>
      <c r="S31" s="24">
        <f t="shared" si="16"/>
        <v>438</v>
      </c>
      <c r="T31" s="62"/>
      <c r="U31" s="62"/>
      <c r="V31" s="62"/>
      <c r="W31" s="114">
        <f t="shared" ca="1" si="13"/>
        <v>115019</v>
      </c>
      <c r="X31" s="115">
        <f ca="1">IFERROR(('Main Tab'!$D$10-W31)/'Main Tab'!$D$10,1)</f>
        <v>0.35239602042712281</v>
      </c>
      <c r="Y31" s="110"/>
      <c r="Z31" s="65">
        <v>4</v>
      </c>
      <c r="AA31" s="49"/>
      <c r="AB31" s="49"/>
      <c r="AC31" s="332"/>
      <c r="AD31" s="104"/>
      <c r="AE31" s="106"/>
      <c r="AF31" s="108"/>
      <c r="AI31" s="83">
        <f t="shared" ca="1" si="14"/>
        <v>43597.999999999956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23</v>
      </c>
      <c r="AQ31" s="81">
        <f t="shared" si="1"/>
        <v>25</v>
      </c>
      <c r="AR31" s="81">
        <f t="shared" si="2"/>
        <v>3568</v>
      </c>
      <c r="AS31" s="81" t="str">
        <f t="shared" si="3"/>
        <v/>
      </c>
      <c r="AT31" s="81" t="str">
        <f t="shared" si="4"/>
        <v/>
      </c>
      <c r="AU31" s="81">
        <f t="shared" si="5"/>
        <v>0.6875</v>
      </c>
      <c r="AV31" s="81">
        <f t="shared" si="6"/>
        <v>1.75</v>
      </c>
      <c r="AW31" s="81">
        <f t="shared" si="6"/>
        <v>192</v>
      </c>
      <c r="AX31" s="81">
        <f t="shared" si="6"/>
        <v>198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790</v>
      </c>
      <c r="BC31" s="81">
        <f t="shared" si="8"/>
        <v>198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ht="15.75" thickTop="1" x14ac:dyDescent="0.25">
      <c r="B32" s="47">
        <f t="shared" ca="1" si="15"/>
        <v>43598.041666666621</v>
      </c>
      <c r="C32" s="49"/>
      <c r="D32" s="332">
        <v>792</v>
      </c>
      <c r="E32" s="51">
        <v>44</v>
      </c>
      <c r="F32" s="337">
        <v>1.75</v>
      </c>
      <c r="G32" s="51">
        <v>187</v>
      </c>
      <c r="H32" s="52">
        <v>196</v>
      </c>
      <c r="I32" s="53"/>
      <c r="J32" s="160"/>
      <c r="K32" s="65"/>
      <c r="L32" s="49"/>
      <c r="M32" s="332"/>
      <c r="N32" s="52"/>
      <c r="O32" s="54">
        <v>3600</v>
      </c>
      <c r="P32" s="337">
        <v>22</v>
      </c>
      <c r="Q32" s="52">
        <v>25</v>
      </c>
      <c r="R32" s="23">
        <f t="shared" si="16"/>
        <v>476</v>
      </c>
      <c r="S32" s="24">
        <f t="shared" si="16"/>
        <v>463</v>
      </c>
      <c r="T32" s="62"/>
      <c r="U32" s="62"/>
      <c r="V32" s="62"/>
      <c r="W32" s="114">
        <f t="shared" ca="1" si="13"/>
        <v>114994</v>
      </c>
      <c r="X32" s="115">
        <f ca="1">IFERROR(('Main Tab'!$D$10-W32)/'Main Tab'!$D$10,1)</f>
        <v>0.35253678064490701</v>
      </c>
      <c r="Y32" s="110"/>
      <c r="Z32" s="64">
        <v>4</v>
      </c>
      <c r="AA32" s="49"/>
      <c r="AB32" s="49"/>
      <c r="AC32" s="332"/>
      <c r="AD32" s="104"/>
      <c r="AE32" s="106"/>
      <c r="AF32" s="108"/>
      <c r="AI32" s="83">
        <f t="shared" ca="1" si="14"/>
        <v>43598.041666666621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22</v>
      </c>
      <c r="AQ32" s="81">
        <f t="shared" si="1"/>
        <v>25</v>
      </c>
      <c r="AR32" s="81">
        <f t="shared" si="2"/>
        <v>3600</v>
      </c>
      <c r="AS32" s="81" t="str">
        <f t="shared" si="3"/>
        <v/>
      </c>
      <c r="AT32" s="81" t="str">
        <f t="shared" si="4"/>
        <v/>
      </c>
      <c r="AU32" s="81">
        <f t="shared" si="5"/>
        <v>0.6875</v>
      </c>
      <c r="AV32" s="81">
        <f t="shared" si="6"/>
        <v>1.75</v>
      </c>
      <c r="AW32" s="81">
        <f t="shared" si="6"/>
        <v>187</v>
      </c>
      <c r="AX32" s="81">
        <f t="shared" si="6"/>
        <v>196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792</v>
      </c>
      <c r="BC32" s="81">
        <f t="shared" si="8"/>
        <v>196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43598.083333333285</v>
      </c>
      <c r="C33" s="49"/>
      <c r="D33" s="332">
        <v>791</v>
      </c>
      <c r="E33" s="51">
        <v>44</v>
      </c>
      <c r="F33" s="337">
        <v>1.75</v>
      </c>
      <c r="G33" s="51">
        <v>187</v>
      </c>
      <c r="H33" s="52">
        <v>195</v>
      </c>
      <c r="I33" s="53"/>
      <c r="J33" s="160"/>
      <c r="K33" s="65"/>
      <c r="L33" s="49"/>
      <c r="M33" s="332"/>
      <c r="N33" s="52"/>
      <c r="O33" s="54">
        <v>3676</v>
      </c>
      <c r="P33" s="337">
        <v>21</v>
      </c>
      <c r="Q33" s="52">
        <v>26</v>
      </c>
      <c r="R33" s="23">
        <f t="shared" si="16"/>
        <v>497</v>
      </c>
      <c r="S33" s="24">
        <f t="shared" si="16"/>
        <v>489</v>
      </c>
      <c r="T33" s="62"/>
      <c r="U33" s="62"/>
      <c r="V33" s="62"/>
      <c r="W33" s="114">
        <f t="shared" ca="1" si="13"/>
        <v>114968</v>
      </c>
      <c r="X33" s="115">
        <f ca="1">IFERROR(('Main Tab'!$D$10-W33)/'Main Tab'!$D$10,1)</f>
        <v>0.35268317127140258</v>
      </c>
      <c r="Y33" s="110" t="s">
        <v>290</v>
      </c>
      <c r="Z33" s="65">
        <v>3</v>
      </c>
      <c r="AA33" s="49"/>
      <c r="AB33" s="49"/>
      <c r="AC33" s="332"/>
      <c r="AD33" s="104"/>
      <c r="AE33" s="106"/>
      <c r="AF33" s="108"/>
      <c r="AI33" s="83">
        <f t="shared" ca="1" si="14"/>
        <v>43598.083333333285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Accum.- 121313</v>
      </c>
      <c r="AP33" s="81">
        <f t="shared" si="1"/>
        <v>21</v>
      </c>
      <c r="AQ33" s="81">
        <f t="shared" si="1"/>
        <v>26</v>
      </c>
      <c r="AR33" s="81">
        <f t="shared" si="2"/>
        <v>3676</v>
      </c>
      <c r="AS33" s="81" t="str">
        <f t="shared" si="3"/>
        <v/>
      </c>
      <c r="AT33" s="81" t="str">
        <f t="shared" si="4"/>
        <v/>
      </c>
      <c r="AU33" s="81">
        <f t="shared" si="5"/>
        <v>0.6875</v>
      </c>
      <c r="AV33" s="81">
        <f t="shared" si="6"/>
        <v>1.75</v>
      </c>
      <c r="AW33" s="81">
        <f t="shared" si="6"/>
        <v>187</v>
      </c>
      <c r="AX33" s="81">
        <f t="shared" si="6"/>
        <v>195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791</v>
      </c>
      <c r="BC33" s="81">
        <f t="shared" si="8"/>
        <v>195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43598.124999999949</v>
      </c>
      <c r="C34" s="49"/>
      <c r="D34" s="332">
        <v>791</v>
      </c>
      <c r="E34" s="51">
        <v>44</v>
      </c>
      <c r="F34" s="337">
        <v>1.75</v>
      </c>
      <c r="G34" s="51">
        <v>195</v>
      </c>
      <c r="H34" s="52">
        <v>196</v>
      </c>
      <c r="I34" s="53"/>
      <c r="J34" s="160"/>
      <c r="K34" s="65"/>
      <c r="L34" s="49"/>
      <c r="M34" s="332"/>
      <c r="N34" s="52"/>
      <c r="O34" s="54">
        <v>2690</v>
      </c>
      <c r="P34" s="337">
        <v>22</v>
      </c>
      <c r="Q34" s="52">
        <v>25</v>
      </c>
      <c r="R34" s="23">
        <f t="shared" si="16"/>
        <v>519</v>
      </c>
      <c r="S34" s="24">
        <f t="shared" si="16"/>
        <v>514</v>
      </c>
      <c r="T34" s="62"/>
      <c r="U34" s="62"/>
      <c r="V34" s="62"/>
      <c r="W34" s="114">
        <f t="shared" ca="1" si="13"/>
        <v>114943</v>
      </c>
      <c r="X34" s="115">
        <f ca="1">IFERROR(('Main Tab'!$D$10-W34)/'Main Tab'!$D$10,1)</f>
        <v>0.35282393148918678</v>
      </c>
      <c r="Y34" s="110" t="s">
        <v>291</v>
      </c>
      <c r="Z34" s="65">
        <v>3</v>
      </c>
      <c r="AA34" s="49"/>
      <c r="AB34" s="49"/>
      <c r="AC34" s="332"/>
      <c r="AD34" s="104"/>
      <c r="AE34" s="106"/>
      <c r="AF34" s="108"/>
      <c r="AI34" s="83">
        <f t="shared" ca="1" si="14"/>
        <v>43598.124999999949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 0.10"  OT #2-  10'1"</v>
      </c>
      <c r="AP34" s="81">
        <f t="shared" si="1"/>
        <v>22</v>
      </c>
      <c r="AQ34" s="81">
        <f t="shared" si="1"/>
        <v>25</v>
      </c>
      <c r="AR34" s="81">
        <f t="shared" si="2"/>
        <v>2690</v>
      </c>
      <c r="AS34" s="81" t="str">
        <f t="shared" si="3"/>
        <v/>
      </c>
      <c r="AT34" s="81" t="str">
        <f t="shared" si="4"/>
        <v/>
      </c>
      <c r="AU34" s="81">
        <f t="shared" si="5"/>
        <v>0.6875</v>
      </c>
      <c r="AV34" s="81">
        <f t="shared" si="6"/>
        <v>1.75</v>
      </c>
      <c r="AW34" s="81">
        <f t="shared" si="6"/>
        <v>195</v>
      </c>
      <c r="AX34" s="81">
        <f t="shared" si="6"/>
        <v>196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791</v>
      </c>
      <c r="BC34" s="81">
        <f t="shared" si="8"/>
        <v>196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43598.166666666613</v>
      </c>
      <c r="C35" s="49"/>
      <c r="D35" s="332">
        <v>780</v>
      </c>
      <c r="E35" s="51">
        <v>44</v>
      </c>
      <c r="F35" s="337">
        <v>1.75</v>
      </c>
      <c r="G35" s="51">
        <v>212</v>
      </c>
      <c r="H35" s="52">
        <v>200</v>
      </c>
      <c r="I35" s="53"/>
      <c r="J35" s="160"/>
      <c r="K35" s="65"/>
      <c r="L35" s="49"/>
      <c r="M35" s="332"/>
      <c r="N35" s="52"/>
      <c r="O35" s="54">
        <v>3977</v>
      </c>
      <c r="P35" s="337">
        <v>23</v>
      </c>
      <c r="Q35" s="52">
        <v>25</v>
      </c>
      <c r="R35" s="23">
        <f t="shared" si="16"/>
        <v>542</v>
      </c>
      <c r="S35" s="24">
        <f t="shared" si="16"/>
        <v>539</v>
      </c>
      <c r="T35" s="62"/>
      <c r="U35" s="62"/>
      <c r="V35" s="62"/>
      <c r="W35" s="114">
        <f t="shared" ca="1" si="13"/>
        <v>114918</v>
      </c>
      <c r="X35" s="115">
        <f ca="1">IFERROR(('Main Tab'!$D$10-W35)/'Main Tab'!$D$10,1)</f>
        <v>0.35296469170697103</v>
      </c>
      <c r="Y35" s="110"/>
      <c r="Z35" s="65">
        <v>5</v>
      </c>
      <c r="AA35" s="49"/>
      <c r="AB35" s="49"/>
      <c r="AC35" s="332"/>
      <c r="AD35" s="104"/>
      <c r="AE35" s="106"/>
      <c r="AF35" s="108"/>
      <c r="AI35" s="83">
        <f t="shared" ca="1" si="14"/>
        <v>43598.166666666613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23</v>
      </c>
      <c r="AQ35" s="81">
        <f t="shared" si="1"/>
        <v>25</v>
      </c>
      <c r="AR35" s="81">
        <f t="shared" si="2"/>
        <v>3977</v>
      </c>
      <c r="AS35" s="81" t="str">
        <f t="shared" si="3"/>
        <v/>
      </c>
      <c r="AT35" s="81" t="str">
        <f t="shared" si="4"/>
        <v/>
      </c>
      <c r="AU35" s="81">
        <f t="shared" si="5"/>
        <v>0.6875</v>
      </c>
      <c r="AV35" s="81">
        <f t="shared" si="6"/>
        <v>1.75</v>
      </c>
      <c r="AW35" s="81">
        <f t="shared" si="6"/>
        <v>212</v>
      </c>
      <c r="AX35" s="81">
        <f t="shared" si="6"/>
        <v>200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780</v>
      </c>
      <c r="BC35" s="81">
        <f t="shared" si="8"/>
        <v>200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43598.208333333278</v>
      </c>
      <c r="C36" s="49"/>
      <c r="D36" s="332">
        <v>780</v>
      </c>
      <c r="E36" s="51">
        <v>44</v>
      </c>
      <c r="F36" s="337">
        <v>1.75</v>
      </c>
      <c r="G36" s="51">
        <v>215</v>
      </c>
      <c r="H36" s="52">
        <v>198</v>
      </c>
      <c r="I36" s="53"/>
      <c r="J36" s="160"/>
      <c r="K36" s="65"/>
      <c r="L36" s="49"/>
      <c r="M36" s="332"/>
      <c r="N36" s="52"/>
      <c r="O36" s="54">
        <v>3854</v>
      </c>
      <c r="P36" s="337">
        <v>22</v>
      </c>
      <c r="Q36" s="52">
        <v>26</v>
      </c>
      <c r="R36" s="23">
        <f t="shared" si="16"/>
        <v>564</v>
      </c>
      <c r="S36" s="24">
        <f t="shared" si="16"/>
        <v>565</v>
      </c>
      <c r="T36" s="62"/>
      <c r="U36" s="62"/>
      <c r="V36" s="62"/>
      <c r="W36" s="114">
        <f t="shared" ca="1" si="13"/>
        <v>114892</v>
      </c>
      <c r="X36" s="115">
        <f ca="1">IFERROR(('Main Tab'!$D$10-W36)/'Main Tab'!$D$10,1)</f>
        <v>0.35311108233346661</v>
      </c>
      <c r="Y36" s="110"/>
      <c r="Z36" s="65">
        <v>4</v>
      </c>
      <c r="AA36" s="49"/>
      <c r="AB36" s="49"/>
      <c r="AC36" s="332"/>
      <c r="AD36" s="104"/>
      <c r="AE36" s="106"/>
      <c r="AF36" s="108"/>
      <c r="AI36" s="83">
        <f t="shared" ca="1" si="14"/>
        <v>43598.208333333278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22</v>
      </c>
      <c r="AQ36" s="81">
        <f t="shared" si="1"/>
        <v>26</v>
      </c>
      <c r="AR36" s="81">
        <f t="shared" si="2"/>
        <v>3854</v>
      </c>
      <c r="AS36" s="81" t="str">
        <f t="shared" si="3"/>
        <v/>
      </c>
      <c r="AT36" s="81" t="str">
        <f t="shared" si="4"/>
        <v/>
      </c>
      <c r="AU36" s="81">
        <f t="shared" si="5"/>
        <v>0.6875</v>
      </c>
      <c r="AV36" s="81">
        <f t="shared" si="6"/>
        <v>1.75</v>
      </c>
      <c r="AW36" s="81">
        <f t="shared" si="6"/>
        <v>215</v>
      </c>
      <c r="AX36" s="81">
        <f t="shared" si="6"/>
        <v>198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780</v>
      </c>
      <c r="BC36" s="81">
        <f t="shared" si="8"/>
        <v>198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43598.249999999942</v>
      </c>
      <c r="C37" s="55"/>
      <c r="D37" s="336">
        <v>781</v>
      </c>
      <c r="E37" s="51">
        <v>44</v>
      </c>
      <c r="F37" s="337">
        <v>1.75</v>
      </c>
      <c r="G37" s="57">
        <v>222</v>
      </c>
      <c r="H37" s="58">
        <v>197</v>
      </c>
      <c r="I37" s="59"/>
      <c r="J37" s="161"/>
      <c r="K37" s="66"/>
      <c r="L37" s="55"/>
      <c r="M37" s="336"/>
      <c r="N37" s="58"/>
      <c r="O37" s="60">
        <v>3912</v>
      </c>
      <c r="P37" s="332">
        <v>24</v>
      </c>
      <c r="Q37" s="52">
        <v>25</v>
      </c>
      <c r="R37" s="25">
        <f t="shared" si="16"/>
        <v>588</v>
      </c>
      <c r="S37" s="26">
        <f t="shared" si="16"/>
        <v>590</v>
      </c>
      <c r="T37" s="63"/>
      <c r="U37" s="63"/>
      <c r="V37" s="63"/>
      <c r="W37" s="116">
        <f t="shared" ca="1" si="13"/>
        <v>114867</v>
      </c>
      <c r="X37" s="117">
        <f ca="1">IFERROR(('Main Tab'!$D$10-W37)/'Main Tab'!$D$10,1)</f>
        <v>0.35325184255125081</v>
      </c>
      <c r="Y37" s="111"/>
      <c r="Z37" s="65">
        <v>3</v>
      </c>
      <c r="AA37" s="55"/>
      <c r="AB37" s="55"/>
      <c r="AC37" s="336"/>
      <c r="AD37" s="105"/>
      <c r="AE37" s="107"/>
      <c r="AF37" s="109"/>
      <c r="AI37" s="85">
        <f t="shared" ca="1" si="14"/>
        <v>43598.249999999942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24</v>
      </c>
      <c r="AQ37" s="86">
        <f t="shared" si="1"/>
        <v>25</v>
      </c>
      <c r="AR37" s="86">
        <f t="shared" si="2"/>
        <v>3912</v>
      </c>
      <c r="AS37" s="86" t="str">
        <f t="shared" si="3"/>
        <v/>
      </c>
      <c r="AT37" s="86" t="str">
        <f t="shared" si="4"/>
        <v/>
      </c>
      <c r="AU37" s="86">
        <f t="shared" si="5"/>
        <v>0.6875</v>
      </c>
      <c r="AV37" s="86">
        <f t="shared" si="6"/>
        <v>1.75</v>
      </c>
      <c r="AW37" s="86">
        <f t="shared" si="6"/>
        <v>222</v>
      </c>
      <c r="AX37" s="86">
        <f t="shared" si="6"/>
        <v>197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781</v>
      </c>
      <c r="BC37" s="86">
        <f t="shared" si="8"/>
        <v>197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333" t="s">
        <v>103</v>
      </c>
      <c r="D40" s="333" t="s">
        <v>149</v>
      </c>
      <c r="E40" s="333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335"/>
      <c r="E41" s="335"/>
      <c r="F41" s="529"/>
      <c r="G41" s="529"/>
      <c r="H41" s="530"/>
    </row>
    <row r="42" spans="2:58" x14ac:dyDescent="0.25">
      <c r="B42" s="54"/>
      <c r="C42" s="147"/>
      <c r="D42" s="332"/>
      <c r="E42" s="332"/>
      <c r="F42" s="517"/>
      <c r="G42" s="517"/>
      <c r="H42" s="518"/>
    </row>
    <row r="43" spans="2:58" x14ac:dyDescent="0.25">
      <c r="B43" s="54"/>
      <c r="C43" s="147"/>
      <c r="D43" s="332"/>
      <c r="E43" s="332"/>
      <c r="F43" s="517"/>
      <c r="G43" s="517"/>
      <c r="H43" s="518"/>
    </row>
    <row r="44" spans="2:58" x14ac:dyDescent="0.25">
      <c r="B44" s="54"/>
      <c r="C44" s="147"/>
      <c r="D44" s="332"/>
      <c r="E44" s="332"/>
      <c r="F44" s="517"/>
      <c r="G44" s="517"/>
      <c r="H44" s="518"/>
    </row>
    <row r="45" spans="2:58" x14ac:dyDescent="0.25">
      <c r="B45" s="54"/>
      <c r="C45" s="147"/>
      <c r="D45" s="332"/>
      <c r="E45" s="332"/>
      <c r="F45" s="517"/>
      <c r="G45" s="517"/>
      <c r="H45" s="518"/>
    </row>
    <row r="46" spans="2:58" x14ac:dyDescent="0.25">
      <c r="B46" s="54"/>
      <c r="C46" s="147"/>
      <c r="D46" s="332"/>
      <c r="E46" s="332"/>
      <c r="F46" s="517"/>
      <c r="G46" s="517"/>
      <c r="H46" s="518"/>
    </row>
    <row r="47" spans="2:58" x14ac:dyDescent="0.25">
      <c r="B47" s="54"/>
      <c r="C47" s="147"/>
      <c r="D47" s="332"/>
      <c r="E47" s="332"/>
      <c r="F47" s="517"/>
      <c r="G47" s="517"/>
      <c r="H47" s="518"/>
    </row>
    <row r="48" spans="2:58" x14ac:dyDescent="0.25">
      <c r="B48" s="54"/>
      <c r="C48" s="147"/>
      <c r="D48" s="332"/>
      <c r="E48" s="332"/>
      <c r="F48" s="517"/>
      <c r="G48" s="517"/>
      <c r="H48" s="518"/>
    </row>
    <row r="49" spans="2:8" x14ac:dyDescent="0.25">
      <c r="B49" s="54"/>
      <c r="C49" s="147"/>
      <c r="D49" s="332"/>
      <c r="E49" s="332"/>
      <c r="F49" s="517"/>
      <c r="G49" s="517"/>
      <c r="H49" s="518"/>
    </row>
    <row r="50" spans="2:8" x14ac:dyDescent="0.25">
      <c r="B50" s="54"/>
      <c r="C50" s="147"/>
      <c r="D50" s="332"/>
      <c r="E50" s="332"/>
      <c r="F50" s="517"/>
      <c r="G50" s="517"/>
      <c r="H50" s="518"/>
    </row>
    <row r="51" spans="2:8" x14ac:dyDescent="0.25">
      <c r="B51" s="54"/>
      <c r="C51" s="147"/>
      <c r="D51" s="332"/>
      <c r="E51" s="332"/>
      <c r="F51" s="517"/>
      <c r="G51" s="517"/>
      <c r="H51" s="518"/>
    </row>
    <row r="52" spans="2:8" x14ac:dyDescent="0.25">
      <c r="B52" s="54"/>
      <c r="C52" s="147"/>
      <c r="D52" s="332"/>
      <c r="E52" s="332"/>
      <c r="F52" s="517"/>
      <c r="G52" s="517"/>
      <c r="H52" s="518"/>
    </row>
    <row r="53" spans="2:8" x14ac:dyDescent="0.25">
      <c r="B53" s="54"/>
      <c r="C53" s="147"/>
      <c r="D53" s="332"/>
      <c r="E53" s="332"/>
      <c r="F53" s="517"/>
      <c r="G53" s="517"/>
      <c r="H53" s="518"/>
    </row>
    <row r="54" spans="2:8" x14ac:dyDescent="0.25">
      <c r="B54" s="54"/>
      <c r="C54" s="147"/>
      <c r="D54" s="332"/>
      <c r="E54" s="332"/>
      <c r="F54" s="517"/>
      <c r="G54" s="517"/>
      <c r="H54" s="518"/>
    </row>
    <row r="55" spans="2:8" x14ac:dyDescent="0.25">
      <c r="B55" s="54"/>
      <c r="C55" s="147"/>
      <c r="D55" s="332"/>
      <c r="E55" s="332"/>
      <c r="F55" s="517"/>
      <c r="G55" s="517"/>
      <c r="H55" s="518"/>
    </row>
    <row r="56" spans="2:8" x14ac:dyDescent="0.25">
      <c r="B56" s="54"/>
      <c r="C56" s="147"/>
      <c r="D56" s="332"/>
      <c r="E56" s="332"/>
      <c r="F56" s="517"/>
      <c r="G56" s="517"/>
      <c r="H56" s="518"/>
    </row>
    <row r="57" spans="2:8" x14ac:dyDescent="0.25">
      <c r="B57" s="54"/>
      <c r="C57" s="147"/>
      <c r="D57" s="332"/>
      <c r="E57" s="332"/>
      <c r="F57" s="517"/>
      <c r="G57" s="517"/>
      <c r="H57" s="518"/>
    </row>
    <row r="58" spans="2:8" x14ac:dyDescent="0.25">
      <c r="B58" s="54"/>
      <c r="C58" s="147"/>
      <c r="D58" s="332"/>
      <c r="E58" s="332"/>
      <c r="F58" s="517"/>
      <c r="G58" s="517"/>
      <c r="H58" s="518"/>
    </row>
    <row r="59" spans="2:8" x14ac:dyDescent="0.25">
      <c r="B59" s="54"/>
      <c r="C59" s="147"/>
      <c r="D59" s="332"/>
      <c r="E59" s="332"/>
      <c r="F59" s="517"/>
      <c r="G59" s="517"/>
      <c r="H59" s="518"/>
    </row>
    <row r="60" spans="2:8" x14ac:dyDescent="0.25">
      <c r="B60" s="54"/>
      <c r="C60" s="147"/>
      <c r="D60" s="332"/>
      <c r="E60" s="332"/>
      <c r="F60" s="517"/>
      <c r="G60" s="517"/>
      <c r="H60" s="518"/>
    </row>
    <row r="61" spans="2:8" x14ac:dyDescent="0.25">
      <c r="B61" s="54"/>
      <c r="C61" s="147"/>
      <c r="D61" s="332"/>
      <c r="E61" s="332"/>
      <c r="F61" s="517"/>
      <c r="G61" s="517"/>
      <c r="H61" s="518"/>
    </row>
    <row r="62" spans="2:8" x14ac:dyDescent="0.25">
      <c r="B62" s="54"/>
      <c r="C62" s="147"/>
      <c r="D62" s="332"/>
      <c r="E62" s="332"/>
      <c r="F62" s="517"/>
      <c r="G62" s="517"/>
      <c r="H62" s="518"/>
    </row>
    <row r="63" spans="2:8" x14ac:dyDescent="0.25">
      <c r="B63" s="54"/>
      <c r="C63" s="147"/>
      <c r="D63" s="332"/>
      <c r="E63" s="332"/>
      <c r="F63" s="517"/>
      <c r="G63" s="517"/>
      <c r="H63" s="518"/>
    </row>
    <row r="64" spans="2:8" x14ac:dyDescent="0.25">
      <c r="B64" s="54"/>
      <c r="C64" s="147"/>
      <c r="D64" s="332"/>
      <c r="E64" s="332"/>
      <c r="F64" s="517"/>
      <c r="G64" s="517"/>
      <c r="H64" s="518"/>
    </row>
    <row r="65" spans="2:8" x14ac:dyDescent="0.25">
      <c r="B65" s="54"/>
      <c r="C65" s="147"/>
      <c r="D65" s="332"/>
      <c r="E65" s="332"/>
      <c r="F65" s="517"/>
      <c r="G65" s="517"/>
      <c r="H65" s="518"/>
    </row>
    <row r="66" spans="2:8" x14ac:dyDescent="0.25">
      <c r="B66" s="54"/>
      <c r="C66" s="147"/>
      <c r="D66" s="332"/>
      <c r="E66" s="332"/>
      <c r="F66" s="517"/>
      <c r="G66" s="517"/>
      <c r="H66" s="518"/>
    </row>
    <row r="67" spans="2:8" x14ac:dyDescent="0.25">
      <c r="B67" s="54"/>
      <c r="C67" s="147"/>
      <c r="D67" s="332"/>
      <c r="E67" s="332"/>
      <c r="F67" s="517"/>
      <c r="G67" s="517"/>
      <c r="H67" s="518"/>
    </row>
    <row r="68" spans="2:8" x14ac:dyDescent="0.25">
      <c r="B68" s="54"/>
      <c r="C68" s="147"/>
      <c r="D68" s="332"/>
      <c r="E68" s="332"/>
      <c r="F68" s="517"/>
      <c r="G68" s="517"/>
      <c r="H68" s="518"/>
    </row>
    <row r="69" spans="2:8" x14ac:dyDescent="0.25">
      <c r="B69" s="54"/>
      <c r="C69" s="147"/>
      <c r="D69" s="332"/>
      <c r="E69" s="332"/>
      <c r="F69" s="517"/>
      <c r="G69" s="517"/>
      <c r="H69" s="518"/>
    </row>
    <row r="70" spans="2:8" x14ac:dyDescent="0.25">
      <c r="B70" s="54"/>
      <c r="C70" s="147"/>
      <c r="D70" s="332"/>
      <c r="E70" s="332"/>
      <c r="F70" s="517"/>
      <c r="G70" s="517"/>
      <c r="H70" s="518"/>
    </row>
    <row r="71" spans="2:8" x14ac:dyDescent="0.25">
      <c r="B71" s="54"/>
      <c r="C71" s="147"/>
      <c r="D71" s="332"/>
      <c r="E71" s="332"/>
      <c r="F71" s="517"/>
      <c r="G71" s="517"/>
      <c r="H71" s="518"/>
    </row>
    <row r="72" spans="2:8" x14ac:dyDescent="0.25">
      <c r="B72" s="54"/>
      <c r="C72" s="147"/>
      <c r="D72" s="332"/>
      <c r="E72" s="332"/>
      <c r="F72" s="517"/>
      <c r="G72" s="517"/>
      <c r="H72" s="518"/>
    </row>
    <row r="73" spans="2:8" x14ac:dyDescent="0.25">
      <c r="B73" s="54"/>
      <c r="C73" s="147"/>
      <c r="D73" s="332"/>
      <c r="E73" s="332"/>
      <c r="F73" s="517"/>
      <c r="G73" s="517"/>
      <c r="H73" s="518"/>
    </row>
    <row r="74" spans="2:8" x14ac:dyDescent="0.25">
      <c r="B74" s="54"/>
      <c r="C74" s="147"/>
      <c r="D74" s="332"/>
      <c r="E74" s="332"/>
      <c r="F74" s="517"/>
      <c r="G74" s="517"/>
      <c r="H74" s="518"/>
    </row>
    <row r="75" spans="2:8" x14ac:dyDescent="0.25">
      <c r="B75" s="54"/>
      <c r="C75" s="147"/>
      <c r="D75" s="332"/>
      <c r="E75" s="332"/>
      <c r="F75" s="517"/>
      <c r="G75" s="517"/>
      <c r="H75" s="518"/>
    </row>
    <row r="76" spans="2:8" x14ac:dyDescent="0.25">
      <c r="B76" s="54"/>
      <c r="C76" s="147"/>
      <c r="D76" s="332"/>
      <c r="E76" s="332"/>
      <c r="F76" s="517"/>
      <c r="G76" s="517"/>
      <c r="H76" s="518"/>
    </row>
    <row r="77" spans="2:8" x14ac:dyDescent="0.25">
      <c r="B77" s="54"/>
      <c r="C77" s="147"/>
      <c r="D77" s="332"/>
      <c r="E77" s="332"/>
      <c r="F77" s="517"/>
      <c r="G77" s="517"/>
      <c r="H77" s="518"/>
    </row>
    <row r="78" spans="2:8" x14ac:dyDescent="0.25">
      <c r="B78" s="54"/>
      <c r="C78" s="147"/>
      <c r="D78" s="332"/>
      <c r="E78" s="332"/>
      <c r="F78" s="517"/>
      <c r="G78" s="517"/>
      <c r="H78" s="518"/>
    </row>
    <row r="79" spans="2:8" x14ac:dyDescent="0.25">
      <c r="B79" s="54"/>
      <c r="C79" s="147"/>
      <c r="D79" s="332"/>
      <c r="E79" s="332"/>
      <c r="F79" s="517"/>
      <c r="G79" s="517"/>
      <c r="H79" s="518"/>
    </row>
    <row r="80" spans="2:8" x14ac:dyDescent="0.25">
      <c r="B80" s="54"/>
      <c r="C80" s="147"/>
      <c r="D80" s="332"/>
      <c r="E80" s="332"/>
      <c r="F80" s="517"/>
      <c r="G80" s="517"/>
      <c r="H80" s="518"/>
    </row>
    <row r="81" spans="2:8" x14ac:dyDescent="0.25">
      <c r="B81" s="54"/>
      <c r="C81" s="147"/>
      <c r="D81" s="332"/>
      <c r="E81" s="332"/>
      <c r="F81" s="517"/>
      <c r="G81" s="517"/>
      <c r="H81" s="518"/>
    </row>
    <row r="82" spans="2:8" x14ac:dyDescent="0.25">
      <c r="B82" s="54"/>
      <c r="C82" s="147"/>
      <c r="D82" s="332"/>
      <c r="E82" s="332"/>
      <c r="F82" s="517"/>
      <c r="G82" s="517"/>
      <c r="H82" s="518"/>
    </row>
    <row r="83" spans="2:8" x14ac:dyDescent="0.25">
      <c r="B83" s="54"/>
      <c r="C83" s="147"/>
      <c r="D83" s="332"/>
      <c r="E83" s="332"/>
      <c r="F83" s="517"/>
      <c r="G83" s="517"/>
      <c r="H83" s="518"/>
    </row>
    <row r="84" spans="2:8" x14ac:dyDescent="0.25">
      <c r="B84" s="54"/>
      <c r="C84" s="147"/>
      <c r="D84" s="332"/>
      <c r="E84" s="332"/>
      <c r="F84" s="517"/>
      <c r="G84" s="517"/>
      <c r="H84" s="518"/>
    </row>
    <row r="85" spans="2:8" x14ac:dyDescent="0.25">
      <c r="B85" s="54"/>
      <c r="C85" s="147"/>
      <c r="D85" s="332"/>
      <c r="E85" s="332"/>
      <c r="F85" s="517"/>
      <c r="G85" s="517"/>
      <c r="H85" s="518"/>
    </row>
    <row r="86" spans="2:8" x14ac:dyDescent="0.25">
      <c r="B86" s="54"/>
      <c r="C86" s="147"/>
      <c r="D86" s="332"/>
      <c r="E86" s="332"/>
      <c r="F86" s="517"/>
      <c r="G86" s="517"/>
      <c r="H86" s="518"/>
    </row>
    <row r="87" spans="2:8" x14ac:dyDescent="0.25">
      <c r="B87" s="54"/>
      <c r="C87" s="147"/>
      <c r="D87" s="332"/>
      <c r="E87" s="332"/>
      <c r="F87" s="517"/>
      <c r="G87" s="517"/>
      <c r="H87" s="518"/>
    </row>
    <row r="88" spans="2:8" x14ac:dyDescent="0.25">
      <c r="B88" s="54"/>
      <c r="C88" s="147"/>
      <c r="D88" s="332"/>
      <c r="E88" s="332"/>
      <c r="F88" s="517"/>
      <c r="G88" s="517"/>
      <c r="H88" s="518"/>
    </row>
    <row r="89" spans="2:8" x14ac:dyDescent="0.25">
      <c r="B89" s="54"/>
      <c r="C89" s="147"/>
      <c r="D89" s="332"/>
      <c r="E89" s="332"/>
      <c r="F89" s="517"/>
      <c r="G89" s="517"/>
      <c r="H89" s="518"/>
    </row>
    <row r="90" spans="2:8" x14ac:dyDescent="0.25">
      <c r="B90" s="54"/>
      <c r="C90" s="147"/>
      <c r="D90" s="332"/>
      <c r="E90" s="332"/>
      <c r="F90" s="517"/>
      <c r="G90" s="517"/>
      <c r="H90" s="518"/>
    </row>
    <row r="91" spans="2:8" x14ac:dyDescent="0.25">
      <c r="B91" s="54"/>
      <c r="C91" s="147"/>
      <c r="D91" s="332"/>
      <c r="E91" s="332"/>
      <c r="F91" s="517"/>
      <c r="G91" s="517"/>
      <c r="H91" s="518"/>
    </row>
    <row r="92" spans="2:8" x14ac:dyDescent="0.25">
      <c r="B92" s="54"/>
      <c r="C92" s="147"/>
      <c r="D92" s="332"/>
      <c r="E92" s="332"/>
      <c r="F92" s="517"/>
      <c r="G92" s="517"/>
      <c r="H92" s="518"/>
    </row>
    <row r="93" spans="2:8" x14ac:dyDescent="0.25">
      <c r="B93" s="54"/>
      <c r="C93" s="147"/>
      <c r="D93" s="332"/>
      <c r="E93" s="332"/>
      <c r="F93" s="517"/>
      <c r="G93" s="517"/>
      <c r="H93" s="518"/>
    </row>
    <row r="94" spans="2:8" x14ac:dyDescent="0.25">
      <c r="B94" s="54"/>
      <c r="C94" s="147"/>
      <c r="D94" s="332"/>
      <c r="E94" s="332"/>
      <c r="F94" s="517"/>
      <c r="G94" s="517"/>
      <c r="H94" s="518"/>
    </row>
    <row r="95" spans="2:8" x14ac:dyDescent="0.25">
      <c r="B95" s="54"/>
      <c r="C95" s="147"/>
      <c r="D95" s="332"/>
      <c r="E95" s="332"/>
      <c r="F95" s="517"/>
      <c r="G95" s="517"/>
      <c r="H95" s="518"/>
    </row>
    <row r="96" spans="2:8" x14ac:dyDescent="0.25">
      <c r="B96" s="54"/>
      <c r="C96" s="147"/>
      <c r="D96" s="332"/>
      <c r="E96" s="332"/>
      <c r="F96" s="517"/>
      <c r="G96" s="517"/>
      <c r="H96" s="518"/>
    </row>
    <row r="97" spans="2:8" x14ac:dyDescent="0.25">
      <c r="B97" s="54"/>
      <c r="C97" s="147"/>
      <c r="D97" s="332"/>
      <c r="E97" s="332"/>
      <c r="F97" s="517"/>
      <c r="G97" s="517"/>
      <c r="H97" s="518"/>
    </row>
    <row r="98" spans="2:8" x14ac:dyDescent="0.25">
      <c r="B98" s="54"/>
      <c r="C98" s="147"/>
      <c r="D98" s="332"/>
      <c r="E98" s="332"/>
      <c r="F98" s="517"/>
      <c r="G98" s="517"/>
      <c r="H98" s="518"/>
    </row>
    <row r="99" spans="2:8" x14ac:dyDescent="0.25">
      <c r="B99" s="54"/>
      <c r="C99" s="147"/>
      <c r="D99" s="332"/>
      <c r="E99" s="332"/>
      <c r="F99" s="517"/>
      <c r="G99" s="517"/>
      <c r="H99" s="518"/>
    </row>
    <row r="100" spans="2:8" ht="15.75" thickBot="1" x14ac:dyDescent="0.3">
      <c r="B100" s="60"/>
      <c r="C100" s="148"/>
      <c r="D100" s="336"/>
      <c r="E100" s="33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2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760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0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1">
    <tabColor rgb="FF000000"/>
    <pageSetUpPr fitToPage="1"/>
  </sheetPr>
  <dimension ref="B1:BF100"/>
  <sheetViews>
    <sheetView showGridLines="0" zoomScaleNormal="100" workbookViewId="0">
      <selection activeCell="G30" sqref="G30:G3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43596</v>
      </c>
      <c r="N5" s="468" t="str">
        <f ca="1">"Oil Sales for "&amp;TEXT(L5,"MM-DD-YY")</f>
        <v>Oil Sales for 05-11-19</v>
      </c>
      <c r="O5" s="469"/>
      <c r="P5" s="96">
        <f>SUM(AC14:AC37)</f>
        <v>423.94</v>
      </c>
      <c r="Q5" s="10"/>
      <c r="R5" s="531" t="str">
        <f ca="1">"Flare Total For "&amp;TEXT(L5,"MM-DD-YY")</f>
        <v>Flare Total For 05-11-19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586</v>
      </c>
      <c r="M6" s="10"/>
      <c r="N6" s="472" t="str">
        <f ca="1">"Gas Sales for "&amp;TEXT(L5,"MM-DD-YY")</f>
        <v>Gas Sales for 05-11-19</v>
      </c>
      <c r="O6" s="473"/>
      <c r="P6" s="132">
        <v>3815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500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23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326" t="s">
        <v>92</v>
      </c>
      <c r="F11" s="326" t="s">
        <v>93</v>
      </c>
      <c r="G11" s="326" t="s">
        <v>94</v>
      </c>
      <c r="H11" s="327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26" t="s">
        <v>54</v>
      </c>
      <c r="N11" s="327" t="s">
        <v>55</v>
      </c>
      <c r="O11" s="38" t="s">
        <v>80</v>
      </c>
      <c r="P11" s="326" t="s">
        <v>61</v>
      </c>
      <c r="Q11" s="327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26" t="s">
        <v>61</v>
      </c>
      <c r="AD11" s="326" t="s">
        <v>100</v>
      </c>
      <c r="AE11" s="326" t="s">
        <v>101</v>
      </c>
      <c r="AF11" s="327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324">
        <v>798</v>
      </c>
      <c r="E14" s="51">
        <v>42</v>
      </c>
      <c r="F14" s="324">
        <v>1.75</v>
      </c>
      <c r="G14" s="51">
        <v>184</v>
      </c>
      <c r="H14" s="52">
        <v>193</v>
      </c>
      <c r="I14" s="53"/>
      <c r="J14" s="160"/>
      <c r="K14" s="65"/>
      <c r="L14" s="49"/>
      <c r="M14" s="324"/>
      <c r="N14" s="52"/>
      <c r="O14" s="54">
        <v>4946</v>
      </c>
      <c r="P14" s="324">
        <v>24</v>
      </c>
      <c r="Q14" s="52">
        <v>21</v>
      </c>
      <c r="R14" s="21">
        <v>24</v>
      </c>
      <c r="S14" s="22">
        <f>Q14</f>
        <v>21</v>
      </c>
      <c r="T14" s="61"/>
      <c r="U14" s="61"/>
      <c r="V14" s="61"/>
      <c r="W14" s="112">
        <f ca="1">INDEX('Daily Totals'!$1:$1048576,MATCH(L5,'Daily Totals'!B:B)-1,17)</f>
        <v>115933</v>
      </c>
      <c r="X14" s="113">
        <f ca="1">IFERROR(('Main Tab'!$D$10-W14)/'Main Tab'!$D$10,1)</f>
        <v>0.34724982686493211</v>
      </c>
      <c r="Y14" s="185"/>
      <c r="Z14" s="64">
        <v>3</v>
      </c>
      <c r="AA14" s="49">
        <v>8371601</v>
      </c>
      <c r="AB14" s="49" t="s">
        <v>143</v>
      </c>
      <c r="AC14" s="324">
        <v>185.65</v>
      </c>
      <c r="AD14" s="104" t="s">
        <v>153</v>
      </c>
      <c r="AE14" s="106">
        <v>48</v>
      </c>
      <c r="AF14" s="108">
        <v>5.0000000000000001E-4</v>
      </c>
      <c r="AI14" s="83">
        <f ca="1">$L$5+B14</f>
        <v>43596.291666666664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24</v>
      </c>
      <c r="AQ14" s="81">
        <f t="shared" si="1"/>
        <v>21</v>
      </c>
      <c r="AR14" s="81">
        <f t="shared" ref="AR14:AR37" si="2">IF(O14="","",O14)</f>
        <v>4946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0.65625</v>
      </c>
      <c r="AV14" s="81">
        <f t="shared" ref="AV14:AZ37" si="6">IF(F14="","",F14)</f>
        <v>1.75</v>
      </c>
      <c r="AW14" s="226">
        <f t="shared" si="6"/>
        <v>184</v>
      </c>
      <c r="AX14" s="81">
        <f t="shared" si="6"/>
        <v>193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798</v>
      </c>
      <c r="BC14" s="81">
        <f t="shared" ref="BC14:BC37" si="8">IF(H14="","",H14)</f>
        <v>193</v>
      </c>
      <c r="BD14" s="228">
        <f t="shared" ref="BD14:BD37" si="9">IF(AF14="","",AF14)</f>
        <v>5.0000000000000001E-4</v>
      </c>
      <c r="BE14" s="227">
        <f t="shared" ref="BE14:BE37" si="10">IF(AE14="","",AE14)</f>
        <v>48</v>
      </c>
      <c r="BF14" s="84" t="str">
        <f t="shared" ref="BF14:BF37" si="11">IF(AA14&amp;AC14="","","Ticket No: "&amp;AA14&amp;" "&amp;AC14&amp;" bbls sold")</f>
        <v>Ticket No: 8371601 185.65 bbls sold</v>
      </c>
    </row>
    <row r="15" spans="2:58" x14ac:dyDescent="0.25">
      <c r="B15" s="47">
        <f ca="1">B14+$L$5+TIME(1,0,0)</f>
        <v>43596.333333333328</v>
      </c>
      <c r="C15" s="49"/>
      <c r="D15" s="324">
        <v>798</v>
      </c>
      <c r="E15" s="51">
        <v>42</v>
      </c>
      <c r="F15" s="324">
        <v>1.75</v>
      </c>
      <c r="G15" s="51">
        <v>205</v>
      </c>
      <c r="H15" s="52">
        <v>195</v>
      </c>
      <c r="I15" s="53"/>
      <c r="J15" s="160"/>
      <c r="K15" s="65"/>
      <c r="L15" s="49"/>
      <c r="M15" s="324"/>
      <c r="N15" s="52"/>
      <c r="O15" s="54">
        <v>3842</v>
      </c>
      <c r="P15" s="324">
        <v>25</v>
      </c>
      <c r="Q15" s="52">
        <v>21</v>
      </c>
      <c r="R15" s="23">
        <f t="shared" ref="R15:S30" si="12">P15+R14</f>
        <v>49</v>
      </c>
      <c r="S15" s="24">
        <f t="shared" si="12"/>
        <v>42</v>
      </c>
      <c r="T15" s="62"/>
      <c r="U15" s="62"/>
      <c r="V15" s="62"/>
      <c r="W15" s="114">
        <f t="shared" ref="W15:W37" ca="1" si="13">W14-Q15</f>
        <v>115912</v>
      </c>
      <c r="X15" s="115">
        <f ca="1">IFERROR(('Main Tab'!$D$10-W15)/'Main Tab'!$D$10,1)</f>
        <v>0.34736806544787086</v>
      </c>
      <c r="Y15" s="110"/>
      <c r="Z15" s="65">
        <v>3</v>
      </c>
      <c r="AA15" s="49"/>
      <c r="AB15" s="49"/>
      <c r="AC15" s="324"/>
      <c r="AD15" s="104"/>
      <c r="AE15" s="106"/>
      <c r="AF15" s="108"/>
      <c r="AI15" s="83">
        <f t="shared" ref="AI15:AI37" ca="1" si="14">B15</f>
        <v>43596.333333333328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25</v>
      </c>
      <c r="AQ15" s="81">
        <f t="shared" si="1"/>
        <v>21</v>
      </c>
      <c r="AR15" s="81">
        <f t="shared" si="2"/>
        <v>3842</v>
      </c>
      <c r="AS15" s="81" t="str">
        <f t="shared" si="3"/>
        <v/>
      </c>
      <c r="AT15" s="81" t="str">
        <f t="shared" si="4"/>
        <v/>
      </c>
      <c r="AU15" s="81">
        <f t="shared" si="5"/>
        <v>0.65625</v>
      </c>
      <c r="AV15" s="81">
        <f t="shared" si="6"/>
        <v>1.75</v>
      </c>
      <c r="AW15" s="226">
        <f t="shared" si="6"/>
        <v>205</v>
      </c>
      <c r="AX15" s="81">
        <f t="shared" si="6"/>
        <v>195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798</v>
      </c>
      <c r="BC15" s="81">
        <f t="shared" si="8"/>
        <v>195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43596.374999999993</v>
      </c>
      <c r="C16" s="49"/>
      <c r="D16" s="324">
        <v>801</v>
      </c>
      <c r="E16" s="51">
        <v>42</v>
      </c>
      <c r="F16" s="324">
        <v>1.75</v>
      </c>
      <c r="G16" s="51">
        <v>186</v>
      </c>
      <c r="H16" s="52">
        <v>191</v>
      </c>
      <c r="I16" s="53"/>
      <c r="J16" s="160"/>
      <c r="K16" s="65"/>
      <c r="L16" s="49"/>
      <c r="M16" s="324"/>
      <c r="N16" s="52"/>
      <c r="O16" s="54">
        <v>4935</v>
      </c>
      <c r="P16" s="324">
        <v>25</v>
      </c>
      <c r="Q16" s="52">
        <v>22</v>
      </c>
      <c r="R16" s="23">
        <f t="shared" si="12"/>
        <v>74</v>
      </c>
      <c r="S16" s="24">
        <f t="shared" si="12"/>
        <v>64</v>
      </c>
      <c r="T16" s="62"/>
      <c r="U16" s="62"/>
      <c r="V16" s="62"/>
      <c r="W16" s="114">
        <f t="shared" ca="1" si="13"/>
        <v>115890</v>
      </c>
      <c r="X16" s="115">
        <f ca="1">IFERROR(('Main Tab'!$D$10-W16)/'Main Tab'!$D$10,1)</f>
        <v>0.34749193443952098</v>
      </c>
      <c r="Y16" s="110"/>
      <c r="Z16" s="65">
        <v>3</v>
      </c>
      <c r="AA16" s="49"/>
      <c r="AB16" s="49"/>
      <c r="AC16" s="324"/>
      <c r="AD16" s="104"/>
      <c r="AE16" s="106"/>
      <c r="AF16" s="108"/>
      <c r="AI16" s="83">
        <f t="shared" ca="1" si="14"/>
        <v>43596.374999999993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25</v>
      </c>
      <c r="AQ16" s="81">
        <f t="shared" si="1"/>
        <v>22</v>
      </c>
      <c r="AR16" s="81">
        <f t="shared" si="2"/>
        <v>4935</v>
      </c>
      <c r="AS16" s="81" t="str">
        <f t="shared" si="3"/>
        <v/>
      </c>
      <c r="AT16" s="81" t="str">
        <f t="shared" si="4"/>
        <v/>
      </c>
      <c r="AU16" s="81">
        <f t="shared" si="5"/>
        <v>0.65625</v>
      </c>
      <c r="AV16" s="81">
        <f t="shared" si="6"/>
        <v>1.75</v>
      </c>
      <c r="AW16" s="226">
        <f t="shared" si="6"/>
        <v>186</v>
      </c>
      <c r="AX16" s="81">
        <f t="shared" si="6"/>
        <v>191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801</v>
      </c>
      <c r="BC16" s="81">
        <f t="shared" si="8"/>
        <v>191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43596.416666666657</v>
      </c>
      <c r="C17" s="49"/>
      <c r="D17" s="324">
        <v>800</v>
      </c>
      <c r="E17" s="51">
        <v>42</v>
      </c>
      <c r="F17" s="324">
        <v>1.75</v>
      </c>
      <c r="G17" s="51">
        <v>177</v>
      </c>
      <c r="H17" s="52">
        <v>192</v>
      </c>
      <c r="I17" s="53"/>
      <c r="J17" s="160"/>
      <c r="K17" s="65"/>
      <c r="L17" s="49"/>
      <c r="M17" s="324"/>
      <c r="N17" s="52"/>
      <c r="O17" s="54">
        <v>3467</v>
      </c>
      <c r="P17" s="324">
        <v>24</v>
      </c>
      <c r="Q17" s="52">
        <v>21</v>
      </c>
      <c r="R17" s="23">
        <f t="shared" si="12"/>
        <v>98</v>
      </c>
      <c r="S17" s="24">
        <f t="shared" si="12"/>
        <v>85</v>
      </c>
      <c r="T17" s="62"/>
      <c r="U17" s="171"/>
      <c r="V17" s="62"/>
      <c r="W17" s="114">
        <f t="shared" ca="1" si="13"/>
        <v>115869</v>
      </c>
      <c r="X17" s="115">
        <f ca="1">IFERROR(('Main Tab'!$D$10-W17)/'Main Tab'!$D$10,1)</f>
        <v>0.34761017302245972</v>
      </c>
      <c r="Y17" s="110"/>
      <c r="Z17" s="65">
        <v>3</v>
      </c>
      <c r="AA17" s="49"/>
      <c r="AB17" s="49"/>
      <c r="AC17" s="324"/>
      <c r="AD17" s="104"/>
      <c r="AE17" s="106"/>
      <c r="AF17" s="108"/>
      <c r="AI17" s="83">
        <f t="shared" ca="1" si="14"/>
        <v>43596.416666666657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24</v>
      </c>
      <c r="AQ17" s="81">
        <f t="shared" si="1"/>
        <v>21</v>
      </c>
      <c r="AR17" s="81">
        <f t="shared" si="2"/>
        <v>3467</v>
      </c>
      <c r="AS17" s="81" t="str">
        <f t="shared" si="3"/>
        <v/>
      </c>
      <c r="AT17" s="81" t="str">
        <f t="shared" si="4"/>
        <v/>
      </c>
      <c r="AU17" s="81">
        <f t="shared" si="5"/>
        <v>0.65625</v>
      </c>
      <c r="AV17" s="81">
        <f t="shared" si="6"/>
        <v>1.75</v>
      </c>
      <c r="AW17" s="226">
        <f t="shared" si="6"/>
        <v>177</v>
      </c>
      <c r="AX17" s="81">
        <f t="shared" si="6"/>
        <v>192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800</v>
      </c>
      <c r="BC17" s="81">
        <f t="shared" si="8"/>
        <v>192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43596.458333333321</v>
      </c>
      <c r="C18" s="49"/>
      <c r="D18" s="324">
        <v>794</v>
      </c>
      <c r="E18" s="51">
        <v>42</v>
      </c>
      <c r="F18" s="324">
        <v>1.75</v>
      </c>
      <c r="G18" s="51">
        <v>203</v>
      </c>
      <c r="H18" s="52">
        <v>194</v>
      </c>
      <c r="I18" s="53"/>
      <c r="J18" s="160"/>
      <c r="K18" s="65"/>
      <c r="L18" s="49"/>
      <c r="M18" s="324"/>
      <c r="N18" s="52"/>
      <c r="O18" s="54">
        <v>3710</v>
      </c>
      <c r="P18" s="324">
        <v>26</v>
      </c>
      <c r="Q18" s="52">
        <v>20</v>
      </c>
      <c r="R18" s="23">
        <f t="shared" si="12"/>
        <v>124</v>
      </c>
      <c r="S18" s="24">
        <f t="shared" si="12"/>
        <v>105</v>
      </c>
      <c r="T18" s="62"/>
      <c r="U18" s="62"/>
      <c r="V18" s="62"/>
      <c r="W18" s="114">
        <f t="shared" ca="1" si="13"/>
        <v>115849</v>
      </c>
      <c r="X18" s="115">
        <f ca="1">IFERROR(('Main Tab'!$D$10-W18)/'Main Tab'!$D$10,1)</f>
        <v>0.34772278119668709</v>
      </c>
      <c r="Y18" s="110"/>
      <c r="Z18" s="65">
        <v>2</v>
      </c>
      <c r="AA18" s="49"/>
      <c r="AB18" s="49"/>
      <c r="AC18" s="324"/>
      <c r="AD18" s="104"/>
      <c r="AE18" s="106"/>
      <c r="AF18" s="108"/>
      <c r="AI18" s="83">
        <f t="shared" ca="1" si="14"/>
        <v>43596.458333333321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26</v>
      </c>
      <c r="AQ18" s="81">
        <f t="shared" si="1"/>
        <v>20</v>
      </c>
      <c r="AR18" s="81">
        <f t="shared" si="2"/>
        <v>3710</v>
      </c>
      <c r="AS18" s="81" t="str">
        <f t="shared" si="3"/>
        <v/>
      </c>
      <c r="AT18" s="81" t="str">
        <f t="shared" si="4"/>
        <v/>
      </c>
      <c r="AU18" s="81">
        <f t="shared" si="5"/>
        <v>0.65625</v>
      </c>
      <c r="AV18" s="81">
        <f t="shared" si="6"/>
        <v>1.75</v>
      </c>
      <c r="AW18" s="226">
        <f t="shared" si="6"/>
        <v>203</v>
      </c>
      <c r="AX18" s="81">
        <f t="shared" si="6"/>
        <v>194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794</v>
      </c>
      <c r="BC18" s="81">
        <f t="shared" si="8"/>
        <v>194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ht="15.75" thickBot="1" x14ac:dyDescent="0.3">
      <c r="B19" s="47">
        <f t="shared" ca="1" si="15"/>
        <v>43596.499999999985</v>
      </c>
      <c r="C19" s="49"/>
      <c r="D19" s="324">
        <v>801</v>
      </c>
      <c r="E19" s="51">
        <v>42</v>
      </c>
      <c r="F19" s="324">
        <v>1.75</v>
      </c>
      <c r="G19" s="51">
        <v>190</v>
      </c>
      <c r="H19" s="52">
        <v>194</v>
      </c>
      <c r="I19" s="53"/>
      <c r="J19" s="160"/>
      <c r="K19" s="65"/>
      <c r="L19" s="49"/>
      <c r="M19" s="324"/>
      <c r="N19" s="52"/>
      <c r="O19" s="54">
        <v>3604</v>
      </c>
      <c r="P19" s="324">
        <v>24</v>
      </c>
      <c r="Q19" s="52">
        <v>21</v>
      </c>
      <c r="R19" s="23">
        <f t="shared" si="12"/>
        <v>148</v>
      </c>
      <c r="S19" s="24">
        <f t="shared" si="12"/>
        <v>126</v>
      </c>
      <c r="T19" s="62"/>
      <c r="U19" s="62"/>
      <c r="V19" s="62"/>
      <c r="W19" s="114">
        <f t="shared" ca="1" si="13"/>
        <v>115828</v>
      </c>
      <c r="X19" s="115">
        <f ca="1">IFERROR(('Main Tab'!$D$10-W19)/'Main Tab'!$D$10,1)</f>
        <v>0.34784101977962578</v>
      </c>
      <c r="Y19" s="110"/>
      <c r="Z19" s="65">
        <v>2</v>
      </c>
      <c r="AA19" s="49"/>
      <c r="AB19" s="49"/>
      <c r="AC19" s="324"/>
      <c r="AD19" s="104"/>
      <c r="AE19" s="106"/>
      <c r="AF19" s="108"/>
      <c r="AI19" s="83">
        <f t="shared" ca="1" si="14"/>
        <v>43596.499999999985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24</v>
      </c>
      <c r="AQ19" s="81">
        <f t="shared" si="1"/>
        <v>21</v>
      </c>
      <c r="AR19" s="81">
        <f t="shared" si="2"/>
        <v>3604</v>
      </c>
      <c r="AS19" s="81" t="str">
        <f t="shared" si="3"/>
        <v/>
      </c>
      <c r="AT19" s="81" t="str">
        <f t="shared" si="4"/>
        <v/>
      </c>
      <c r="AU19" s="81">
        <f>IF(E19="","",E19/64)</f>
        <v>0.65625</v>
      </c>
      <c r="AV19" s="81">
        <f>IF(F19="","",F19)</f>
        <v>1.75</v>
      </c>
      <c r="AW19" s="226">
        <f t="shared" si="6"/>
        <v>190</v>
      </c>
      <c r="AX19" s="81">
        <f t="shared" si="6"/>
        <v>194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801</v>
      </c>
      <c r="BC19" s="81">
        <f t="shared" si="8"/>
        <v>194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ht="15.75" thickTop="1" x14ac:dyDescent="0.25">
      <c r="B20" s="47">
        <f t="shared" ca="1" si="15"/>
        <v>43596.54166666665</v>
      </c>
      <c r="C20" s="49"/>
      <c r="D20" s="324">
        <v>802</v>
      </c>
      <c r="E20" s="51">
        <v>42</v>
      </c>
      <c r="F20" s="329">
        <v>1.75</v>
      </c>
      <c r="G20" s="51">
        <v>212</v>
      </c>
      <c r="H20" s="52">
        <v>192</v>
      </c>
      <c r="I20" s="53"/>
      <c r="J20" s="160"/>
      <c r="K20" s="65"/>
      <c r="L20" s="49"/>
      <c r="M20" s="324"/>
      <c r="N20" s="52"/>
      <c r="O20" s="54">
        <v>5269</v>
      </c>
      <c r="P20" s="329">
        <v>24</v>
      </c>
      <c r="Q20" s="52">
        <v>21</v>
      </c>
      <c r="R20" s="23">
        <f t="shared" si="12"/>
        <v>172</v>
      </c>
      <c r="S20" s="24">
        <f t="shared" si="12"/>
        <v>147</v>
      </c>
      <c r="T20" s="62"/>
      <c r="U20" s="62"/>
      <c r="V20" s="62"/>
      <c r="W20" s="114">
        <f t="shared" ca="1" si="13"/>
        <v>115807</v>
      </c>
      <c r="X20" s="115">
        <f ca="1">IFERROR(('Main Tab'!$D$10-W20)/'Main Tab'!$D$10,1)</f>
        <v>0.34795925836256453</v>
      </c>
      <c r="Y20" s="110"/>
      <c r="Z20" s="64">
        <v>3</v>
      </c>
      <c r="AA20" s="49"/>
      <c r="AB20" s="49"/>
      <c r="AC20" s="324"/>
      <c r="AD20" s="104"/>
      <c r="AE20" s="106"/>
      <c r="AF20" s="108"/>
      <c r="AI20" s="83">
        <f t="shared" ca="1" si="14"/>
        <v>43596.54166666665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24</v>
      </c>
      <c r="AQ20" s="81">
        <f t="shared" si="1"/>
        <v>21</v>
      </c>
      <c r="AR20" s="81">
        <f t="shared" si="2"/>
        <v>5269</v>
      </c>
      <c r="AS20" s="81" t="str">
        <f t="shared" si="3"/>
        <v/>
      </c>
      <c r="AT20" s="81" t="str">
        <f t="shared" si="4"/>
        <v/>
      </c>
      <c r="AU20" s="81">
        <f>IF(E20="","",E20/64)</f>
        <v>0.65625</v>
      </c>
      <c r="AV20" s="81">
        <f t="shared" si="6"/>
        <v>1.75</v>
      </c>
      <c r="AW20" s="226">
        <f t="shared" si="6"/>
        <v>212</v>
      </c>
      <c r="AX20" s="81">
        <f t="shared" si="6"/>
        <v>192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802</v>
      </c>
      <c r="BC20" s="81">
        <f t="shared" si="8"/>
        <v>192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43596.583333333314</v>
      </c>
      <c r="C21" s="49"/>
      <c r="D21" s="324">
        <v>797</v>
      </c>
      <c r="E21" s="51">
        <v>42</v>
      </c>
      <c r="F21" s="329">
        <v>1.75</v>
      </c>
      <c r="G21" s="51">
        <v>171</v>
      </c>
      <c r="H21" s="52">
        <v>191</v>
      </c>
      <c r="I21" s="53"/>
      <c r="J21" s="160"/>
      <c r="K21" s="65"/>
      <c r="L21" s="49"/>
      <c r="M21" s="324"/>
      <c r="N21" s="52"/>
      <c r="O21" s="54">
        <v>3388</v>
      </c>
      <c r="P21" s="329">
        <v>25</v>
      </c>
      <c r="Q21" s="52">
        <v>21</v>
      </c>
      <c r="R21" s="23">
        <f t="shared" si="12"/>
        <v>197</v>
      </c>
      <c r="S21" s="24">
        <f t="shared" si="12"/>
        <v>168</v>
      </c>
      <c r="T21" s="62"/>
      <c r="U21" s="62"/>
      <c r="V21" s="62"/>
      <c r="W21" s="114">
        <f t="shared" ca="1" si="13"/>
        <v>115786</v>
      </c>
      <c r="X21" s="115">
        <f ca="1">IFERROR(('Main Tab'!$D$10-W21)/'Main Tab'!$D$10,1)</f>
        <v>0.34807749694550327</v>
      </c>
      <c r="Y21" s="110"/>
      <c r="Z21" s="65">
        <v>3</v>
      </c>
      <c r="AA21" s="49"/>
      <c r="AB21" s="49"/>
      <c r="AC21" s="324"/>
      <c r="AD21" s="104"/>
      <c r="AE21" s="106"/>
      <c r="AF21" s="108"/>
      <c r="AI21" s="83">
        <f t="shared" ca="1" si="14"/>
        <v>43596.583333333314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25</v>
      </c>
      <c r="AQ21" s="81">
        <f t="shared" si="1"/>
        <v>21</v>
      </c>
      <c r="AR21" s="81">
        <f t="shared" si="2"/>
        <v>3388</v>
      </c>
      <c r="AS21" s="81" t="str">
        <f t="shared" si="3"/>
        <v/>
      </c>
      <c r="AT21" s="81" t="str">
        <f t="shared" si="4"/>
        <v/>
      </c>
      <c r="AU21" s="81">
        <f t="shared" si="5"/>
        <v>0.65625</v>
      </c>
      <c r="AV21" s="81">
        <f t="shared" si="6"/>
        <v>1.75</v>
      </c>
      <c r="AW21" s="226">
        <f t="shared" si="6"/>
        <v>171</v>
      </c>
      <c r="AX21" s="81">
        <f t="shared" si="6"/>
        <v>191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797</v>
      </c>
      <c r="BC21" s="81">
        <f t="shared" si="8"/>
        <v>191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43596.624999999978</v>
      </c>
      <c r="C22" s="49"/>
      <c r="D22" s="324">
        <v>798</v>
      </c>
      <c r="E22" s="51">
        <v>42</v>
      </c>
      <c r="F22" s="329">
        <v>1.75</v>
      </c>
      <c r="G22" s="51">
        <v>169</v>
      </c>
      <c r="H22" s="52">
        <v>193</v>
      </c>
      <c r="I22" s="53"/>
      <c r="J22" s="160"/>
      <c r="K22" s="65"/>
      <c r="L22" s="49"/>
      <c r="M22" s="324"/>
      <c r="N22" s="52"/>
      <c r="O22" s="54">
        <v>3621</v>
      </c>
      <c r="P22" s="329">
        <v>25</v>
      </c>
      <c r="Q22" s="52">
        <v>22</v>
      </c>
      <c r="R22" s="23">
        <f t="shared" si="12"/>
        <v>222</v>
      </c>
      <c r="S22" s="24">
        <f t="shared" si="12"/>
        <v>190</v>
      </c>
      <c r="T22" s="62"/>
      <c r="U22" s="62"/>
      <c r="V22" s="62"/>
      <c r="W22" s="114">
        <f t="shared" ca="1" si="13"/>
        <v>115764</v>
      </c>
      <c r="X22" s="115">
        <f ca="1">IFERROR(('Main Tab'!$D$10-W22)/'Main Tab'!$D$10,1)</f>
        <v>0.3482013659371534</v>
      </c>
      <c r="Y22" s="110"/>
      <c r="Z22" s="65">
        <v>3</v>
      </c>
      <c r="AA22" s="49"/>
      <c r="AB22" s="49"/>
      <c r="AC22" s="324"/>
      <c r="AD22" s="104"/>
      <c r="AE22" s="106"/>
      <c r="AF22" s="108"/>
      <c r="AI22" s="83">
        <f t="shared" ca="1" si="14"/>
        <v>43596.624999999978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25</v>
      </c>
      <c r="AQ22" s="81">
        <f t="shared" si="1"/>
        <v>22</v>
      </c>
      <c r="AR22" s="81">
        <f t="shared" si="2"/>
        <v>3621</v>
      </c>
      <c r="AS22" s="81" t="str">
        <f t="shared" si="3"/>
        <v/>
      </c>
      <c r="AT22" s="81" t="str">
        <f t="shared" si="4"/>
        <v/>
      </c>
      <c r="AU22" s="81">
        <f t="shared" si="5"/>
        <v>0.65625</v>
      </c>
      <c r="AV22" s="81">
        <f t="shared" si="6"/>
        <v>1.75</v>
      </c>
      <c r="AW22" s="226">
        <f t="shared" si="6"/>
        <v>169</v>
      </c>
      <c r="AX22" s="81">
        <f t="shared" si="6"/>
        <v>193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798</v>
      </c>
      <c r="BC22" s="81">
        <f t="shared" si="8"/>
        <v>193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43596.666666666642</v>
      </c>
      <c r="C23" s="49"/>
      <c r="D23" s="324">
        <v>800</v>
      </c>
      <c r="E23" s="51">
        <v>42</v>
      </c>
      <c r="F23" s="329">
        <v>1.75</v>
      </c>
      <c r="G23" s="51">
        <v>196</v>
      </c>
      <c r="H23" s="52">
        <v>194</v>
      </c>
      <c r="I23" s="53"/>
      <c r="J23" s="160"/>
      <c r="K23" s="65"/>
      <c r="L23" s="49"/>
      <c r="M23" s="324"/>
      <c r="N23" s="52"/>
      <c r="O23" s="54">
        <v>6033</v>
      </c>
      <c r="P23" s="329">
        <v>24</v>
      </c>
      <c r="Q23" s="52">
        <v>21</v>
      </c>
      <c r="R23" s="23">
        <f t="shared" si="12"/>
        <v>246</v>
      </c>
      <c r="S23" s="24">
        <f t="shared" si="12"/>
        <v>211</v>
      </c>
      <c r="T23" s="62"/>
      <c r="U23" s="62"/>
      <c r="V23" s="62"/>
      <c r="W23" s="114">
        <f t="shared" ca="1" si="13"/>
        <v>115743</v>
      </c>
      <c r="X23" s="115">
        <f ca="1">IFERROR(('Main Tab'!$D$10-W23)/'Main Tab'!$D$10,1)</f>
        <v>0.34831960452009214</v>
      </c>
      <c r="Y23" s="110"/>
      <c r="Z23" s="65">
        <v>3</v>
      </c>
      <c r="AA23" s="49"/>
      <c r="AB23" s="49"/>
      <c r="AC23" s="324"/>
      <c r="AD23" s="104"/>
      <c r="AE23" s="106"/>
      <c r="AF23" s="108"/>
      <c r="AI23" s="83">
        <f t="shared" ca="1" si="14"/>
        <v>43596.666666666642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24</v>
      </c>
      <c r="AQ23" s="81">
        <f t="shared" si="1"/>
        <v>21</v>
      </c>
      <c r="AR23" s="81">
        <f t="shared" si="2"/>
        <v>6033</v>
      </c>
      <c r="AS23" s="81" t="str">
        <f t="shared" si="3"/>
        <v/>
      </c>
      <c r="AT23" s="81" t="str">
        <f t="shared" si="4"/>
        <v/>
      </c>
      <c r="AU23" s="81">
        <f t="shared" si="5"/>
        <v>0.65625</v>
      </c>
      <c r="AV23" s="81">
        <f t="shared" si="6"/>
        <v>1.75</v>
      </c>
      <c r="AW23" s="226">
        <f t="shared" si="6"/>
        <v>196</v>
      </c>
      <c r="AX23" s="81">
        <f t="shared" si="6"/>
        <v>194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800</v>
      </c>
      <c r="BC23" s="81">
        <f t="shared" si="8"/>
        <v>194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43596.708333333307</v>
      </c>
      <c r="C24" s="49"/>
      <c r="D24" s="324">
        <v>799</v>
      </c>
      <c r="E24" s="51">
        <v>42</v>
      </c>
      <c r="F24" s="329">
        <v>1.75</v>
      </c>
      <c r="G24" s="51">
        <v>197</v>
      </c>
      <c r="H24" s="52">
        <v>192</v>
      </c>
      <c r="I24" s="53"/>
      <c r="J24" s="160"/>
      <c r="K24" s="65"/>
      <c r="L24" s="49"/>
      <c r="M24" s="324"/>
      <c r="N24" s="52"/>
      <c r="O24" s="54">
        <v>3644</v>
      </c>
      <c r="P24" s="329">
        <v>26</v>
      </c>
      <c r="Q24" s="52">
        <v>20</v>
      </c>
      <c r="R24" s="23">
        <f t="shared" si="12"/>
        <v>272</v>
      </c>
      <c r="S24" s="24">
        <f t="shared" si="12"/>
        <v>231</v>
      </c>
      <c r="T24" s="62"/>
      <c r="U24" s="62"/>
      <c r="V24" s="62"/>
      <c r="W24" s="114">
        <f t="shared" ca="1" si="13"/>
        <v>115723</v>
      </c>
      <c r="X24" s="115">
        <f ca="1">IFERROR(('Main Tab'!$D$10-W24)/'Main Tab'!$D$10,1)</f>
        <v>0.34843221269431945</v>
      </c>
      <c r="Y24" s="110"/>
      <c r="Z24" s="65">
        <v>2</v>
      </c>
      <c r="AA24" s="49">
        <v>8372001</v>
      </c>
      <c r="AB24" s="49" t="s">
        <v>143</v>
      </c>
      <c r="AC24" s="324">
        <v>238.29</v>
      </c>
      <c r="AD24" s="104" t="s">
        <v>153</v>
      </c>
      <c r="AE24" s="106">
        <v>48.8</v>
      </c>
      <c r="AF24" s="108">
        <v>2E-3</v>
      </c>
      <c r="AI24" s="83">
        <f t="shared" ca="1" si="14"/>
        <v>43596.708333333307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26</v>
      </c>
      <c r="AQ24" s="81">
        <f t="shared" si="1"/>
        <v>20</v>
      </c>
      <c r="AR24" s="81">
        <f t="shared" si="2"/>
        <v>3644</v>
      </c>
      <c r="AS24" s="81" t="str">
        <f t="shared" si="3"/>
        <v/>
      </c>
      <c r="AT24" s="81" t="str">
        <f t="shared" si="4"/>
        <v/>
      </c>
      <c r="AU24" s="81">
        <f t="shared" si="5"/>
        <v>0.65625</v>
      </c>
      <c r="AV24" s="81">
        <f t="shared" si="6"/>
        <v>1.75</v>
      </c>
      <c r="AW24" s="226">
        <f t="shared" si="6"/>
        <v>197</v>
      </c>
      <c r="AX24" s="81">
        <f t="shared" si="6"/>
        <v>192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799</v>
      </c>
      <c r="BC24" s="81">
        <f t="shared" si="8"/>
        <v>192</v>
      </c>
      <c r="BD24" s="81">
        <f t="shared" si="9"/>
        <v>2E-3</v>
      </c>
      <c r="BE24" s="81">
        <f t="shared" si="10"/>
        <v>48.8</v>
      </c>
      <c r="BF24" s="84" t="str">
        <f t="shared" si="11"/>
        <v>Ticket No: 8372001 238.29 bbls sold</v>
      </c>
    </row>
    <row r="25" spans="2:58" ht="15.75" thickBot="1" x14ac:dyDescent="0.3">
      <c r="B25" s="47">
        <f t="shared" ca="1" si="15"/>
        <v>43596.749999999971</v>
      </c>
      <c r="C25" s="49"/>
      <c r="D25" s="324">
        <v>801</v>
      </c>
      <c r="E25" s="51">
        <v>42</v>
      </c>
      <c r="F25" s="329">
        <v>1.75</v>
      </c>
      <c r="G25" s="51">
        <v>190</v>
      </c>
      <c r="H25" s="52">
        <v>195</v>
      </c>
      <c r="I25" s="53"/>
      <c r="J25" s="160"/>
      <c r="K25" s="65"/>
      <c r="L25" s="49"/>
      <c r="M25" s="324"/>
      <c r="N25" s="52"/>
      <c r="O25" s="54">
        <v>5927</v>
      </c>
      <c r="P25" s="329">
        <v>25</v>
      </c>
      <c r="Q25" s="52">
        <v>21</v>
      </c>
      <c r="R25" s="23">
        <f t="shared" si="12"/>
        <v>297</v>
      </c>
      <c r="S25" s="24">
        <f t="shared" si="12"/>
        <v>252</v>
      </c>
      <c r="T25" s="62"/>
      <c r="U25" s="62"/>
      <c r="V25" s="62"/>
      <c r="W25" s="114">
        <f t="shared" ca="1" si="13"/>
        <v>115702</v>
      </c>
      <c r="X25" s="115">
        <f ca="1">IFERROR(('Main Tab'!$D$10-W25)/'Main Tab'!$D$10,1)</f>
        <v>0.3485504512772582</v>
      </c>
      <c r="Y25" s="110"/>
      <c r="Z25" s="65">
        <v>2</v>
      </c>
      <c r="AA25" s="49"/>
      <c r="AB25" s="49"/>
      <c r="AC25" s="324"/>
      <c r="AD25" s="104"/>
      <c r="AE25" s="106"/>
      <c r="AF25" s="108"/>
      <c r="AI25" s="83">
        <f t="shared" ca="1" si="14"/>
        <v>43596.749999999971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25</v>
      </c>
      <c r="AQ25" s="81">
        <f t="shared" si="1"/>
        <v>21</v>
      </c>
      <c r="AR25" s="81">
        <f t="shared" si="2"/>
        <v>5927</v>
      </c>
      <c r="AS25" s="81" t="str">
        <f t="shared" si="3"/>
        <v/>
      </c>
      <c r="AT25" s="81" t="str">
        <f t="shared" si="4"/>
        <v/>
      </c>
      <c r="AU25" s="81">
        <f t="shared" si="5"/>
        <v>0.65625</v>
      </c>
      <c r="AV25" s="81">
        <f t="shared" si="6"/>
        <v>1.75</v>
      </c>
      <c r="AW25" s="81">
        <f t="shared" si="6"/>
        <v>190</v>
      </c>
      <c r="AX25" s="81">
        <f t="shared" si="6"/>
        <v>195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801</v>
      </c>
      <c r="BC25" s="81">
        <f t="shared" si="8"/>
        <v>195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43596.791666666635</v>
      </c>
      <c r="C26" s="49"/>
      <c r="D26" s="324">
        <v>799</v>
      </c>
      <c r="E26" s="51">
        <v>42</v>
      </c>
      <c r="F26" s="330">
        <v>1.75</v>
      </c>
      <c r="G26" s="51">
        <v>184</v>
      </c>
      <c r="H26" s="52">
        <v>194</v>
      </c>
      <c r="I26" s="53"/>
      <c r="J26" s="160"/>
      <c r="K26" s="65"/>
      <c r="L26" s="49"/>
      <c r="M26" s="324"/>
      <c r="N26" s="52"/>
      <c r="O26" s="54">
        <v>3636</v>
      </c>
      <c r="P26" s="330">
        <v>25</v>
      </c>
      <c r="Q26" s="52">
        <v>21</v>
      </c>
      <c r="R26" s="23">
        <f t="shared" si="12"/>
        <v>322</v>
      </c>
      <c r="S26" s="24">
        <f t="shared" si="12"/>
        <v>273</v>
      </c>
      <c r="T26" s="62"/>
      <c r="U26" s="62"/>
      <c r="V26" s="62"/>
      <c r="W26" s="114">
        <f t="shared" ca="1" si="13"/>
        <v>115681</v>
      </c>
      <c r="X26" s="115">
        <f ca="1">IFERROR(('Main Tab'!$D$10-W26)/'Main Tab'!$D$10,1)</f>
        <v>0.34866868986019695</v>
      </c>
      <c r="Y26" s="110"/>
      <c r="Z26" s="64">
        <v>3</v>
      </c>
      <c r="AA26" s="49"/>
      <c r="AB26" s="49"/>
      <c r="AC26" s="324"/>
      <c r="AD26" s="104"/>
      <c r="AE26" s="106"/>
      <c r="AF26" s="108"/>
      <c r="AI26" s="83">
        <f t="shared" ca="1" si="14"/>
        <v>43596.791666666635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25</v>
      </c>
      <c r="AQ26" s="81">
        <f t="shared" si="1"/>
        <v>21</v>
      </c>
      <c r="AR26" s="81">
        <f t="shared" si="2"/>
        <v>3636</v>
      </c>
      <c r="AS26" s="81" t="str">
        <f t="shared" si="3"/>
        <v/>
      </c>
      <c r="AT26" s="81" t="str">
        <f t="shared" si="4"/>
        <v/>
      </c>
      <c r="AU26" s="81">
        <f t="shared" si="5"/>
        <v>0.65625</v>
      </c>
      <c r="AV26" s="81">
        <f>IF(F26="","",F26)</f>
        <v>1.75</v>
      </c>
      <c r="AW26" s="81">
        <f t="shared" si="6"/>
        <v>184</v>
      </c>
      <c r="AX26" s="81">
        <f t="shared" si="6"/>
        <v>194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799</v>
      </c>
      <c r="BC26" s="81">
        <f t="shared" si="8"/>
        <v>194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43596.833333333299</v>
      </c>
      <c r="C27" s="49"/>
      <c r="D27" s="324">
        <v>795</v>
      </c>
      <c r="E27" s="51">
        <v>42</v>
      </c>
      <c r="F27" s="330">
        <v>1.75</v>
      </c>
      <c r="G27" s="51">
        <v>209</v>
      </c>
      <c r="H27" s="52">
        <v>196</v>
      </c>
      <c r="I27" s="53"/>
      <c r="J27" s="160"/>
      <c r="K27" s="65"/>
      <c r="L27" s="49"/>
      <c r="M27" s="324"/>
      <c r="N27" s="52"/>
      <c r="O27" s="54">
        <v>3749</v>
      </c>
      <c r="P27" s="330">
        <v>25</v>
      </c>
      <c r="Q27" s="52">
        <v>21</v>
      </c>
      <c r="R27" s="23">
        <f t="shared" si="12"/>
        <v>347</v>
      </c>
      <c r="S27" s="24">
        <f t="shared" si="12"/>
        <v>294</v>
      </c>
      <c r="T27" s="62"/>
      <c r="U27" s="62"/>
      <c r="V27" s="62"/>
      <c r="W27" s="114">
        <f t="shared" ca="1" si="13"/>
        <v>115660</v>
      </c>
      <c r="X27" s="115">
        <f ca="1">IFERROR(('Main Tab'!$D$10-W27)/'Main Tab'!$D$10,1)</f>
        <v>0.34878692844313569</v>
      </c>
      <c r="Y27" s="110"/>
      <c r="Z27" s="65">
        <v>3</v>
      </c>
      <c r="AA27" s="49"/>
      <c r="AB27" s="49"/>
      <c r="AC27" s="324"/>
      <c r="AD27" s="104"/>
      <c r="AE27" s="106"/>
      <c r="AF27" s="108"/>
      <c r="AI27" s="83">
        <f t="shared" ca="1" si="14"/>
        <v>43596.833333333299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25</v>
      </c>
      <c r="AQ27" s="81">
        <f t="shared" si="1"/>
        <v>21</v>
      </c>
      <c r="AR27" s="81">
        <f t="shared" si="2"/>
        <v>3749</v>
      </c>
      <c r="AS27" s="81" t="str">
        <f t="shared" si="3"/>
        <v/>
      </c>
      <c r="AT27" s="81" t="str">
        <f t="shared" si="4"/>
        <v/>
      </c>
      <c r="AU27" s="81">
        <f t="shared" si="5"/>
        <v>0.65625</v>
      </c>
      <c r="AV27" s="81">
        <f t="shared" si="6"/>
        <v>1.75</v>
      </c>
      <c r="AW27" s="81">
        <f t="shared" si="6"/>
        <v>209</v>
      </c>
      <c r="AX27" s="81">
        <f t="shared" si="6"/>
        <v>196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795</v>
      </c>
      <c r="BC27" s="81">
        <f t="shared" si="8"/>
        <v>196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43596.874999999964</v>
      </c>
      <c r="C28" s="49"/>
      <c r="D28" s="324">
        <v>797</v>
      </c>
      <c r="E28" s="51">
        <v>42</v>
      </c>
      <c r="F28" s="330">
        <v>1.75</v>
      </c>
      <c r="G28" s="51">
        <v>181</v>
      </c>
      <c r="H28" s="52">
        <v>195</v>
      </c>
      <c r="I28" s="53"/>
      <c r="J28" s="160"/>
      <c r="K28" s="65"/>
      <c r="L28" s="49"/>
      <c r="M28" s="324"/>
      <c r="N28" s="52"/>
      <c r="O28" s="54">
        <v>3615</v>
      </c>
      <c r="P28" s="330">
        <v>24</v>
      </c>
      <c r="Q28" s="52">
        <v>21</v>
      </c>
      <c r="R28" s="23">
        <f t="shared" si="12"/>
        <v>371</v>
      </c>
      <c r="S28" s="24">
        <f t="shared" si="12"/>
        <v>315</v>
      </c>
      <c r="T28" s="62"/>
      <c r="U28" s="62"/>
      <c r="V28" s="62"/>
      <c r="W28" s="114">
        <f t="shared" ca="1" si="13"/>
        <v>115639</v>
      </c>
      <c r="X28" s="115">
        <f ca="1">IFERROR(('Main Tab'!$D$10-W28)/'Main Tab'!$D$10,1)</f>
        <v>0.34890516702607444</v>
      </c>
      <c r="Y28" s="110"/>
      <c r="Z28" s="65">
        <v>3</v>
      </c>
      <c r="AA28" s="49"/>
      <c r="AB28" s="49"/>
      <c r="AC28" s="324"/>
      <c r="AD28" s="104"/>
      <c r="AE28" s="106"/>
      <c r="AF28" s="108"/>
      <c r="AI28" s="83">
        <f t="shared" ca="1" si="14"/>
        <v>43596.874999999964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24</v>
      </c>
      <c r="AQ28" s="81">
        <f t="shared" si="1"/>
        <v>21</v>
      </c>
      <c r="AR28" s="81">
        <f t="shared" si="2"/>
        <v>3615</v>
      </c>
      <c r="AS28" s="81" t="str">
        <f t="shared" si="3"/>
        <v/>
      </c>
      <c r="AT28" s="81" t="str">
        <f t="shared" si="4"/>
        <v/>
      </c>
      <c r="AU28" s="81">
        <f t="shared" si="5"/>
        <v>0.65625</v>
      </c>
      <c r="AV28" s="81">
        <f t="shared" si="6"/>
        <v>1.75</v>
      </c>
      <c r="AW28" s="81">
        <f t="shared" si="6"/>
        <v>181</v>
      </c>
      <c r="AX28" s="81">
        <f t="shared" si="6"/>
        <v>195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797</v>
      </c>
      <c r="BC28" s="81">
        <f t="shared" si="8"/>
        <v>195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43596.916666666628</v>
      </c>
      <c r="C29" s="49"/>
      <c r="D29" s="324">
        <v>795</v>
      </c>
      <c r="E29" s="51">
        <v>42</v>
      </c>
      <c r="F29" s="330">
        <v>1.75</v>
      </c>
      <c r="G29" s="51">
        <v>211</v>
      </c>
      <c r="H29" s="52">
        <v>195</v>
      </c>
      <c r="I29" s="53"/>
      <c r="J29" s="160"/>
      <c r="K29" s="65"/>
      <c r="L29" s="49"/>
      <c r="M29" s="324"/>
      <c r="N29" s="52"/>
      <c r="O29" s="54">
        <v>3569</v>
      </c>
      <c r="P29" s="330">
        <v>24</v>
      </c>
      <c r="Q29" s="52">
        <v>20</v>
      </c>
      <c r="R29" s="23">
        <f t="shared" si="12"/>
        <v>395</v>
      </c>
      <c r="S29" s="24">
        <f t="shared" si="12"/>
        <v>335</v>
      </c>
      <c r="T29" s="62"/>
      <c r="U29" s="62"/>
      <c r="V29" s="62"/>
      <c r="W29" s="114">
        <f t="shared" ca="1" si="13"/>
        <v>115619</v>
      </c>
      <c r="X29" s="115">
        <f ca="1">IFERROR(('Main Tab'!$D$10-W29)/'Main Tab'!$D$10,1)</f>
        <v>0.34901777520030181</v>
      </c>
      <c r="Y29" s="110"/>
      <c r="Z29" s="65">
        <v>3</v>
      </c>
      <c r="AA29" s="49"/>
      <c r="AB29" s="49"/>
      <c r="AC29" s="324"/>
      <c r="AD29" s="104"/>
      <c r="AE29" s="106"/>
      <c r="AF29" s="108"/>
      <c r="AI29" s="83">
        <f t="shared" ca="1" si="14"/>
        <v>43596.916666666628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24</v>
      </c>
      <c r="AQ29" s="81">
        <f t="shared" si="1"/>
        <v>20</v>
      </c>
      <c r="AR29" s="81">
        <f t="shared" si="2"/>
        <v>3569</v>
      </c>
      <c r="AS29" s="81" t="str">
        <f t="shared" si="3"/>
        <v/>
      </c>
      <c r="AT29" s="81" t="str">
        <f t="shared" si="4"/>
        <v/>
      </c>
      <c r="AU29" s="81">
        <f t="shared" si="5"/>
        <v>0.65625</v>
      </c>
      <c r="AV29" s="81">
        <f t="shared" si="6"/>
        <v>1.75</v>
      </c>
      <c r="AW29" s="81">
        <f t="shared" si="6"/>
        <v>211</v>
      </c>
      <c r="AX29" s="81">
        <f t="shared" si="6"/>
        <v>195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795</v>
      </c>
      <c r="BC29" s="81">
        <f t="shared" si="8"/>
        <v>195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43596.958333333292</v>
      </c>
      <c r="C30" s="49"/>
      <c r="D30" s="324">
        <v>797</v>
      </c>
      <c r="E30" s="51">
        <v>42</v>
      </c>
      <c r="F30" s="330">
        <v>1.75</v>
      </c>
      <c r="G30" s="51">
        <v>208</v>
      </c>
      <c r="H30" s="52">
        <v>194</v>
      </c>
      <c r="I30" s="53"/>
      <c r="J30" s="160"/>
      <c r="K30" s="65"/>
      <c r="L30" s="49"/>
      <c r="M30" s="324"/>
      <c r="N30" s="52"/>
      <c r="O30" s="54">
        <v>3695</v>
      </c>
      <c r="P30" s="330">
        <v>23</v>
      </c>
      <c r="Q30" s="52">
        <v>21</v>
      </c>
      <c r="R30" s="23">
        <f t="shared" si="12"/>
        <v>418</v>
      </c>
      <c r="S30" s="24">
        <f t="shared" si="12"/>
        <v>356</v>
      </c>
      <c r="T30" s="62"/>
      <c r="U30" s="62"/>
      <c r="V30" s="62"/>
      <c r="W30" s="114">
        <f t="shared" ca="1" si="13"/>
        <v>115598</v>
      </c>
      <c r="X30" s="115">
        <f ca="1">IFERROR(('Main Tab'!$D$10-W30)/'Main Tab'!$D$10,1)</f>
        <v>0.34913601378324055</v>
      </c>
      <c r="Y30" s="110"/>
      <c r="Z30" s="65">
        <v>2</v>
      </c>
      <c r="AA30" s="49"/>
      <c r="AB30" s="49"/>
      <c r="AC30" s="324"/>
      <c r="AD30" s="104"/>
      <c r="AE30" s="106"/>
      <c r="AF30" s="108"/>
      <c r="AI30" s="83">
        <f t="shared" ca="1" si="14"/>
        <v>43596.958333333292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23</v>
      </c>
      <c r="AQ30" s="81">
        <f t="shared" si="1"/>
        <v>21</v>
      </c>
      <c r="AR30" s="81">
        <f t="shared" si="2"/>
        <v>3695</v>
      </c>
      <c r="AS30" s="81" t="str">
        <f t="shared" si="3"/>
        <v/>
      </c>
      <c r="AT30" s="81" t="str">
        <f t="shared" si="4"/>
        <v/>
      </c>
      <c r="AU30" s="81">
        <f t="shared" si="5"/>
        <v>0.65625</v>
      </c>
      <c r="AV30" s="81">
        <f t="shared" si="6"/>
        <v>1.75</v>
      </c>
      <c r="AW30" s="81">
        <f t="shared" si="6"/>
        <v>208</v>
      </c>
      <c r="AX30" s="81">
        <f t="shared" si="6"/>
        <v>194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797</v>
      </c>
      <c r="BC30" s="81">
        <f t="shared" si="8"/>
        <v>194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ht="15.75" thickBot="1" x14ac:dyDescent="0.3">
      <c r="B31" s="47">
        <f t="shared" ca="1" si="15"/>
        <v>43596.999999999956</v>
      </c>
      <c r="C31" s="49"/>
      <c r="D31" s="324">
        <v>800</v>
      </c>
      <c r="E31" s="51">
        <v>42</v>
      </c>
      <c r="F31" s="330">
        <v>1.75</v>
      </c>
      <c r="G31" s="51">
        <v>198</v>
      </c>
      <c r="H31" s="52">
        <v>195</v>
      </c>
      <c r="I31" s="53"/>
      <c r="J31" s="160"/>
      <c r="K31" s="65"/>
      <c r="L31" s="49"/>
      <c r="M31" s="324"/>
      <c r="N31" s="52"/>
      <c r="O31" s="54">
        <v>3789</v>
      </c>
      <c r="P31" s="330">
        <v>24</v>
      </c>
      <c r="Q31" s="52">
        <v>20</v>
      </c>
      <c r="R31" s="23">
        <f t="shared" ref="R31:S37" si="16">P31+R30</f>
        <v>442</v>
      </c>
      <c r="S31" s="24">
        <f t="shared" si="16"/>
        <v>376</v>
      </c>
      <c r="T31" s="62"/>
      <c r="U31" s="62"/>
      <c r="V31" s="62"/>
      <c r="W31" s="114">
        <f t="shared" ca="1" si="13"/>
        <v>115578</v>
      </c>
      <c r="X31" s="115">
        <f ca="1">IFERROR(('Main Tab'!$D$10-W31)/'Main Tab'!$D$10,1)</f>
        <v>0.34924862195746792</v>
      </c>
      <c r="Y31" s="110"/>
      <c r="Z31" s="65">
        <v>2</v>
      </c>
      <c r="AA31" s="49"/>
      <c r="AB31" s="49"/>
      <c r="AC31" s="324"/>
      <c r="AD31" s="104"/>
      <c r="AE31" s="106"/>
      <c r="AF31" s="108"/>
      <c r="AI31" s="83">
        <f t="shared" ca="1" si="14"/>
        <v>43596.999999999956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24</v>
      </c>
      <c r="AQ31" s="81">
        <f t="shared" si="1"/>
        <v>20</v>
      </c>
      <c r="AR31" s="81">
        <f t="shared" si="2"/>
        <v>3789</v>
      </c>
      <c r="AS31" s="81" t="str">
        <f t="shared" si="3"/>
        <v/>
      </c>
      <c r="AT31" s="81" t="str">
        <f t="shared" si="4"/>
        <v/>
      </c>
      <c r="AU31" s="81">
        <f t="shared" si="5"/>
        <v>0.65625</v>
      </c>
      <c r="AV31" s="81">
        <f t="shared" si="6"/>
        <v>1.75</v>
      </c>
      <c r="AW31" s="81">
        <f t="shared" si="6"/>
        <v>198</v>
      </c>
      <c r="AX31" s="81">
        <f t="shared" si="6"/>
        <v>195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800</v>
      </c>
      <c r="BC31" s="81">
        <f t="shared" si="8"/>
        <v>195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ht="15.75" thickTop="1" x14ac:dyDescent="0.25">
      <c r="B32" s="47">
        <f t="shared" ca="1" si="15"/>
        <v>43597.041666666621</v>
      </c>
      <c r="C32" s="49"/>
      <c r="D32" s="324">
        <v>798</v>
      </c>
      <c r="E32" s="51">
        <v>42</v>
      </c>
      <c r="F32" s="330">
        <v>1.75</v>
      </c>
      <c r="G32" s="51">
        <v>197</v>
      </c>
      <c r="H32" s="52">
        <v>196</v>
      </c>
      <c r="I32" s="53"/>
      <c r="J32" s="160"/>
      <c r="K32" s="65"/>
      <c r="L32" s="49"/>
      <c r="M32" s="324"/>
      <c r="N32" s="52"/>
      <c r="O32" s="54">
        <v>3655</v>
      </c>
      <c r="P32" s="330">
        <v>24</v>
      </c>
      <c r="Q32" s="52">
        <v>21</v>
      </c>
      <c r="R32" s="23">
        <f t="shared" si="16"/>
        <v>466</v>
      </c>
      <c r="S32" s="24">
        <f t="shared" si="16"/>
        <v>397</v>
      </c>
      <c r="T32" s="62"/>
      <c r="U32" s="62"/>
      <c r="V32" s="62"/>
      <c r="W32" s="114">
        <f t="shared" ca="1" si="13"/>
        <v>115557</v>
      </c>
      <c r="X32" s="115">
        <f ca="1">IFERROR(('Main Tab'!$D$10-W32)/'Main Tab'!$D$10,1)</f>
        <v>0.34936686054040661</v>
      </c>
      <c r="Y32" s="110" t="s">
        <v>288</v>
      </c>
      <c r="Z32" s="64">
        <v>3</v>
      </c>
      <c r="AA32" s="49"/>
      <c r="AB32" s="49"/>
      <c r="AC32" s="324"/>
      <c r="AD32" s="104"/>
      <c r="AE32" s="106"/>
      <c r="AF32" s="108"/>
      <c r="AI32" s="83">
        <f t="shared" ca="1" si="14"/>
        <v>43597.041666666621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Accum-117597</v>
      </c>
      <c r="AP32" s="81">
        <f t="shared" si="1"/>
        <v>24</v>
      </c>
      <c r="AQ32" s="81">
        <f t="shared" si="1"/>
        <v>21</v>
      </c>
      <c r="AR32" s="81">
        <f t="shared" si="2"/>
        <v>3655</v>
      </c>
      <c r="AS32" s="81" t="str">
        <f t="shared" si="3"/>
        <v/>
      </c>
      <c r="AT32" s="81" t="str">
        <f t="shared" si="4"/>
        <v/>
      </c>
      <c r="AU32" s="81">
        <f t="shared" si="5"/>
        <v>0.65625</v>
      </c>
      <c r="AV32" s="81">
        <f t="shared" si="6"/>
        <v>1.75</v>
      </c>
      <c r="AW32" s="81">
        <f t="shared" si="6"/>
        <v>197</v>
      </c>
      <c r="AX32" s="81">
        <f t="shared" si="6"/>
        <v>196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798</v>
      </c>
      <c r="BC32" s="81">
        <f t="shared" si="8"/>
        <v>196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43597.083333333285</v>
      </c>
      <c r="C33" s="49"/>
      <c r="D33" s="324">
        <v>792</v>
      </c>
      <c r="E33" s="51">
        <v>42</v>
      </c>
      <c r="F33" s="330">
        <v>1.75</v>
      </c>
      <c r="G33" s="51">
        <v>168</v>
      </c>
      <c r="H33" s="52">
        <v>194</v>
      </c>
      <c r="I33" s="53"/>
      <c r="J33" s="160"/>
      <c r="K33" s="65"/>
      <c r="L33" s="49"/>
      <c r="M33" s="324"/>
      <c r="N33" s="52"/>
      <c r="O33" s="54">
        <v>3458</v>
      </c>
      <c r="P33" s="330">
        <v>23</v>
      </c>
      <c r="Q33" s="52">
        <v>21</v>
      </c>
      <c r="R33" s="23">
        <f t="shared" si="16"/>
        <v>489</v>
      </c>
      <c r="S33" s="24">
        <f t="shared" si="16"/>
        <v>418</v>
      </c>
      <c r="T33" s="62"/>
      <c r="U33" s="62"/>
      <c r="V33" s="62"/>
      <c r="W33" s="114">
        <f t="shared" ca="1" si="13"/>
        <v>115536</v>
      </c>
      <c r="X33" s="115">
        <f ca="1">IFERROR(('Main Tab'!$D$10-W33)/'Main Tab'!$D$10,1)</f>
        <v>0.34948509912334536</v>
      </c>
      <c r="Y33" s="110" t="s">
        <v>289</v>
      </c>
      <c r="Z33" s="65">
        <v>3</v>
      </c>
      <c r="AA33" s="49"/>
      <c r="AB33" s="49"/>
      <c r="AC33" s="324"/>
      <c r="AD33" s="104"/>
      <c r="AE33" s="106"/>
      <c r="AF33" s="108"/>
      <c r="AI33" s="83">
        <f t="shared" ca="1" si="14"/>
        <v>43597.083333333285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 0.10"    OT #2-   10'9"</v>
      </c>
      <c r="AP33" s="81">
        <f t="shared" si="1"/>
        <v>23</v>
      </c>
      <c r="AQ33" s="81">
        <f t="shared" si="1"/>
        <v>21</v>
      </c>
      <c r="AR33" s="81">
        <f t="shared" si="2"/>
        <v>3458</v>
      </c>
      <c r="AS33" s="81" t="str">
        <f t="shared" si="3"/>
        <v/>
      </c>
      <c r="AT33" s="81" t="str">
        <f t="shared" si="4"/>
        <v/>
      </c>
      <c r="AU33" s="81">
        <f t="shared" si="5"/>
        <v>0.65625</v>
      </c>
      <c r="AV33" s="81">
        <f t="shared" si="6"/>
        <v>1.75</v>
      </c>
      <c r="AW33" s="81">
        <f t="shared" si="6"/>
        <v>168</v>
      </c>
      <c r="AX33" s="81">
        <f t="shared" si="6"/>
        <v>194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792</v>
      </c>
      <c r="BC33" s="81">
        <f t="shared" si="8"/>
        <v>194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43597.124999999949</v>
      </c>
      <c r="C34" s="49"/>
      <c r="D34" s="324">
        <v>799</v>
      </c>
      <c r="E34" s="51">
        <v>42</v>
      </c>
      <c r="F34" s="330">
        <v>1.75</v>
      </c>
      <c r="G34" s="51">
        <v>190</v>
      </c>
      <c r="H34" s="52">
        <v>193</v>
      </c>
      <c r="I34" s="53"/>
      <c r="J34" s="160"/>
      <c r="K34" s="65"/>
      <c r="L34" s="49"/>
      <c r="M34" s="324"/>
      <c r="N34" s="52"/>
      <c r="O34" s="54">
        <v>4259</v>
      </c>
      <c r="P34" s="330">
        <v>24</v>
      </c>
      <c r="Q34" s="52">
        <v>20</v>
      </c>
      <c r="R34" s="23">
        <f t="shared" si="16"/>
        <v>513</v>
      </c>
      <c r="S34" s="24">
        <f t="shared" si="16"/>
        <v>438</v>
      </c>
      <c r="T34" s="62"/>
      <c r="U34" s="62"/>
      <c r="V34" s="62"/>
      <c r="W34" s="114">
        <f t="shared" ca="1" si="13"/>
        <v>115516</v>
      </c>
      <c r="X34" s="115">
        <f ca="1">IFERROR(('Main Tab'!$D$10-W34)/'Main Tab'!$D$10,1)</f>
        <v>0.34959770729757272</v>
      </c>
      <c r="Y34" s="110"/>
      <c r="Z34" s="65">
        <v>3</v>
      </c>
      <c r="AA34" s="49"/>
      <c r="AB34" s="49"/>
      <c r="AC34" s="324"/>
      <c r="AD34" s="104"/>
      <c r="AE34" s="106"/>
      <c r="AF34" s="108"/>
      <c r="AI34" s="83">
        <f t="shared" ca="1" si="14"/>
        <v>43597.124999999949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24</v>
      </c>
      <c r="AQ34" s="81">
        <f t="shared" si="1"/>
        <v>20</v>
      </c>
      <c r="AR34" s="81">
        <f t="shared" si="2"/>
        <v>4259</v>
      </c>
      <c r="AS34" s="81" t="str">
        <f t="shared" si="3"/>
        <v/>
      </c>
      <c r="AT34" s="81" t="str">
        <f t="shared" si="4"/>
        <v/>
      </c>
      <c r="AU34" s="81">
        <f t="shared" si="5"/>
        <v>0.65625</v>
      </c>
      <c r="AV34" s="81">
        <f t="shared" si="6"/>
        <v>1.75</v>
      </c>
      <c r="AW34" s="81">
        <f t="shared" si="6"/>
        <v>190</v>
      </c>
      <c r="AX34" s="81">
        <f t="shared" si="6"/>
        <v>193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799</v>
      </c>
      <c r="BC34" s="81">
        <f t="shared" si="8"/>
        <v>193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43597.166666666613</v>
      </c>
      <c r="C35" s="49"/>
      <c r="D35" s="324">
        <v>799</v>
      </c>
      <c r="E35" s="51">
        <v>42</v>
      </c>
      <c r="F35" s="330">
        <v>1.75</v>
      </c>
      <c r="G35" s="51">
        <v>189</v>
      </c>
      <c r="H35" s="52">
        <v>193</v>
      </c>
      <c r="I35" s="53"/>
      <c r="J35" s="160"/>
      <c r="K35" s="65"/>
      <c r="L35" s="49"/>
      <c r="M35" s="324"/>
      <c r="N35" s="52"/>
      <c r="O35" s="54">
        <v>4930</v>
      </c>
      <c r="P35" s="330">
        <v>24</v>
      </c>
      <c r="Q35" s="52">
        <v>21</v>
      </c>
      <c r="R35" s="23">
        <f t="shared" si="16"/>
        <v>537</v>
      </c>
      <c r="S35" s="24">
        <f t="shared" si="16"/>
        <v>459</v>
      </c>
      <c r="T35" s="62"/>
      <c r="U35" s="62"/>
      <c r="V35" s="62"/>
      <c r="W35" s="114">
        <f t="shared" ca="1" si="13"/>
        <v>115495</v>
      </c>
      <c r="X35" s="115">
        <f ca="1">IFERROR(('Main Tab'!$D$10-W35)/'Main Tab'!$D$10,1)</f>
        <v>0.34971594588051147</v>
      </c>
      <c r="Y35" s="110"/>
      <c r="Z35" s="65">
        <v>3</v>
      </c>
      <c r="AA35" s="49"/>
      <c r="AB35" s="49"/>
      <c r="AC35" s="324"/>
      <c r="AD35" s="104"/>
      <c r="AE35" s="106"/>
      <c r="AF35" s="108"/>
      <c r="AI35" s="83">
        <f t="shared" ca="1" si="14"/>
        <v>43597.166666666613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24</v>
      </c>
      <c r="AQ35" s="81">
        <f t="shared" si="1"/>
        <v>21</v>
      </c>
      <c r="AR35" s="81">
        <f t="shared" si="2"/>
        <v>4930</v>
      </c>
      <c r="AS35" s="81" t="str">
        <f t="shared" si="3"/>
        <v/>
      </c>
      <c r="AT35" s="81" t="str">
        <f t="shared" si="4"/>
        <v/>
      </c>
      <c r="AU35" s="81">
        <f t="shared" si="5"/>
        <v>0.65625</v>
      </c>
      <c r="AV35" s="81">
        <f t="shared" si="6"/>
        <v>1.75</v>
      </c>
      <c r="AW35" s="81">
        <f t="shared" si="6"/>
        <v>189</v>
      </c>
      <c r="AX35" s="81">
        <f t="shared" si="6"/>
        <v>193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799</v>
      </c>
      <c r="BC35" s="81">
        <f t="shared" si="8"/>
        <v>193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43597.208333333278</v>
      </c>
      <c r="C36" s="49"/>
      <c r="D36" s="324">
        <v>789</v>
      </c>
      <c r="E36" s="51">
        <v>42</v>
      </c>
      <c r="F36" s="330">
        <v>1.75</v>
      </c>
      <c r="G36" s="51">
        <v>223</v>
      </c>
      <c r="H36" s="52">
        <v>196</v>
      </c>
      <c r="I36" s="53"/>
      <c r="J36" s="160"/>
      <c r="K36" s="65"/>
      <c r="L36" s="49"/>
      <c r="M36" s="324"/>
      <c r="N36" s="52"/>
      <c r="O36" s="54">
        <v>2998</v>
      </c>
      <c r="P36" s="330">
        <v>24</v>
      </c>
      <c r="Q36" s="52">
        <v>21</v>
      </c>
      <c r="R36" s="23">
        <f t="shared" si="16"/>
        <v>561</v>
      </c>
      <c r="S36" s="24">
        <f t="shared" si="16"/>
        <v>480</v>
      </c>
      <c r="T36" s="62"/>
      <c r="U36" s="62"/>
      <c r="V36" s="62"/>
      <c r="W36" s="114">
        <f t="shared" ca="1" si="13"/>
        <v>115474</v>
      </c>
      <c r="X36" s="115">
        <f ca="1">IFERROR(('Main Tab'!$D$10-W36)/'Main Tab'!$D$10,1)</f>
        <v>0.34983418446345022</v>
      </c>
      <c r="Y36" s="110"/>
      <c r="Z36" s="65">
        <v>2</v>
      </c>
      <c r="AA36" s="49"/>
      <c r="AB36" s="49"/>
      <c r="AC36" s="324"/>
      <c r="AD36" s="104"/>
      <c r="AE36" s="106"/>
      <c r="AF36" s="108"/>
      <c r="AI36" s="83">
        <f t="shared" ca="1" si="14"/>
        <v>43597.208333333278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24</v>
      </c>
      <c r="AQ36" s="81">
        <f t="shared" si="1"/>
        <v>21</v>
      </c>
      <c r="AR36" s="81">
        <f t="shared" si="2"/>
        <v>2998</v>
      </c>
      <c r="AS36" s="81" t="str">
        <f t="shared" si="3"/>
        <v/>
      </c>
      <c r="AT36" s="81" t="str">
        <f t="shared" si="4"/>
        <v/>
      </c>
      <c r="AU36" s="81">
        <f t="shared" si="5"/>
        <v>0.65625</v>
      </c>
      <c r="AV36" s="81">
        <f t="shared" si="6"/>
        <v>1.75</v>
      </c>
      <c r="AW36" s="81">
        <f t="shared" si="6"/>
        <v>223</v>
      </c>
      <c r="AX36" s="81">
        <f t="shared" si="6"/>
        <v>196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789</v>
      </c>
      <c r="BC36" s="81">
        <f t="shared" si="8"/>
        <v>196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43597.249999999942</v>
      </c>
      <c r="C37" s="55"/>
      <c r="D37" s="325">
        <v>792</v>
      </c>
      <c r="E37" s="51">
        <v>42</v>
      </c>
      <c r="F37" s="330">
        <v>1.75</v>
      </c>
      <c r="G37" s="57">
        <v>214</v>
      </c>
      <c r="H37" s="58">
        <v>195</v>
      </c>
      <c r="I37" s="59"/>
      <c r="J37" s="161"/>
      <c r="K37" s="66"/>
      <c r="L37" s="55"/>
      <c r="M37" s="325"/>
      <c r="N37" s="58"/>
      <c r="O37" s="60">
        <v>3818</v>
      </c>
      <c r="P37" s="324">
        <v>25</v>
      </c>
      <c r="Q37" s="52">
        <v>20</v>
      </c>
      <c r="R37" s="25">
        <f t="shared" si="16"/>
        <v>586</v>
      </c>
      <c r="S37" s="26">
        <f t="shared" si="16"/>
        <v>500</v>
      </c>
      <c r="T37" s="63"/>
      <c r="U37" s="63"/>
      <c r="V37" s="63"/>
      <c r="W37" s="116">
        <f t="shared" ca="1" si="13"/>
        <v>115454</v>
      </c>
      <c r="X37" s="117">
        <f ca="1">IFERROR(('Main Tab'!$D$10-W37)/'Main Tab'!$D$10,1)</f>
        <v>0.34994679263767758</v>
      </c>
      <c r="Y37" s="111"/>
      <c r="Z37" s="65">
        <v>2</v>
      </c>
      <c r="AA37" s="55"/>
      <c r="AB37" s="55"/>
      <c r="AC37" s="325"/>
      <c r="AD37" s="105"/>
      <c r="AE37" s="107"/>
      <c r="AF37" s="109"/>
      <c r="AI37" s="85">
        <f t="shared" ca="1" si="14"/>
        <v>43597.249999999942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25</v>
      </c>
      <c r="AQ37" s="86">
        <f t="shared" si="1"/>
        <v>20</v>
      </c>
      <c r="AR37" s="86">
        <f t="shared" si="2"/>
        <v>3818</v>
      </c>
      <c r="AS37" s="86" t="str">
        <f t="shared" si="3"/>
        <v/>
      </c>
      <c r="AT37" s="86" t="str">
        <f t="shared" si="4"/>
        <v/>
      </c>
      <c r="AU37" s="86">
        <f t="shared" si="5"/>
        <v>0.65625</v>
      </c>
      <c r="AV37" s="86">
        <f t="shared" si="6"/>
        <v>1.75</v>
      </c>
      <c r="AW37" s="86">
        <f t="shared" si="6"/>
        <v>214</v>
      </c>
      <c r="AX37" s="86">
        <f t="shared" si="6"/>
        <v>195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792</v>
      </c>
      <c r="BC37" s="86">
        <f t="shared" si="8"/>
        <v>195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326" t="s">
        <v>103</v>
      </c>
      <c r="D40" s="326" t="s">
        <v>149</v>
      </c>
      <c r="E40" s="326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328"/>
      <c r="E41" s="328"/>
      <c r="F41" s="529"/>
      <c r="G41" s="529"/>
      <c r="H41" s="530"/>
    </row>
    <row r="42" spans="2:58" x14ac:dyDescent="0.25">
      <c r="B42" s="54"/>
      <c r="C42" s="147"/>
      <c r="D42" s="324"/>
      <c r="E42" s="324"/>
      <c r="F42" s="517"/>
      <c r="G42" s="517"/>
      <c r="H42" s="518"/>
    </row>
    <row r="43" spans="2:58" x14ac:dyDescent="0.25">
      <c r="B43" s="54"/>
      <c r="C43" s="147"/>
      <c r="D43" s="324"/>
      <c r="E43" s="324"/>
      <c r="F43" s="517"/>
      <c r="G43" s="517"/>
      <c r="H43" s="518"/>
    </row>
    <row r="44" spans="2:58" x14ac:dyDescent="0.25">
      <c r="B44" s="54"/>
      <c r="C44" s="147"/>
      <c r="D44" s="324"/>
      <c r="E44" s="324"/>
      <c r="F44" s="517"/>
      <c r="G44" s="517"/>
      <c r="H44" s="518"/>
    </row>
    <row r="45" spans="2:58" x14ac:dyDescent="0.25">
      <c r="B45" s="54"/>
      <c r="C45" s="147"/>
      <c r="D45" s="324"/>
      <c r="E45" s="324"/>
      <c r="F45" s="517"/>
      <c r="G45" s="517"/>
      <c r="H45" s="518"/>
    </row>
    <row r="46" spans="2:58" x14ac:dyDescent="0.25">
      <c r="B46" s="54"/>
      <c r="C46" s="147"/>
      <c r="D46" s="324"/>
      <c r="E46" s="324"/>
      <c r="F46" s="517"/>
      <c r="G46" s="517"/>
      <c r="H46" s="518"/>
    </row>
    <row r="47" spans="2:58" x14ac:dyDescent="0.25">
      <c r="B47" s="54"/>
      <c r="C47" s="147"/>
      <c r="D47" s="324"/>
      <c r="E47" s="324"/>
      <c r="F47" s="517"/>
      <c r="G47" s="517"/>
      <c r="H47" s="518"/>
    </row>
    <row r="48" spans="2:58" x14ac:dyDescent="0.25">
      <c r="B48" s="54"/>
      <c r="C48" s="147"/>
      <c r="D48" s="324"/>
      <c r="E48" s="324"/>
      <c r="F48" s="517"/>
      <c r="G48" s="517"/>
      <c r="H48" s="518"/>
    </row>
    <row r="49" spans="2:8" x14ac:dyDescent="0.25">
      <c r="B49" s="54"/>
      <c r="C49" s="147"/>
      <c r="D49" s="324"/>
      <c r="E49" s="324"/>
      <c r="F49" s="517"/>
      <c r="G49" s="517"/>
      <c r="H49" s="518"/>
    </row>
    <row r="50" spans="2:8" x14ac:dyDescent="0.25">
      <c r="B50" s="54"/>
      <c r="C50" s="147"/>
      <c r="D50" s="324"/>
      <c r="E50" s="324"/>
      <c r="F50" s="517"/>
      <c r="G50" s="517"/>
      <c r="H50" s="518"/>
    </row>
    <row r="51" spans="2:8" x14ac:dyDescent="0.25">
      <c r="B51" s="54"/>
      <c r="C51" s="147"/>
      <c r="D51" s="324"/>
      <c r="E51" s="324"/>
      <c r="F51" s="517"/>
      <c r="G51" s="517"/>
      <c r="H51" s="518"/>
    </row>
    <row r="52" spans="2:8" x14ac:dyDescent="0.25">
      <c r="B52" s="54"/>
      <c r="C52" s="147"/>
      <c r="D52" s="324"/>
      <c r="E52" s="324"/>
      <c r="F52" s="517"/>
      <c r="G52" s="517"/>
      <c r="H52" s="518"/>
    </row>
    <row r="53" spans="2:8" x14ac:dyDescent="0.25">
      <c r="B53" s="54"/>
      <c r="C53" s="147"/>
      <c r="D53" s="324"/>
      <c r="E53" s="324"/>
      <c r="F53" s="517"/>
      <c r="G53" s="517"/>
      <c r="H53" s="518"/>
    </row>
    <row r="54" spans="2:8" x14ac:dyDescent="0.25">
      <c r="B54" s="54"/>
      <c r="C54" s="147"/>
      <c r="D54" s="324"/>
      <c r="E54" s="324"/>
      <c r="F54" s="517"/>
      <c r="G54" s="517"/>
      <c r="H54" s="518"/>
    </row>
    <row r="55" spans="2:8" x14ac:dyDescent="0.25">
      <c r="B55" s="54"/>
      <c r="C55" s="147"/>
      <c r="D55" s="324"/>
      <c r="E55" s="324"/>
      <c r="F55" s="517"/>
      <c r="G55" s="517"/>
      <c r="H55" s="518"/>
    </row>
    <row r="56" spans="2:8" x14ac:dyDescent="0.25">
      <c r="B56" s="54"/>
      <c r="C56" s="147"/>
      <c r="D56" s="324"/>
      <c r="E56" s="324"/>
      <c r="F56" s="517"/>
      <c r="G56" s="517"/>
      <c r="H56" s="518"/>
    </row>
    <row r="57" spans="2:8" x14ac:dyDescent="0.25">
      <c r="B57" s="54"/>
      <c r="C57" s="147"/>
      <c r="D57" s="324"/>
      <c r="E57" s="324"/>
      <c r="F57" s="517"/>
      <c r="G57" s="517"/>
      <c r="H57" s="518"/>
    </row>
    <row r="58" spans="2:8" x14ac:dyDescent="0.25">
      <c r="B58" s="54"/>
      <c r="C58" s="147"/>
      <c r="D58" s="324"/>
      <c r="E58" s="324"/>
      <c r="F58" s="517"/>
      <c r="G58" s="517"/>
      <c r="H58" s="518"/>
    </row>
    <row r="59" spans="2:8" x14ac:dyDescent="0.25">
      <c r="B59" s="54"/>
      <c r="C59" s="147"/>
      <c r="D59" s="324"/>
      <c r="E59" s="324"/>
      <c r="F59" s="517"/>
      <c r="G59" s="517"/>
      <c r="H59" s="518"/>
    </row>
    <row r="60" spans="2:8" x14ac:dyDescent="0.25">
      <c r="B60" s="54"/>
      <c r="C60" s="147"/>
      <c r="D60" s="324"/>
      <c r="E60" s="324"/>
      <c r="F60" s="517"/>
      <c r="G60" s="517"/>
      <c r="H60" s="518"/>
    </row>
    <row r="61" spans="2:8" x14ac:dyDescent="0.25">
      <c r="B61" s="54"/>
      <c r="C61" s="147"/>
      <c r="D61" s="324"/>
      <c r="E61" s="324"/>
      <c r="F61" s="517"/>
      <c r="G61" s="517"/>
      <c r="H61" s="518"/>
    </row>
    <row r="62" spans="2:8" x14ac:dyDescent="0.25">
      <c r="B62" s="54"/>
      <c r="C62" s="147"/>
      <c r="D62" s="324"/>
      <c r="E62" s="324"/>
      <c r="F62" s="517"/>
      <c r="G62" s="517"/>
      <c r="H62" s="518"/>
    </row>
    <row r="63" spans="2:8" x14ac:dyDescent="0.25">
      <c r="B63" s="54"/>
      <c r="C63" s="147"/>
      <c r="D63" s="324"/>
      <c r="E63" s="324"/>
      <c r="F63" s="517"/>
      <c r="G63" s="517"/>
      <c r="H63" s="518"/>
    </row>
    <row r="64" spans="2:8" x14ac:dyDescent="0.25">
      <c r="B64" s="54"/>
      <c r="C64" s="147"/>
      <c r="D64" s="324"/>
      <c r="E64" s="324"/>
      <c r="F64" s="517"/>
      <c r="G64" s="517"/>
      <c r="H64" s="518"/>
    </row>
    <row r="65" spans="2:8" x14ac:dyDescent="0.25">
      <c r="B65" s="54"/>
      <c r="C65" s="147"/>
      <c r="D65" s="324"/>
      <c r="E65" s="324"/>
      <c r="F65" s="517"/>
      <c r="G65" s="517"/>
      <c r="H65" s="518"/>
    </row>
    <row r="66" spans="2:8" x14ac:dyDescent="0.25">
      <c r="B66" s="54"/>
      <c r="C66" s="147"/>
      <c r="D66" s="324"/>
      <c r="E66" s="324"/>
      <c r="F66" s="517"/>
      <c r="G66" s="517"/>
      <c r="H66" s="518"/>
    </row>
    <row r="67" spans="2:8" x14ac:dyDescent="0.25">
      <c r="B67" s="54"/>
      <c r="C67" s="147"/>
      <c r="D67" s="324"/>
      <c r="E67" s="324"/>
      <c r="F67" s="517"/>
      <c r="G67" s="517"/>
      <c r="H67" s="518"/>
    </row>
    <row r="68" spans="2:8" x14ac:dyDescent="0.25">
      <c r="B68" s="54"/>
      <c r="C68" s="147"/>
      <c r="D68" s="324"/>
      <c r="E68" s="324"/>
      <c r="F68" s="517"/>
      <c r="G68" s="517"/>
      <c r="H68" s="518"/>
    </row>
    <row r="69" spans="2:8" x14ac:dyDescent="0.25">
      <c r="B69" s="54"/>
      <c r="C69" s="147"/>
      <c r="D69" s="324"/>
      <c r="E69" s="324"/>
      <c r="F69" s="517"/>
      <c r="G69" s="517"/>
      <c r="H69" s="518"/>
    </row>
    <row r="70" spans="2:8" x14ac:dyDescent="0.25">
      <c r="B70" s="54"/>
      <c r="C70" s="147"/>
      <c r="D70" s="324"/>
      <c r="E70" s="324"/>
      <c r="F70" s="517"/>
      <c r="G70" s="517"/>
      <c r="H70" s="518"/>
    </row>
    <row r="71" spans="2:8" x14ac:dyDescent="0.25">
      <c r="B71" s="54"/>
      <c r="C71" s="147"/>
      <c r="D71" s="324"/>
      <c r="E71" s="324"/>
      <c r="F71" s="517"/>
      <c r="G71" s="517"/>
      <c r="H71" s="518"/>
    </row>
    <row r="72" spans="2:8" x14ac:dyDescent="0.25">
      <c r="B72" s="54"/>
      <c r="C72" s="147"/>
      <c r="D72" s="324"/>
      <c r="E72" s="324"/>
      <c r="F72" s="517"/>
      <c r="G72" s="517"/>
      <c r="H72" s="518"/>
    </row>
    <row r="73" spans="2:8" x14ac:dyDescent="0.25">
      <c r="B73" s="54"/>
      <c r="C73" s="147"/>
      <c r="D73" s="324"/>
      <c r="E73" s="324"/>
      <c r="F73" s="517"/>
      <c r="G73" s="517"/>
      <c r="H73" s="518"/>
    </row>
    <row r="74" spans="2:8" x14ac:dyDescent="0.25">
      <c r="B74" s="54"/>
      <c r="C74" s="147"/>
      <c r="D74" s="324"/>
      <c r="E74" s="324"/>
      <c r="F74" s="517"/>
      <c r="G74" s="517"/>
      <c r="H74" s="518"/>
    </row>
    <row r="75" spans="2:8" x14ac:dyDescent="0.25">
      <c r="B75" s="54"/>
      <c r="C75" s="147"/>
      <c r="D75" s="324"/>
      <c r="E75" s="324"/>
      <c r="F75" s="517"/>
      <c r="G75" s="517"/>
      <c r="H75" s="518"/>
    </row>
    <row r="76" spans="2:8" x14ac:dyDescent="0.25">
      <c r="B76" s="54"/>
      <c r="C76" s="147"/>
      <c r="D76" s="324"/>
      <c r="E76" s="324"/>
      <c r="F76" s="517"/>
      <c r="G76" s="517"/>
      <c r="H76" s="518"/>
    </row>
    <row r="77" spans="2:8" x14ac:dyDescent="0.25">
      <c r="B77" s="54"/>
      <c r="C77" s="147"/>
      <c r="D77" s="324"/>
      <c r="E77" s="324"/>
      <c r="F77" s="517"/>
      <c r="G77" s="517"/>
      <c r="H77" s="518"/>
    </row>
    <row r="78" spans="2:8" x14ac:dyDescent="0.25">
      <c r="B78" s="54"/>
      <c r="C78" s="147"/>
      <c r="D78" s="324"/>
      <c r="E78" s="324"/>
      <c r="F78" s="517"/>
      <c r="G78" s="517"/>
      <c r="H78" s="518"/>
    </row>
    <row r="79" spans="2:8" x14ac:dyDescent="0.25">
      <c r="B79" s="54"/>
      <c r="C79" s="147"/>
      <c r="D79" s="324"/>
      <c r="E79" s="324"/>
      <c r="F79" s="517"/>
      <c r="G79" s="517"/>
      <c r="H79" s="518"/>
    </row>
    <row r="80" spans="2:8" x14ac:dyDescent="0.25">
      <c r="B80" s="54"/>
      <c r="C80" s="147"/>
      <c r="D80" s="324"/>
      <c r="E80" s="324"/>
      <c r="F80" s="517"/>
      <c r="G80" s="517"/>
      <c r="H80" s="518"/>
    </row>
    <row r="81" spans="2:8" x14ac:dyDescent="0.25">
      <c r="B81" s="54"/>
      <c r="C81" s="147"/>
      <c r="D81" s="324"/>
      <c r="E81" s="324"/>
      <c r="F81" s="517"/>
      <c r="G81" s="517"/>
      <c r="H81" s="518"/>
    </row>
    <row r="82" spans="2:8" x14ac:dyDescent="0.25">
      <c r="B82" s="54"/>
      <c r="C82" s="147"/>
      <c r="D82" s="324"/>
      <c r="E82" s="324"/>
      <c r="F82" s="517"/>
      <c r="G82" s="517"/>
      <c r="H82" s="518"/>
    </row>
    <row r="83" spans="2:8" x14ac:dyDescent="0.25">
      <c r="B83" s="54"/>
      <c r="C83" s="147"/>
      <c r="D83" s="324"/>
      <c r="E83" s="324"/>
      <c r="F83" s="517"/>
      <c r="G83" s="517"/>
      <c r="H83" s="518"/>
    </row>
    <row r="84" spans="2:8" x14ac:dyDescent="0.25">
      <c r="B84" s="54"/>
      <c r="C84" s="147"/>
      <c r="D84" s="324"/>
      <c r="E84" s="324"/>
      <c r="F84" s="517"/>
      <c r="G84" s="517"/>
      <c r="H84" s="518"/>
    </row>
    <row r="85" spans="2:8" x14ac:dyDescent="0.25">
      <c r="B85" s="54"/>
      <c r="C85" s="147"/>
      <c r="D85" s="324"/>
      <c r="E85" s="324"/>
      <c r="F85" s="517"/>
      <c r="G85" s="517"/>
      <c r="H85" s="518"/>
    </row>
    <row r="86" spans="2:8" x14ac:dyDescent="0.25">
      <c r="B86" s="54"/>
      <c r="C86" s="147"/>
      <c r="D86" s="324"/>
      <c r="E86" s="324"/>
      <c r="F86" s="517"/>
      <c r="G86" s="517"/>
      <c r="H86" s="518"/>
    </row>
    <row r="87" spans="2:8" x14ac:dyDescent="0.25">
      <c r="B87" s="54"/>
      <c r="C87" s="147"/>
      <c r="D87" s="324"/>
      <c r="E87" s="324"/>
      <c r="F87" s="517"/>
      <c r="G87" s="517"/>
      <c r="H87" s="518"/>
    </row>
    <row r="88" spans="2:8" x14ac:dyDescent="0.25">
      <c r="B88" s="54"/>
      <c r="C88" s="147"/>
      <c r="D88" s="324"/>
      <c r="E88" s="324"/>
      <c r="F88" s="517"/>
      <c r="G88" s="517"/>
      <c r="H88" s="518"/>
    </row>
    <row r="89" spans="2:8" x14ac:dyDescent="0.25">
      <c r="B89" s="54"/>
      <c r="C89" s="147"/>
      <c r="D89" s="324"/>
      <c r="E89" s="324"/>
      <c r="F89" s="517"/>
      <c r="G89" s="517"/>
      <c r="H89" s="518"/>
    </row>
    <row r="90" spans="2:8" x14ac:dyDescent="0.25">
      <c r="B90" s="54"/>
      <c r="C90" s="147"/>
      <c r="D90" s="324"/>
      <c r="E90" s="324"/>
      <c r="F90" s="517"/>
      <c r="G90" s="517"/>
      <c r="H90" s="518"/>
    </row>
    <row r="91" spans="2:8" x14ac:dyDescent="0.25">
      <c r="B91" s="54"/>
      <c r="C91" s="147"/>
      <c r="D91" s="324"/>
      <c r="E91" s="324"/>
      <c r="F91" s="517"/>
      <c r="G91" s="517"/>
      <c r="H91" s="518"/>
    </row>
    <row r="92" spans="2:8" x14ac:dyDescent="0.25">
      <c r="B92" s="54"/>
      <c r="C92" s="147"/>
      <c r="D92" s="324"/>
      <c r="E92" s="324"/>
      <c r="F92" s="517"/>
      <c r="G92" s="517"/>
      <c r="H92" s="518"/>
    </row>
    <row r="93" spans="2:8" x14ac:dyDescent="0.25">
      <c r="B93" s="54"/>
      <c r="C93" s="147"/>
      <c r="D93" s="324"/>
      <c r="E93" s="324"/>
      <c r="F93" s="517"/>
      <c r="G93" s="517"/>
      <c r="H93" s="518"/>
    </row>
    <row r="94" spans="2:8" x14ac:dyDescent="0.25">
      <c r="B94" s="54"/>
      <c r="C94" s="147"/>
      <c r="D94" s="324"/>
      <c r="E94" s="324"/>
      <c r="F94" s="517"/>
      <c r="G94" s="517"/>
      <c r="H94" s="518"/>
    </row>
    <row r="95" spans="2:8" x14ac:dyDescent="0.25">
      <c r="B95" s="54"/>
      <c r="C95" s="147"/>
      <c r="D95" s="324"/>
      <c r="E95" s="324"/>
      <c r="F95" s="517"/>
      <c r="G95" s="517"/>
      <c r="H95" s="518"/>
    </row>
    <row r="96" spans="2:8" x14ac:dyDescent="0.25">
      <c r="B96" s="54"/>
      <c r="C96" s="147"/>
      <c r="D96" s="324"/>
      <c r="E96" s="324"/>
      <c r="F96" s="517"/>
      <c r="G96" s="517"/>
      <c r="H96" s="518"/>
    </row>
    <row r="97" spans="2:8" x14ac:dyDescent="0.25">
      <c r="B97" s="54"/>
      <c r="C97" s="147"/>
      <c r="D97" s="324"/>
      <c r="E97" s="324"/>
      <c r="F97" s="517"/>
      <c r="G97" s="517"/>
      <c r="H97" s="518"/>
    </row>
    <row r="98" spans="2:8" x14ac:dyDescent="0.25">
      <c r="B98" s="54"/>
      <c r="C98" s="147"/>
      <c r="D98" s="324"/>
      <c r="E98" s="324"/>
      <c r="F98" s="517"/>
      <c r="G98" s="517"/>
      <c r="H98" s="518"/>
    </row>
    <row r="99" spans="2:8" x14ac:dyDescent="0.25">
      <c r="B99" s="54"/>
      <c r="C99" s="147"/>
      <c r="D99" s="324"/>
      <c r="E99" s="324"/>
      <c r="F99" s="517"/>
      <c r="G99" s="517"/>
      <c r="H99" s="518"/>
    </row>
    <row r="100" spans="2:8" ht="15.75" thickBot="1" x14ac:dyDescent="0.3">
      <c r="B100" s="60"/>
      <c r="C100" s="148"/>
      <c r="D100" s="325"/>
      <c r="E100" s="325"/>
      <c r="F100" s="519"/>
      <c r="G100" s="519"/>
      <c r="H100" s="520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3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5617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618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40">
    <tabColor rgb="FF000000"/>
    <pageSetUpPr fitToPage="1"/>
  </sheetPr>
  <dimension ref="B1:BF100"/>
  <sheetViews>
    <sheetView showGridLines="0" zoomScaleNormal="100" workbookViewId="0">
      <selection activeCell="Z19" sqref="Z14:Z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43595</v>
      </c>
      <c r="N5" s="468" t="str">
        <f ca="1">"Oil Sales for "&amp;TEXT(L5,"MM-DD-YY")</f>
        <v>Oil Sales for 05-10-19</v>
      </c>
      <c r="O5" s="469"/>
      <c r="P5" s="96">
        <f>SUM(AC14:AC37)</f>
        <v>570.79999999999995</v>
      </c>
      <c r="Q5" s="10"/>
      <c r="R5" s="531" t="str">
        <f ca="1">"Flare Total For "&amp;TEXT(L5,"MM-DD-YY")</f>
        <v>Flare Total For 05-10-19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584</v>
      </c>
      <c r="M6" s="10"/>
      <c r="N6" s="472" t="str">
        <f ca="1">"Gas Sales for "&amp;TEXT(L5,"MM-DD-YY")</f>
        <v>Gas Sales for 05-10-19</v>
      </c>
      <c r="O6" s="473"/>
      <c r="P6" s="132">
        <v>3686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509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16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318" t="s">
        <v>92</v>
      </c>
      <c r="F11" s="318" t="s">
        <v>93</v>
      </c>
      <c r="G11" s="318" t="s">
        <v>94</v>
      </c>
      <c r="H11" s="319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18" t="s">
        <v>54</v>
      </c>
      <c r="N11" s="319" t="s">
        <v>55</v>
      </c>
      <c r="O11" s="38" t="s">
        <v>80</v>
      </c>
      <c r="P11" s="318" t="s">
        <v>61</v>
      </c>
      <c r="Q11" s="319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18" t="s">
        <v>61</v>
      </c>
      <c r="AD11" s="318" t="s">
        <v>100</v>
      </c>
      <c r="AE11" s="318" t="s">
        <v>101</v>
      </c>
      <c r="AF11" s="319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317">
        <v>803</v>
      </c>
      <c r="E14" s="51">
        <v>42</v>
      </c>
      <c r="F14" s="317">
        <v>1.75</v>
      </c>
      <c r="G14" s="51">
        <v>199</v>
      </c>
      <c r="H14" s="52">
        <v>200</v>
      </c>
      <c r="I14" s="53"/>
      <c r="J14" s="160"/>
      <c r="K14" s="65"/>
      <c r="L14" s="49"/>
      <c r="M14" s="317"/>
      <c r="N14" s="52"/>
      <c r="O14" s="54">
        <v>3567</v>
      </c>
      <c r="P14" s="317">
        <v>26</v>
      </c>
      <c r="Q14" s="52">
        <v>21</v>
      </c>
      <c r="R14" s="21">
        <v>26</v>
      </c>
      <c r="S14" s="22">
        <f>Q14</f>
        <v>21</v>
      </c>
      <c r="T14" s="61"/>
      <c r="U14" s="61"/>
      <c r="V14" s="61"/>
      <c r="W14" s="112">
        <f ca="1">INDEX('Daily Totals'!$1:$1048576,MATCH(L5,'Daily Totals'!B:B)-1,17)</f>
        <v>116442</v>
      </c>
      <c r="X14" s="113">
        <f ca="1">IFERROR(('Main Tab'!$D$10-W14)/'Main Tab'!$D$10,1)</f>
        <v>0.34438394883084561</v>
      </c>
      <c r="Y14" s="185"/>
      <c r="Z14" s="64">
        <v>3</v>
      </c>
      <c r="AA14" s="49"/>
      <c r="AB14" s="49"/>
      <c r="AC14" s="317"/>
      <c r="AD14" s="104"/>
      <c r="AE14" s="106"/>
      <c r="AF14" s="108"/>
      <c r="AI14" s="83">
        <f ca="1">$L$5+B14</f>
        <v>43595.291666666664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26</v>
      </c>
      <c r="AQ14" s="81">
        <f t="shared" si="1"/>
        <v>21</v>
      </c>
      <c r="AR14" s="81">
        <f t="shared" ref="AR14:AR37" si="2">IF(O14="","",O14)</f>
        <v>3567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0.65625</v>
      </c>
      <c r="AV14" s="81">
        <f t="shared" ref="AV14:AZ37" si="6">IF(F14="","",F14)</f>
        <v>1.75</v>
      </c>
      <c r="AW14" s="226">
        <f t="shared" si="6"/>
        <v>199</v>
      </c>
      <c r="AX14" s="81">
        <f t="shared" si="6"/>
        <v>200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803</v>
      </c>
      <c r="BC14" s="81">
        <f t="shared" ref="BC14:BC37" si="8">IF(H14="","",H14)</f>
        <v>200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43595.333333333328</v>
      </c>
      <c r="C15" s="49"/>
      <c r="D15" s="317">
        <v>803</v>
      </c>
      <c r="E15" s="51">
        <v>42</v>
      </c>
      <c r="F15" s="317">
        <v>1.75</v>
      </c>
      <c r="G15" s="51">
        <v>190</v>
      </c>
      <c r="H15" s="52">
        <v>202</v>
      </c>
      <c r="I15" s="53"/>
      <c r="J15" s="160"/>
      <c r="K15" s="65"/>
      <c r="L15" s="49"/>
      <c r="M15" s="317"/>
      <c r="N15" s="52"/>
      <c r="O15" s="54">
        <v>3631</v>
      </c>
      <c r="P15" s="317">
        <v>25</v>
      </c>
      <c r="Q15" s="52">
        <v>21</v>
      </c>
      <c r="R15" s="23">
        <f t="shared" ref="R15:S30" si="12">P15+R14</f>
        <v>51</v>
      </c>
      <c r="S15" s="24">
        <f t="shared" si="12"/>
        <v>42</v>
      </c>
      <c r="T15" s="62"/>
      <c r="U15" s="62"/>
      <c r="V15" s="62"/>
      <c r="W15" s="114">
        <f t="shared" ref="W15:W37" ca="1" si="13">W14-Q15</f>
        <v>116421</v>
      </c>
      <c r="X15" s="115">
        <f ca="1">IFERROR(('Main Tab'!$D$10-W15)/'Main Tab'!$D$10,1)</f>
        <v>0.34450218741378436</v>
      </c>
      <c r="Y15" s="110"/>
      <c r="Z15" s="65">
        <v>3</v>
      </c>
      <c r="AA15" s="49">
        <v>8370501</v>
      </c>
      <c r="AB15" s="49" t="s">
        <v>160</v>
      </c>
      <c r="AC15" s="317">
        <v>185.65</v>
      </c>
      <c r="AD15" s="104" t="s">
        <v>153</v>
      </c>
      <c r="AE15" s="106">
        <v>49</v>
      </c>
      <c r="AF15" s="108">
        <v>5.0000000000000001E-3</v>
      </c>
      <c r="AI15" s="83">
        <f t="shared" ref="AI15:AI37" ca="1" si="14">B15</f>
        <v>43595.333333333328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25</v>
      </c>
      <c r="AQ15" s="81">
        <f t="shared" si="1"/>
        <v>21</v>
      </c>
      <c r="AR15" s="81">
        <f t="shared" si="2"/>
        <v>3631</v>
      </c>
      <c r="AS15" s="81" t="str">
        <f t="shared" si="3"/>
        <v/>
      </c>
      <c r="AT15" s="81" t="str">
        <f t="shared" si="4"/>
        <v/>
      </c>
      <c r="AU15" s="81">
        <f t="shared" si="5"/>
        <v>0.65625</v>
      </c>
      <c r="AV15" s="81">
        <f t="shared" si="6"/>
        <v>1.75</v>
      </c>
      <c r="AW15" s="226">
        <f t="shared" si="6"/>
        <v>190</v>
      </c>
      <c r="AX15" s="81">
        <f t="shared" si="6"/>
        <v>202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803</v>
      </c>
      <c r="BC15" s="81">
        <f t="shared" si="8"/>
        <v>202</v>
      </c>
      <c r="BD15" s="81">
        <f t="shared" si="9"/>
        <v>5.0000000000000001E-3</v>
      </c>
      <c r="BE15" s="81">
        <f t="shared" si="10"/>
        <v>49</v>
      </c>
      <c r="BF15" s="84" t="str">
        <f t="shared" si="11"/>
        <v>Ticket No: 8370501 185.65 bbls sold</v>
      </c>
    </row>
    <row r="16" spans="2:58" x14ac:dyDescent="0.25">
      <c r="B16" s="47">
        <f t="shared" ref="B16:B37" ca="1" si="15">B15+TIME(1,0,0)</f>
        <v>43595.374999999993</v>
      </c>
      <c r="C16" s="49"/>
      <c r="D16" s="317">
        <v>803</v>
      </c>
      <c r="E16" s="51">
        <v>42</v>
      </c>
      <c r="F16" s="317">
        <v>1.75</v>
      </c>
      <c r="G16" s="51">
        <v>183</v>
      </c>
      <c r="H16" s="52">
        <v>200</v>
      </c>
      <c r="I16" s="53"/>
      <c r="J16" s="160"/>
      <c r="K16" s="65"/>
      <c r="L16" s="49"/>
      <c r="M16" s="317"/>
      <c r="N16" s="52"/>
      <c r="O16" s="54">
        <v>3898</v>
      </c>
      <c r="P16" s="317">
        <v>25</v>
      </c>
      <c r="Q16" s="52">
        <v>22</v>
      </c>
      <c r="R16" s="23">
        <f t="shared" si="12"/>
        <v>76</v>
      </c>
      <c r="S16" s="24">
        <f t="shared" si="12"/>
        <v>64</v>
      </c>
      <c r="T16" s="62"/>
      <c r="U16" s="62"/>
      <c r="V16" s="62"/>
      <c r="W16" s="114">
        <f t="shared" ca="1" si="13"/>
        <v>116399</v>
      </c>
      <c r="X16" s="115">
        <f ca="1">IFERROR(('Main Tab'!$D$10-W16)/'Main Tab'!$D$10,1)</f>
        <v>0.34462605640543448</v>
      </c>
      <c r="Y16" s="110"/>
      <c r="Z16" s="65">
        <v>3</v>
      </c>
      <c r="AA16" s="49"/>
      <c r="AB16" s="49"/>
      <c r="AC16" s="317"/>
      <c r="AD16" s="104"/>
      <c r="AE16" s="106"/>
      <c r="AF16" s="108"/>
      <c r="AI16" s="83">
        <f t="shared" ca="1" si="14"/>
        <v>43595.374999999993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25</v>
      </c>
      <c r="AQ16" s="81">
        <f t="shared" si="1"/>
        <v>22</v>
      </c>
      <c r="AR16" s="81">
        <f t="shared" si="2"/>
        <v>3898</v>
      </c>
      <c r="AS16" s="81" t="str">
        <f t="shared" si="3"/>
        <v/>
      </c>
      <c r="AT16" s="81" t="str">
        <f t="shared" si="4"/>
        <v/>
      </c>
      <c r="AU16" s="81">
        <f t="shared" si="5"/>
        <v>0.65625</v>
      </c>
      <c r="AV16" s="81">
        <f t="shared" si="6"/>
        <v>1.75</v>
      </c>
      <c r="AW16" s="226">
        <f t="shared" si="6"/>
        <v>183</v>
      </c>
      <c r="AX16" s="81">
        <f t="shared" si="6"/>
        <v>200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803</v>
      </c>
      <c r="BC16" s="81">
        <f t="shared" si="8"/>
        <v>200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43595.416666666657</v>
      </c>
      <c r="C17" s="49"/>
      <c r="D17" s="317">
        <v>806</v>
      </c>
      <c r="E17" s="51">
        <v>42</v>
      </c>
      <c r="F17" s="317">
        <v>1.75</v>
      </c>
      <c r="G17" s="51">
        <v>181</v>
      </c>
      <c r="H17" s="52">
        <v>201</v>
      </c>
      <c r="I17" s="53"/>
      <c r="J17" s="160"/>
      <c r="K17" s="65"/>
      <c r="L17" s="49"/>
      <c r="M17" s="317"/>
      <c r="N17" s="52"/>
      <c r="O17" s="54">
        <v>3579</v>
      </c>
      <c r="P17" s="317">
        <v>26</v>
      </c>
      <c r="Q17" s="52">
        <v>21</v>
      </c>
      <c r="R17" s="23">
        <f t="shared" si="12"/>
        <v>102</v>
      </c>
      <c r="S17" s="24">
        <f t="shared" si="12"/>
        <v>85</v>
      </c>
      <c r="T17" s="62"/>
      <c r="U17" s="171"/>
      <c r="V17" s="62"/>
      <c r="W17" s="114">
        <f t="shared" ca="1" si="13"/>
        <v>116378</v>
      </c>
      <c r="X17" s="115">
        <f ca="1">IFERROR(('Main Tab'!$D$10-W17)/'Main Tab'!$D$10,1)</f>
        <v>0.34474429498837322</v>
      </c>
      <c r="Y17" s="110"/>
      <c r="Z17" s="65">
        <v>3</v>
      </c>
      <c r="AA17" s="49"/>
      <c r="AB17" s="49"/>
      <c r="AC17" s="317"/>
      <c r="AD17" s="104"/>
      <c r="AE17" s="106"/>
      <c r="AF17" s="108"/>
      <c r="AI17" s="83">
        <f t="shared" ca="1" si="14"/>
        <v>43595.416666666657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26</v>
      </c>
      <c r="AQ17" s="81">
        <f t="shared" si="1"/>
        <v>21</v>
      </c>
      <c r="AR17" s="81">
        <f t="shared" si="2"/>
        <v>3579</v>
      </c>
      <c r="AS17" s="81" t="str">
        <f t="shared" si="3"/>
        <v/>
      </c>
      <c r="AT17" s="81" t="str">
        <f t="shared" si="4"/>
        <v/>
      </c>
      <c r="AU17" s="81">
        <f t="shared" si="5"/>
        <v>0.65625</v>
      </c>
      <c r="AV17" s="81">
        <f t="shared" si="6"/>
        <v>1.75</v>
      </c>
      <c r="AW17" s="226">
        <f t="shared" si="6"/>
        <v>181</v>
      </c>
      <c r="AX17" s="81">
        <f t="shared" si="6"/>
        <v>201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806</v>
      </c>
      <c r="BC17" s="81">
        <f t="shared" si="8"/>
        <v>201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43595.458333333321</v>
      </c>
      <c r="C18" s="49"/>
      <c r="D18" s="317">
        <v>803</v>
      </c>
      <c r="E18" s="51">
        <v>42</v>
      </c>
      <c r="F18" s="317">
        <v>1.75</v>
      </c>
      <c r="G18" s="51">
        <v>175</v>
      </c>
      <c r="H18" s="52">
        <v>199</v>
      </c>
      <c r="I18" s="53"/>
      <c r="J18" s="160"/>
      <c r="K18" s="65"/>
      <c r="L18" s="49"/>
      <c r="M18" s="317"/>
      <c r="N18" s="52"/>
      <c r="O18" s="54">
        <v>3501</v>
      </c>
      <c r="P18" s="317">
        <v>26</v>
      </c>
      <c r="Q18" s="52">
        <v>20</v>
      </c>
      <c r="R18" s="23">
        <f t="shared" si="12"/>
        <v>128</v>
      </c>
      <c r="S18" s="24">
        <f t="shared" si="12"/>
        <v>105</v>
      </c>
      <c r="T18" s="62"/>
      <c r="U18" s="62"/>
      <c r="V18" s="62"/>
      <c r="W18" s="114">
        <f t="shared" ca="1" si="13"/>
        <v>116358</v>
      </c>
      <c r="X18" s="115">
        <f ca="1">IFERROR(('Main Tab'!$D$10-W18)/'Main Tab'!$D$10,1)</f>
        <v>0.34485690316260059</v>
      </c>
      <c r="Y18" s="110"/>
      <c r="Z18" s="65">
        <v>2</v>
      </c>
      <c r="AA18" s="49"/>
      <c r="AB18" s="49"/>
      <c r="AC18" s="317"/>
      <c r="AD18" s="104"/>
      <c r="AE18" s="106"/>
      <c r="AF18" s="108"/>
      <c r="AI18" s="83">
        <f t="shared" ca="1" si="14"/>
        <v>43595.458333333321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26</v>
      </c>
      <c r="AQ18" s="81">
        <f t="shared" si="1"/>
        <v>20</v>
      </c>
      <c r="AR18" s="81">
        <f t="shared" si="2"/>
        <v>3501</v>
      </c>
      <c r="AS18" s="81" t="str">
        <f t="shared" si="3"/>
        <v/>
      </c>
      <c r="AT18" s="81" t="str">
        <f t="shared" si="4"/>
        <v/>
      </c>
      <c r="AU18" s="81">
        <f t="shared" si="5"/>
        <v>0.65625</v>
      </c>
      <c r="AV18" s="81">
        <f t="shared" si="6"/>
        <v>1.75</v>
      </c>
      <c r="AW18" s="226">
        <f t="shared" si="6"/>
        <v>175</v>
      </c>
      <c r="AX18" s="81">
        <f t="shared" si="6"/>
        <v>199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803</v>
      </c>
      <c r="BC18" s="81">
        <f t="shared" si="8"/>
        <v>199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43595.499999999985</v>
      </c>
      <c r="C19" s="49"/>
      <c r="D19" s="317">
        <v>802</v>
      </c>
      <c r="E19" s="51">
        <v>42</v>
      </c>
      <c r="F19" s="317">
        <v>1.75</v>
      </c>
      <c r="G19" s="51">
        <v>181</v>
      </c>
      <c r="H19" s="52">
        <v>196</v>
      </c>
      <c r="I19" s="53"/>
      <c r="J19" s="160"/>
      <c r="K19" s="65"/>
      <c r="L19" s="49"/>
      <c r="M19" s="317"/>
      <c r="N19" s="52"/>
      <c r="O19" s="54">
        <v>3533</v>
      </c>
      <c r="P19" s="317">
        <v>26</v>
      </c>
      <c r="Q19" s="52">
        <v>21</v>
      </c>
      <c r="R19" s="23">
        <f t="shared" si="12"/>
        <v>154</v>
      </c>
      <c r="S19" s="24">
        <f t="shared" si="12"/>
        <v>126</v>
      </c>
      <c r="T19" s="62"/>
      <c r="U19" s="62"/>
      <c r="V19" s="62"/>
      <c r="W19" s="114">
        <f t="shared" ca="1" si="13"/>
        <v>116337</v>
      </c>
      <c r="X19" s="115">
        <f ca="1">IFERROR(('Main Tab'!$D$10-W19)/'Main Tab'!$D$10,1)</f>
        <v>0.34497514174553928</v>
      </c>
      <c r="Y19" s="110"/>
      <c r="Z19" s="65">
        <v>2</v>
      </c>
      <c r="AA19" s="49"/>
      <c r="AB19" s="49"/>
      <c r="AC19" s="317"/>
      <c r="AD19" s="104"/>
      <c r="AE19" s="106"/>
      <c r="AF19" s="108"/>
      <c r="AI19" s="83">
        <f t="shared" ca="1" si="14"/>
        <v>43595.499999999985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26</v>
      </c>
      <c r="AQ19" s="81">
        <f t="shared" si="1"/>
        <v>21</v>
      </c>
      <c r="AR19" s="81">
        <f t="shared" si="2"/>
        <v>3533</v>
      </c>
      <c r="AS19" s="81" t="str">
        <f t="shared" si="3"/>
        <v/>
      </c>
      <c r="AT19" s="81" t="str">
        <f t="shared" si="4"/>
        <v/>
      </c>
      <c r="AU19" s="81">
        <f>IF(E19="","",E19/64)</f>
        <v>0.65625</v>
      </c>
      <c r="AV19" s="81">
        <f>IF(F19="","",F19)</f>
        <v>1.75</v>
      </c>
      <c r="AW19" s="226">
        <f t="shared" si="6"/>
        <v>181</v>
      </c>
      <c r="AX19" s="81">
        <f t="shared" si="6"/>
        <v>196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802</v>
      </c>
      <c r="BC19" s="81">
        <f t="shared" si="8"/>
        <v>196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43595.54166666665</v>
      </c>
      <c r="C20" s="49"/>
      <c r="D20" s="317">
        <v>802</v>
      </c>
      <c r="E20" s="51">
        <v>42</v>
      </c>
      <c r="F20" s="317">
        <v>1.75</v>
      </c>
      <c r="G20" s="51">
        <v>180</v>
      </c>
      <c r="H20" s="52">
        <v>195</v>
      </c>
      <c r="I20" s="53"/>
      <c r="J20" s="160"/>
      <c r="K20" s="65"/>
      <c r="L20" s="49"/>
      <c r="M20" s="317"/>
      <c r="N20" s="52"/>
      <c r="O20" s="54">
        <v>3678</v>
      </c>
      <c r="P20" s="317">
        <v>23</v>
      </c>
      <c r="Q20" s="52">
        <v>22</v>
      </c>
      <c r="R20" s="23">
        <f t="shared" si="12"/>
        <v>177</v>
      </c>
      <c r="S20" s="24">
        <f t="shared" si="12"/>
        <v>148</v>
      </c>
      <c r="T20" s="62"/>
      <c r="U20" s="62"/>
      <c r="V20" s="62"/>
      <c r="W20" s="114">
        <f t="shared" ca="1" si="13"/>
        <v>116315</v>
      </c>
      <c r="X20" s="115">
        <f ca="1">IFERROR(('Main Tab'!$D$10-W20)/'Main Tab'!$D$10,1)</f>
        <v>0.3450990107371894</v>
      </c>
      <c r="Y20" s="110"/>
      <c r="Z20" s="221">
        <v>3</v>
      </c>
      <c r="AA20" s="49"/>
      <c r="AB20" s="49"/>
      <c r="AC20" s="317"/>
      <c r="AD20" s="104"/>
      <c r="AE20" s="106"/>
      <c r="AF20" s="108"/>
      <c r="AI20" s="83">
        <f t="shared" ca="1" si="14"/>
        <v>43595.54166666665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23</v>
      </c>
      <c r="AQ20" s="81">
        <f t="shared" si="1"/>
        <v>22</v>
      </c>
      <c r="AR20" s="81">
        <f t="shared" si="2"/>
        <v>3678</v>
      </c>
      <c r="AS20" s="81" t="str">
        <f t="shared" si="3"/>
        <v/>
      </c>
      <c r="AT20" s="81" t="str">
        <f t="shared" si="4"/>
        <v/>
      </c>
      <c r="AU20" s="81">
        <f>IF(E20="","",E20/64)</f>
        <v>0.65625</v>
      </c>
      <c r="AV20" s="81">
        <f t="shared" si="6"/>
        <v>1.75</v>
      </c>
      <c r="AW20" s="226">
        <f t="shared" si="6"/>
        <v>180</v>
      </c>
      <c r="AX20" s="81">
        <f t="shared" si="6"/>
        <v>195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802</v>
      </c>
      <c r="BC20" s="81">
        <f t="shared" si="8"/>
        <v>195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43595.583333333314</v>
      </c>
      <c r="C21" s="49"/>
      <c r="D21" s="317">
        <v>800</v>
      </c>
      <c r="E21" s="51">
        <v>42</v>
      </c>
      <c r="F21" s="317">
        <v>1.75</v>
      </c>
      <c r="G21" s="51">
        <v>172</v>
      </c>
      <c r="H21" s="52">
        <v>195</v>
      </c>
      <c r="I21" s="53"/>
      <c r="J21" s="160"/>
      <c r="K21" s="65"/>
      <c r="L21" s="49"/>
      <c r="M21" s="317"/>
      <c r="N21" s="52"/>
      <c r="O21" s="54">
        <v>3876</v>
      </c>
      <c r="P21" s="317">
        <v>25</v>
      </c>
      <c r="Q21" s="52">
        <v>21</v>
      </c>
      <c r="R21" s="23">
        <f t="shared" si="12"/>
        <v>202</v>
      </c>
      <c r="S21" s="24">
        <f t="shared" si="12"/>
        <v>169</v>
      </c>
      <c r="T21" s="62"/>
      <c r="U21" s="62"/>
      <c r="V21" s="62"/>
      <c r="W21" s="114">
        <f t="shared" ca="1" si="13"/>
        <v>116294</v>
      </c>
      <c r="X21" s="115">
        <f ca="1">IFERROR(('Main Tab'!$D$10-W21)/'Main Tab'!$D$10,1)</f>
        <v>0.34521724932012815</v>
      </c>
      <c r="Y21" s="110"/>
      <c r="Z21" s="65">
        <v>3</v>
      </c>
      <c r="AA21" s="49">
        <v>8371701</v>
      </c>
      <c r="AB21" s="49" t="s">
        <v>160</v>
      </c>
      <c r="AC21" s="317">
        <v>185.65</v>
      </c>
      <c r="AD21" s="104" t="s">
        <v>153</v>
      </c>
      <c r="AE21" s="106">
        <v>49</v>
      </c>
      <c r="AF21" s="108">
        <v>5.0000000000000001E-3</v>
      </c>
      <c r="AI21" s="83">
        <f t="shared" ca="1" si="14"/>
        <v>43595.583333333314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25</v>
      </c>
      <c r="AQ21" s="81">
        <f t="shared" si="1"/>
        <v>21</v>
      </c>
      <c r="AR21" s="81">
        <f t="shared" si="2"/>
        <v>3876</v>
      </c>
      <c r="AS21" s="81" t="str">
        <f t="shared" si="3"/>
        <v/>
      </c>
      <c r="AT21" s="81" t="str">
        <f t="shared" si="4"/>
        <v/>
      </c>
      <c r="AU21" s="81">
        <f t="shared" si="5"/>
        <v>0.65625</v>
      </c>
      <c r="AV21" s="81">
        <f t="shared" si="6"/>
        <v>1.75</v>
      </c>
      <c r="AW21" s="226">
        <f t="shared" si="6"/>
        <v>172</v>
      </c>
      <c r="AX21" s="81">
        <f t="shared" si="6"/>
        <v>195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800</v>
      </c>
      <c r="BC21" s="81">
        <f t="shared" si="8"/>
        <v>195</v>
      </c>
      <c r="BD21" s="81">
        <f t="shared" si="9"/>
        <v>5.0000000000000001E-3</v>
      </c>
      <c r="BE21" s="81">
        <f t="shared" si="10"/>
        <v>49</v>
      </c>
      <c r="BF21" s="84" t="str">
        <f t="shared" si="11"/>
        <v>Ticket No: 8371701 185.65 bbls sold</v>
      </c>
    </row>
    <row r="22" spans="2:58" x14ac:dyDescent="0.25">
      <c r="B22" s="47">
        <f t="shared" ca="1" si="15"/>
        <v>43595.624999999978</v>
      </c>
      <c r="C22" s="49"/>
      <c r="D22" s="317">
        <v>800</v>
      </c>
      <c r="E22" s="51">
        <v>42</v>
      </c>
      <c r="F22" s="317">
        <v>1.75</v>
      </c>
      <c r="G22" s="51">
        <v>185</v>
      </c>
      <c r="H22" s="52">
        <v>196</v>
      </c>
      <c r="I22" s="53"/>
      <c r="J22" s="160"/>
      <c r="K22" s="65"/>
      <c r="L22" s="49"/>
      <c r="M22" s="317"/>
      <c r="N22" s="52"/>
      <c r="O22" s="54">
        <v>2914</v>
      </c>
      <c r="P22" s="317">
        <v>25</v>
      </c>
      <c r="Q22" s="52">
        <v>23</v>
      </c>
      <c r="R22" s="23">
        <f t="shared" si="12"/>
        <v>227</v>
      </c>
      <c r="S22" s="24">
        <f t="shared" si="12"/>
        <v>192</v>
      </c>
      <c r="T22" s="62"/>
      <c r="U22" s="62"/>
      <c r="V22" s="62"/>
      <c r="W22" s="114">
        <f t="shared" ca="1" si="13"/>
        <v>116271</v>
      </c>
      <c r="X22" s="115">
        <f ca="1">IFERROR(('Main Tab'!$D$10-W22)/'Main Tab'!$D$10,1)</f>
        <v>0.34534674872048959</v>
      </c>
      <c r="Y22" s="110"/>
      <c r="Z22" s="65">
        <v>3</v>
      </c>
      <c r="AA22" s="49"/>
      <c r="AB22" s="49"/>
      <c r="AC22" s="317"/>
      <c r="AD22" s="104"/>
      <c r="AE22" s="106"/>
      <c r="AF22" s="108"/>
      <c r="AI22" s="83">
        <f t="shared" ca="1" si="14"/>
        <v>43595.624999999978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25</v>
      </c>
      <c r="AQ22" s="81">
        <f t="shared" si="1"/>
        <v>23</v>
      </c>
      <c r="AR22" s="81">
        <f t="shared" si="2"/>
        <v>2914</v>
      </c>
      <c r="AS22" s="81" t="str">
        <f t="shared" si="3"/>
        <v/>
      </c>
      <c r="AT22" s="81" t="str">
        <f t="shared" si="4"/>
        <v/>
      </c>
      <c r="AU22" s="81">
        <f t="shared" si="5"/>
        <v>0.65625</v>
      </c>
      <c r="AV22" s="81">
        <f t="shared" si="6"/>
        <v>1.75</v>
      </c>
      <c r="AW22" s="226">
        <f t="shared" si="6"/>
        <v>185</v>
      </c>
      <c r="AX22" s="81">
        <f t="shared" si="6"/>
        <v>196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800</v>
      </c>
      <c r="BC22" s="81">
        <f t="shared" si="8"/>
        <v>196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43595.666666666642</v>
      </c>
      <c r="C23" s="49"/>
      <c r="D23" s="317">
        <v>802</v>
      </c>
      <c r="E23" s="51">
        <v>42</v>
      </c>
      <c r="F23" s="317">
        <v>1.75</v>
      </c>
      <c r="G23" s="51">
        <v>214</v>
      </c>
      <c r="H23" s="52">
        <v>195</v>
      </c>
      <c r="I23" s="53"/>
      <c r="J23" s="160"/>
      <c r="K23" s="65"/>
      <c r="L23" s="49"/>
      <c r="M23" s="317"/>
      <c r="N23" s="52"/>
      <c r="O23" s="54">
        <v>3944</v>
      </c>
      <c r="P23" s="317">
        <v>26</v>
      </c>
      <c r="Q23" s="52">
        <v>22</v>
      </c>
      <c r="R23" s="23">
        <f t="shared" si="12"/>
        <v>253</v>
      </c>
      <c r="S23" s="24">
        <f t="shared" si="12"/>
        <v>214</v>
      </c>
      <c r="T23" s="62"/>
      <c r="U23" s="62"/>
      <c r="V23" s="62"/>
      <c r="W23" s="114">
        <f t="shared" ca="1" si="13"/>
        <v>116249</v>
      </c>
      <c r="X23" s="115">
        <f ca="1">IFERROR(('Main Tab'!$D$10-W23)/'Main Tab'!$D$10,1)</f>
        <v>0.34547061771213972</v>
      </c>
      <c r="Y23" s="110"/>
      <c r="Z23" s="65">
        <v>2</v>
      </c>
      <c r="AA23" s="49"/>
      <c r="AB23" s="49"/>
      <c r="AC23" s="317"/>
      <c r="AD23" s="104"/>
      <c r="AE23" s="106"/>
      <c r="AF23" s="108"/>
      <c r="AI23" s="83">
        <f t="shared" ca="1" si="14"/>
        <v>43595.666666666642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26</v>
      </c>
      <c r="AQ23" s="81">
        <f t="shared" si="1"/>
        <v>22</v>
      </c>
      <c r="AR23" s="81">
        <f t="shared" si="2"/>
        <v>3944</v>
      </c>
      <c r="AS23" s="81" t="str">
        <f t="shared" si="3"/>
        <v/>
      </c>
      <c r="AT23" s="81" t="str">
        <f t="shared" si="4"/>
        <v/>
      </c>
      <c r="AU23" s="81">
        <f t="shared" si="5"/>
        <v>0.65625</v>
      </c>
      <c r="AV23" s="81">
        <f t="shared" si="6"/>
        <v>1.75</v>
      </c>
      <c r="AW23" s="226">
        <f t="shared" si="6"/>
        <v>214</v>
      </c>
      <c r="AX23" s="81">
        <f t="shared" si="6"/>
        <v>195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802</v>
      </c>
      <c r="BC23" s="81">
        <f t="shared" si="8"/>
        <v>195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43595.708333333307</v>
      </c>
      <c r="C24" s="49"/>
      <c r="D24" s="317">
        <v>804</v>
      </c>
      <c r="E24" s="51">
        <v>42</v>
      </c>
      <c r="F24" s="317">
        <v>1.75</v>
      </c>
      <c r="G24" s="51">
        <v>199</v>
      </c>
      <c r="H24" s="52">
        <v>194</v>
      </c>
      <c r="I24" s="53"/>
      <c r="J24" s="160"/>
      <c r="K24" s="65"/>
      <c r="L24" s="49"/>
      <c r="M24" s="317"/>
      <c r="N24" s="52"/>
      <c r="O24" s="54">
        <v>3126</v>
      </c>
      <c r="P24" s="317">
        <v>24</v>
      </c>
      <c r="Q24" s="52">
        <v>21</v>
      </c>
      <c r="R24" s="23">
        <f t="shared" si="12"/>
        <v>277</v>
      </c>
      <c r="S24" s="24">
        <f t="shared" si="12"/>
        <v>235</v>
      </c>
      <c r="T24" s="62"/>
      <c r="U24" s="62"/>
      <c r="V24" s="62"/>
      <c r="W24" s="114">
        <f t="shared" ca="1" si="13"/>
        <v>116228</v>
      </c>
      <c r="X24" s="115">
        <f ca="1">IFERROR(('Main Tab'!$D$10-W24)/'Main Tab'!$D$10,1)</f>
        <v>0.34558885629507846</v>
      </c>
      <c r="Y24" s="110"/>
      <c r="Z24" s="65">
        <v>2</v>
      </c>
      <c r="AA24" s="49"/>
      <c r="AB24" s="49"/>
      <c r="AC24" s="317"/>
      <c r="AD24" s="104"/>
      <c r="AE24" s="106"/>
      <c r="AF24" s="108"/>
      <c r="AI24" s="83">
        <f t="shared" ca="1" si="14"/>
        <v>43595.708333333307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24</v>
      </c>
      <c r="AQ24" s="81">
        <f t="shared" si="1"/>
        <v>21</v>
      </c>
      <c r="AR24" s="81">
        <f t="shared" si="2"/>
        <v>3126</v>
      </c>
      <c r="AS24" s="81" t="str">
        <f t="shared" si="3"/>
        <v/>
      </c>
      <c r="AT24" s="81" t="str">
        <f t="shared" si="4"/>
        <v/>
      </c>
      <c r="AU24" s="81">
        <f t="shared" si="5"/>
        <v>0.65625</v>
      </c>
      <c r="AV24" s="81">
        <f t="shared" si="6"/>
        <v>1.75</v>
      </c>
      <c r="AW24" s="226">
        <f t="shared" si="6"/>
        <v>199</v>
      </c>
      <c r="AX24" s="81">
        <f t="shared" si="6"/>
        <v>194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804</v>
      </c>
      <c r="BC24" s="81">
        <f t="shared" si="8"/>
        <v>194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43595.749999999971</v>
      </c>
      <c r="C25" s="49"/>
      <c r="D25" s="317">
        <v>801</v>
      </c>
      <c r="E25" s="51">
        <v>42</v>
      </c>
      <c r="F25" s="317">
        <v>1.75</v>
      </c>
      <c r="G25" s="51">
        <v>167</v>
      </c>
      <c r="H25" s="52">
        <v>196</v>
      </c>
      <c r="I25" s="53"/>
      <c r="J25" s="160"/>
      <c r="K25" s="65"/>
      <c r="L25" s="49"/>
      <c r="M25" s="317"/>
      <c r="N25" s="52"/>
      <c r="O25" s="54">
        <v>4431</v>
      </c>
      <c r="P25" s="317">
        <v>22</v>
      </c>
      <c r="Q25" s="52">
        <v>22</v>
      </c>
      <c r="R25" s="23">
        <f t="shared" si="12"/>
        <v>299</v>
      </c>
      <c r="S25" s="24">
        <f t="shared" si="12"/>
        <v>257</v>
      </c>
      <c r="T25" s="62"/>
      <c r="U25" s="62"/>
      <c r="V25" s="62"/>
      <c r="W25" s="114">
        <f t="shared" ca="1" si="13"/>
        <v>116206</v>
      </c>
      <c r="X25" s="115">
        <f ca="1">IFERROR(('Main Tab'!$D$10-W25)/'Main Tab'!$D$10,1)</f>
        <v>0.34571272528672858</v>
      </c>
      <c r="Y25" s="110"/>
      <c r="Z25" s="65">
        <v>3</v>
      </c>
      <c r="AA25" s="49"/>
      <c r="AB25" s="49"/>
      <c r="AC25" s="317"/>
      <c r="AD25" s="104"/>
      <c r="AE25" s="106"/>
      <c r="AF25" s="108"/>
      <c r="AI25" s="83">
        <f t="shared" ca="1" si="14"/>
        <v>43595.749999999971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22</v>
      </c>
      <c r="AQ25" s="81">
        <f t="shared" si="1"/>
        <v>22</v>
      </c>
      <c r="AR25" s="81">
        <f t="shared" si="2"/>
        <v>4431</v>
      </c>
      <c r="AS25" s="81" t="str">
        <f t="shared" si="3"/>
        <v/>
      </c>
      <c r="AT25" s="81" t="str">
        <f t="shared" si="4"/>
        <v/>
      </c>
      <c r="AU25" s="81">
        <f t="shared" si="5"/>
        <v>0.65625</v>
      </c>
      <c r="AV25" s="81">
        <f t="shared" si="6"/>
        <v>1.75</v>
      </c>
      <c r="AW25" s="81">
        <f t="shared" si="6"/>
        <v>167</v>
      </c>
      <c r="AX25" s="81">
        <f t="shared" si="6"/>
        <v>196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801</v>
      </c>
      <c r="BC25" s="81">
        <f t="shared" si="8"/>
        <v>196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43595.791666666635</v>
      </c>
      <c r="C26" s="49"/>
      <c r="D26" s="317">
        <v>800</v>
      </c>
      <c r="E26" s="51">
        <v>42</v>
      </c>
      <c r="F26" s="317">
        <v>1.75</v>
      </c>
      <c r="G26" s="51">
        <v>181</v>
      </c>
      <c r="H26" s="52">
        <v>195</v>
      </c>
      <c r="I26" s="53"/>
      <c r="J26" s="160"/>
      <c r="K26" s="65"/>
      <c r="L26" s="49"/>
      <c r="M26" s="317"/>
      <c r="N26" s="52"/>
      <c r="O26" s="54">
        <v>3678</v>
      </c>
      <c r="P26" s="322">
        <v>23</v>
      </c>
      <c r="Q26" s="52">
        <v>21</v>
      </c>
      <c r="R26" s="23">
        <f t="shared" si="12"/>
        <v>322</v>
      </c>
      <c r="S26" s="24">
        <f t="shared" si="12"/>
        <v>278</v>
      </c>
      <c r="T26" s="62"/>
      <c r="U26" s="62"/>
      <c r="V26" s="62"/>
      <c r="W26" s="114">
        <f t="shared" ca="1" si="13"/>
        <v>116185</v>
      </c>
      <c r="X26" s="115">
        <f ca="1">IFERROR(('Main Tab'!$D$10-W26)/'Main Tab'!$D$10,1)</f>
        <v>0.34583096386966727</v>
      </c>
      <c r="Y26" s="110"/>
      <c r="Z26" s="64">
        <v>2</v>
      </c>
      <c r="AA26" s="49"/>
      <c r="AB26" s="49"/>
      <c r="AC26" s="317"/>
      <c r="AD26" s="104"/>
      <c r="AE26" s="106"/>
      <c r="AF26" s="108"/>
      <c r="AI26" s="83">
        <f t="shared" ca="1" si="14"/>
        <v>43595.791666666635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23</v>
      </c>
      <c r="AQ26" s="81">
        <f t="shared" si="1"/>
        <v>21</v>
      </c>
      <c r="AR26" s="81">
        <f t="shared" si="2"/>
        <v>3678</v>
      </c>
      <c r="AS26" s="81" t="str">
        <f t="shared" si="3"/>
        <v/>
      </c>
      <c r="AT26" s="81" t="str">
        <f t="shared" si="4"/>
        <v/>
      </c>
      <c r="AU26" s="81">
        <f t="shared" si="5"/>
        <v>0.65625</v>
      </c>
      <c r="AV26" s="81">
        <f>IF(F26="","",F26)</f>
        <v>1.75</v>
      </c>
      <c r="AW26" s="81">
        <f t="shared" si="6"/>
        <v>181</v>
      </c>
      <c r="AX26" s="81">
        <f t="shared" si="6"/>
        <v>195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800</v>
      </c>
      <c r="BC26" s="81">
        <f t="shared" si="8"/>
        <v>195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43595.833333333299</v>
      </c>
      <c r="C27" s="49"/>
      <c r="D27" s="317">
        <v>802</v>
      </c>
      <c r="E27" s="51">
        <v>42</v>
      </c>
      <c r="F27" s="317">
        <v>1.75</v>
      </c>
      <c r="G27" s="51">
        <v>175</v>
      </c>
      <c r="H27" s="52">
        <v>196</v>
      </c>
      <c r="I27" s="53"/>
      <c r="J27" s="160"/>
      <c r="K27" s="65"/>
      <c r="L27" s="49"/>
      <c r="M27" s="317"/>
      <c r="N27" s="52"/>
      <c r="O27" s="54">
        <v>3876</v>
      </c>
      <c r="P27" s="322">
        <v>25</v>
      </c>
      <c r="Q27" s="52">
        <v>21</v>
      </c>
      <c r="R27" s="23">
        <f t="shared" si="12"/>
        <v>347</v>
      </c>
      <c r="S27" s="24">
        <f t="shared" si="12"/>
        <v>299</v>
      </c>
      <c r="T27" s="62"/>
      <c r="U27" s="62"/>
      <c r="V27" s="62"/>
      <c r="W27" s="114">
        <f t="shared" ca="1" si="13"/>
        <v>116164</v>
      </c>
      <c r="X27" s="115">
        <f ca="1">IFERROR(('Main Tab'!$D$10-W27)/'Main Tab'!$D$10,1)</f>
        <v>0.34594920245260602</v>
      </c>
      <c r="Y27" s="110"/>
      <c r="Z27" s="65">
        <v>2</v>
      </c>
      <c r="AA27" s="49">
        <v>0</v>
      </c>
      <c r="AB27" s="49"/>
      <c r="AC27" s="317">
        <v>0</v>
      </c>
      <c r="AD27" s="104" t="s">
        <v>188</v>
      </c>
      <c r="AE27" s="106"/>
      <c r="AF27" s="108"/>
      <c r="AI27" s="83">
        <f t="shared" ca="1" si="14"/>
        <v>43595.833333333299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25</v>
      </c>
      <c r="AQ27" s="81">
        <f t="shared" si="1"/>
        <v>21</v>
      </c>
      <c r="AR27" s="81">
        <f t="shared" si="2"/>
        <v>3876</v>
      </c>
      <c r="AS27" s="81" t="str">
        <f t="shared" si="3"/>
        <v/>
      </c>
      <c r="AT27" s="81" t="str">
        <f t="shared" si="4"/>
        <v/>
      </c>
      <c r="AU27" s="81">
        <f t="shared" si="5"/>
        <v>0.65625</v>
      </c>
      <c r="AV27" s="81">
        <f t="shared" si="6"/>
        <v>1.75</v>
      </c>
      <c r="AW27" s="81">
        <f t="shared" si="6"/>
        <v>175</v>
      </c>
      <c r="AX27" s="81">
        <f t="shared" si="6"/>
        <v>196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802</v>
      </c>
      <c r="BC27" s="81">
        <f t="shared" si="8"/>
        <v>196</v>
      </c>
      <c r="BD27" s="81" t="str">
        <f t="shared" si="9"/>
        <v/>
      </c>
      <c r="BE27" s="81" t="str">
        <f t="shared" si="10"/>
        <v/>
      </c>
      <c r="BF27" s="84" t="str">
        <f t="shared" si="11"/>
        <v>Ticket No: 0 0 bbls sold</v>
      </c>
    </row>
    <row r="28" spans="2:58" x14ac:dyDescent="0.25">
      <c r="B28" s="47">
        <f t="shared" ca="1" si="15"/>
        <v>43595.874999999964</v>
      </c>
      <c r="C28" s="49"/>
      <c r="D28" s="317">
        <v>804</v>
      </c>
      <c r="E28" s="51">
        <v>42</v>
      </c>
      <c r="F28" s="317">
        <v>1.75</v>
      </c>
      <c r="G28" s="51">
        <v>181</v>
      </c>
      <c r="H28" s="52">
        <v>195</v>
      </c>
      <c r="I28" s="53"/>
      <c r="J28" s="160"/>
      <c r="K28" s="65"/>
      <c r="L28" s="49"/>
      <c r="M28" s="317"/>
      <c r="N28" s="52"/>
      <c r="O28" s="54">
        <v>2914</v>
      </c>
      <c r="P28" s="322">
        <v>25</v>
      </c>
      <c r="Q28" s="52">
        <v>22</v>
      </c>
      <c r="R28" s="23">
        <f t="shared" si="12"/>
        <v>372</v>
      </c>
      <c r="S28" s="24">
        <f t="shared" si="12"/>
        <v>321</v>
      </c>
      <c r="T28" s="62"/>
      <c r="U28" s="62"/>
      <c r="V28" s="62"/>
      <c r="W28" s="114">
        <f t="shared" ca="1" si="13"/>
        <v>116142</v>
      </c>
      <c r="X28" s="115">
        <f ca="1">IFERROR(('Main Tab'!$D$10-W28)/'Main Tab'!$D$10,1)</f>
        <v>0.34607307144425614</v>
      </c>
      <c r="Y28" s="110"/>
      <c r="Z28" s="65">
        <v>3</v>
      </c>
      <c r="AA28" s="49"/>
      <c r="AB28" s="49"/>
      <c r="AC28" s="317"/>
      <c r="AD28" s="104"/>
      <c r="AE28" s="106"/>
      <c r="AF28" s="108"/>
      <c r="AI28" s="83">
        <f t="shared" ca="1" si="14"/>
        <v>43595.874999999964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25</v>
      </c>
      <c r="AQ28" s="81">
        <f t="shared" si="1"/>
        <v>22</v>
      </c>
      <c r="AR28" s="81">
        <f t="shared" si="2"/>
        <v>2914</v>
      </c>
      <c r="AS28" s="81" t="str">
        <f t="shared" si="3"/>
        <v/>
      </c>
      <c r="AT28" s="81" t="str">
        <f t="shared" si="4"/>
        <v/>
      </c>
      <c r="AU28" s="81">
        <f t="shared" si="5"/>
        <v>0.65625</v>
      </c>
      <c r="AV28" s="81">
        <f t="shared" si="6"/>
        <v>1.75</v>
      </c>
      <c r="AW28" s="81">
        <f t="shared" si="6"/>
        <v>181</v>
      </c>
      <c r="AX28" s="81">
        <f t="shared" si="6"/>
        <v>195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804</v>
      </c>
      <c r="BC28" s="81">
        <f t="shared" si="8"/>
        <v>195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43595.916666666628</v>
      </c>
      <c r="C29" s="49"/>
      <c r="D29" s="317">
        <v>801</v>
      </c>
      <c r="E29" s="51">
        <v>42</v>
      </c>
      <c r="F29" s="317">
        <v>1.75</v>
      </c>
      <c r="G29" s="51">
        <v>180</v>
      </c>
      <c r="H29" s="52">
        <v>194</v>
      </c>
      <c r="I29" s="53"/>
      <c r="J29" s="160"/>
      <c r="K29" s="65"/>
      <c r="L29" s="49"/>
      <c r="M29" s="317"/>
      <c r="N29" s="52"/>
      <c r="O29" s="54">
        <v>3944</v>
      </c>
      <c r="P29" s="322">
        <v>23</v>
      </c>
      <c r="Q29" s="52">
        <v>21</v>
      </c>
      <c r="R29" s="23">
        <f t="shared" si="12"/>
        <v>395</v>
      </c>
      <c r="S29" s="24">
        <f t="shared" si="12"/>
        <v>342</v>
      </c>
      <c r="T29" s="62"/>
      <c r="U29" s="62"/>
      <c r="V29" s="62"/>
      <c r="W29" s="114">
        <f t="shared" ca="1" si="13"/>
        <v>116121</v>
      </c>
      <c r="X29" s="115">
        <f ca="1">IFERROR(('Main Tab'!$D$10-W29)/'Main Tab'!$D$10,1)</f>
        <v>0.34619131002719489</v>
      </c>
      <c r="Y29" s="110"/>
      <c r="Z29" s="65">
        <v>3</v>
      </c>
      <c r="AA29" s="49"/>
      <c r="AB29" s="49"/>
      <c r="AC29" s="317"/>
      <c r="AD29" s="104"/>
      <c r="AE29" s="106"/>
      <c r="AF29" s="108"/>
      <c r="AI29" s="83">
        <f t="shared" ca="1" si="14"/>
        <v>43595.916666666628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23</v>
      </c>
      <c r="AQ29" s="81">
        <f t="shared" si="1"/>
        <v>21</v>
      </c>
      <c r="AR29" s="81">
        <f t="shared" si="2"/>
        <v>3944</v>
      </c>
      <c r="AS29" s="81" t="str">
        <f t="shared" si="3"/>
        <v/>
      </c>
      <c r="AT29" s="81" t="str">
        <f t="shared" si="4"/>
        <v/>
      </c>
      <c r="AU29" s="81">
        <f t="shared" si="5"/>
        <v>0.65625</v>
      </c>
      <c r="AV29" s="81">
        <f t="shared" si="6"/>
        <v>1.75</v>
      </c>
      <c r="AW29" s="81">
        <f t="shared" si="6"/>
        <v>180</v>
      </c>
      <c r="AX29" s="81">
        <f t="shared" si="6"/>
        <v>194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801</v>
      </c>
      <c r="BC29" s="81">
        <f t="shared" si="8"/>
        <v>194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43595.958333333292</v>
      </c>
      <c r="C30" s="49"/>
      <c r="D30" s="317">
        <v>802</v>
      </c>
      <c r="E30" s="51">
        <v>42</v>
      </c>
      <c r="F30" s="317">
        <v>1.75</v>
      </c>
      <c r="G30" s="51">
        <v>172</v>
      </c>
      <c r="H30" s="52">
        <v>196</v>
      </c>
      <c r="I30" s="53"/>
      <c r="J30" s="160"/>
      <c r="K30" s="65"/>
      <c r="L30" s="49"/>
      <c r="M30" s="317"/>
      <c r="N30" s="52"/>
      <c r="O30" s="54">
        <v>3126</v>
      </c>
      <c r="P30" s="322">
        <v>23</v>
      </c>
      <c r="Q30" s="52">
        <v>20</v>
      </c>
      <c r="R30" s="23">
        <f t="shared" si="12"/>
        <v>418</v>
      </c>
      <c r="S30" s="24">
        <f t="shared" si="12"/>
        <v>362</v>
      </c>
      <c r="T30" s="62"/>
      <c r="U30" s="62"/>
      <c r="V30" s="62"/>
      <c r="W30" s="114">
        <f t="shared" ca="1" si="13"/>
        <v>116101</v>
      </c>
      <c r="X30" s="115">
        <f ca="1">IFERROR(('Main Tab'!$D$10-W30)/'Main Tab'!$D$10,1)</f>
        <v>0.34630391820142226</v>
      </c>
      <c r="Y30" s="110"/>
      <c r="Z30" s="65">
        <v>2</v>
      </c>
      <c r="AA30" s="49">
        <v>8371401</v>
      </c>
      <c r="AB30" s="49" t="s">
        <v>160</v>
      </c>
      <c r="AC30" s="317">
        <v>199.5</v>
      </c>
      <c r="AD30" s="104" t="s">
        <v>153</v>
      </c>
      <c r="AE30" s="106">
        <v>49.1</v>
      </c>
      <c r="AF30" s="108">
        <v>2E-3</v>
      </c>
      <c r="AI30" s="83">
        <f t="shared" ca="1" si="14"/>
        <v>43595.958333333292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23</v>
      </c>
      <c r="AQ30" s="81">
        <f t="shared" si="1"/>
        <v>20</v>
      </c>
      <c r="AR30" s="81">
        <f t="shared" si="2"/>
        <v>3126</v>
      </c>
      <c r="AS30" s="81" t="str">
        <f t="shared" si="3"/>
        <v/>
      </c>
      <c r="AT30" s="81" t="str">
        <f t="shared" si="4"/>
        <v/>
      </c>
      <c r="AU30" s="81">
        <f t="shared" si="5"/>
        <v>0.65625</v>
      </c>
      <c r="AV30" s="81">
        <f t="shared" si="6"/>
        <v>1.75</v>
      </c>
      <c r="AW30" s="81">
        <f t="shared" si="6"/>
        <v>172</v>
      </c>
      <c r="AX30" s="81">
        <f t="shared" si="6"/>
        <v>196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802</v>
      </c>
      <c r="BC30" s="81">
        <f t="shared" si="8"/>
        <v>196</v>
      </c>
      <c r="BD30" s="81">
        <f t="shared" si="9"/>
        <v>2E-3</v>
      </c>
      <c r="BE30" s="81">
        <f t="shared" si="10"/>
        <v>49.1</v>
      </c>
      <c r="BF30" s="84" t="str">
        <f t="shared" si="11"/>
        <v>Ticket No: 8371401 199.5 bbls sold</v>
      </c>
    </row>
    <row r="31" spans="2:58" x14ac:dyDescent="0.25">
      <c r="B31" s="47">
        <f t="shared" ca="1" si="15"/>
        <v>43595.999999999956</v>
      </c>
      <c r="C31" s="49"/>
      <c r="D31" s="317">
        <v>802</v>
      </c>
      <c r="E31" s="51">
        <v>42</v>
      </c>
      <c r="F31" s="317">
        <v>1.75</v>
      </c>
      <c r="G31" s="51">
        <v>185</v>
      </c>
      <c r="H31" s="52">
        <v>196</v>
      </c>
      <c r="I31" s="53"/>
      <c r="J31" s="160"/>
      <c r="K31" s="65"/>
      <c r="L31" s="49"/>
      <c r="M31" s="317"/>
      <c r="N31" s="52"/>
      <c r="O31" s="54">
        <v>3255</v>
      </c>
      <c r="P31" s="322">
        <v>25</v>
      </c>
      <c r="Q31" s="52">
        <v>18</v>
      </c>
      <c r="R31" s="23">
        <f t="shared" ref="R31:S37" si="16">P31+R30</f>
        <v>443</v>
      </c>
      <c r="S31" s="24">
        <f t="shared" si="16"/>
        <v>380</v>
      </c>
      <c r="T31" s="62"/>
      <c r="U31" s="62"/>
      <c r="V31" s="62"/>
      <c r="W31" s="114">
        <f t="shared" ca="1" si="13"/>
        <v>116083</v>
      </c>
      <c r="X31" s="115">
        <f ca="1">IFERROR(('Main Tab'!$D$10-W31)/'Main Tab'!$D$10,1)</f>
        <v>0.34640526555822687</v>
      </c>
      <c r="Y31" s="110"/>
      <c r="Z31" s="65">
        <v>3</v>
      </c>
      <c r="AA31" s="49"/>
      <c r="AB31" s="49"/>
      <c r="AC31" s="317"/>
      <c r="AD31" s="104"/>
      <c r="AE31" s="106"/>
      <c r="AF31" s="108"/>
      <c r="AI31" s="83">
        <f t="shared" ca="1" si="14"/>
        <v>43595.999999999956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25</v>
      </c>
      <c r="AQ31" s="81">
        <f t="shared" si="1"/>
        <v>18</v>
      </c>
      <c r="AR31" s="81">
        <f t="shared" si="2"/>
        <v>3255</v>
      </c>
      <c r="AS31" s="81" t="str">
        <f t="shared" si="3"/>
        <v/>
      </c>
      <c r="AT31" s="81" t="str">
        <f t="shared" si="4"/>
        <v/>
      </c>
      <c r="AU31" s="81">
        <f t="shared" si="5"/>
        <v>0.65625</v>
      </c>
      <c r="AV31" s="81">
        <f t="shared" si="6"/>
        <v>1.75</v>
      </c>
      <c r="AW31" s="81">
        <f t="shared" si="6"/>
        <v>185</v>
      </c>
      <c r="AX31" s="81">
        <f t="shared" si="6"/>
        <v>196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802</v>
      </c>
      <c r="BC31" s="81">
        <f t="shared" si="8"/>
        <v>196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43596.041666666621</v>
      </c>
      <c r="C32" s="49"/>
      <c r="D32" s="317">
        <v>800</v>
      </c>
      <c r="E32" s="51">
        <v>42</v>
      </c>
      <c r="F32" s="317">
        <v>1.75</v>
      </c>
      <c r="G32" s="51">
        <v>175</v>
      </c>
      <c r="H32" s="52">
        <v>195</v>
      </c>
      <c r="I32" s="53"/>
      <c r="J32" s="160"/>
      <c r="K32" s="65"/>
      <c r="L32" s="49"/>
      <c r="M32" s="317"/>
      <c r="N32" s="52"/>
      <c r="O32" s="54">
        <v>3678</v>
      </c>
      <c r="P32" s="322">
        <v>23</v>
      </c>
      <c r="Q32" s="52">
        <v>22</v>
      </c>
      <c r="R32" s="23">
        <f t="shared" si="16"/>
        <v>466</v>
      </c>
      <c r="S32" s="24">
        <f t="shared" si="16"/>
        <v>402</v>
      </c>
      <c r="T32" s="62"/>
      <c r="U32" s="62"/>
      <c r="V32" s="62"/>
      <c r="W32" s="114">
        <f t="shared" ca="1" si="13"/>
        <v>116061</v>
      </c>
      <c r="X32" s="115">
        <f ca="1">IFERROR(('Main Tab'!$D$10-W32)/'Main Tab'!$D$10,1)</f>
        <v>0.34652913454987699</v>
      </c>
      <c r="Y32" s="110"/>
      <c r="Z32" s="221">
        <v>3</v>
      </c>
      <c r="AA32" s="49"/>
      <c r="AB32" s="49"/>
      <c r="AC32" s="317"/>
      <c r="AD32" s="104"/>
      <c r="AE32" s="106"/>
      <c r="AF32" s="108"/>
      <c r="AI32" s="83">
        <f t="shared" ca="1" si="14"/>
        <v>43596.041666666621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23</v>
      </c>
      <c r="AQ32" s="81">
        <f t="shared" si="1"/>
        <v>22</v>
      </c>
      <c r="AR32" s="81">
        <f t="shared" si="2"/>
        <v>3678</v>
      </c>
      <c r="AS32" s="81" t="str">
        <f t="shared" si="3"/>
        <v/>
      </c>
      <c r="AT32" s="81" t="str">
        <f t="shared" si="4"/>
        <v/>
      </c>
      <c r="AU32" s="81">
        <f t="shared" si="5"/>
        <v>0.65625</v>
      </c>
      <c r="AV32" s="81">
        <f t="shared" si="6"/>
        <v>1.75</v>
      </c>
      <c r="AW32" s="81">
        <f t="shared" si="6"/>
        <v>175</v>
      </c>
      <c r="AX32" s="81">
        <f t="shared" si="6"/>
        <v>195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800</v>
      </c>
      <c r="BC32" s="81">
        <f t="shared" si="8"/>
        <v>195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43596.083333333285</v>
      </c>
      <c r="C33" s="49"/>
      <c r="D33" s="317">
        <v>802</v>
      </c>
      <c r="E33" s="51">
        <v>42</v>
      </c>
      <c r="F33" s="317">
        <v>1.75</v>
      </c>
      <c r="G33" s="51">
        <v>181</v>
      </c>
      <c r="H33" s="52">
        <v>194</v>
      </c>
      <c r="I33" s="53"/>
      <c r="J33" s="160"/>
      <c r="K33" s="65"/>
      <c r="L33" s="49"/>
      <c r="M33" s="317"/>
      <c r="N33" s="52"/>
      <c r="O33" s="54">
        <v>3468</v>
      </c>
      <c r="P33" s="322">
        <v>23</v>
      </c>
      <c r="Q33" s="52">
        <v>21</v>
      </c>
      <c r="R33" s="23">
        <f t="shared" si="16"/>
        <v>489</v>
      </c>
      <c r="S33" s="24">
        <f t="shared" si="16"/>
        <v>423</v>
      </c>
      <c r="T33" s="62"/>
      <c r="U33" s="62"/>
      <c r="V33" s="62"/>
      <c r="W33" s="114">
        <f t="shared" ca="1" si="13"/>
        <v>116040</v>
      </c>
      <c r="X33" s="115">
        <f ca="1">IFERROR(('Main Tab'!$D$10-W33)/'Main Tab'!$D$10,1)</f>
        <v>0.34664737313281568</v>
      </c>
      <c r="Y33" s="110" t="s">
        <v>286</v>
      </c>
      <c r="Z33" s="65">
        <v>2</v>
      </c>
      <c r="AA33" s="49"/>
      <c r="AB33" s="49"/>
      <c r="AC33" s="317"/>
      <c r="AD33" s="104"/>
      <c r="AE33" s="106"/>
      <c r="AF33" s="108"/>
      <c r="AI33" s="83">
        <f t="shared" ca="1" si="14"/>
        <v>43596.083333333285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Accum- 113782</v>
      </c>
      <c r="AP33" s="81">
        <f t="shared" si="1"/>
        <v>23</v>
      </c>
      <c r="AQ33" s="81">
        <f t="shared" si="1"/>
        <v>21</v>
      </c>
      <c r="AR33" s="81">
        <f t="shared" si="2"/>
        <v>3468</v>
      </c>
      <c r="AS33" s="81" t="str">
        <f t="shared" si="3"/>
        <v/>
      </c>
      <c r="AT33" s="81" t="str">
        <f t="shared" si="4"/>
        <v/>
      </c>
      <c r="AU33" s="81">
        <f t="shared" si="5"/>
        <v>0.65625</v>
      </c>
      <c r="AV33" s="81">
        <f t="shared" si="6"/>
        <v>1.75</v>
      </c>
      <c r="AW33" s="81">
        <f t="shared" si="6"/>
        <v>181</v>
      </c>
      <c r="AX33" s="81">
        <f t="shared" si="6"/>
        <v>194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802</v>
      </c>
      <c r="BC33" s="81">
        <f t="shared" si="8"/>
        <v>194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43596.124999999949</v>
      </c>
      <c r="C34" s="49"/>
      <c r="D34" s="317">
        <v>804</v>
      </c>
      <c r="E34" s="51">
        <v>42</v>
      </c>
      <c r="F34" s="317">
        <v>1.75</v>
      </c>
      <c r="G34" s="51">
        <v>180</v>
      </c>
      <c r="H34" s="52">
        <v>196</v>
      </c>
      <c r="I34" s="53"/>
      <c r="J34" s="160"/>
      <c r="K34" s="65"/>
      <c r="L34" s="49"/>
      <c r="M34" s="317"/>
      <c r="N34" s="52"/>
      <c r="O34" s="54">
        <v>3899</v>
      </c>
      <c r="P34" s="322">
        <v>25</v>
      </c>
      <c r="Q34" s="52">
        <v>23</v>
      </c>
      <c r="R34" s="23">
        <f t="shared" si="16"/>
        <v>514</v>
      </c>
      <c r="S34" s="24">
        <f t="shared" si="16"/>
        <v>446</v>
      </c>
      <c r="T34" s="62"/>
      <c r="U34" s="62"/>
      <c r="V34" s="62"/>
      <c r="W34" s="114">
        <f t="shared" ca="1" si="13"/>
        <v>116017</v>
      </c>
      <c r="X34" s="115">
        <f ca="1">IFERROR(('Main Tab'!$D$10-W34)/'Main Tab'!$D$10,1)</f>
        <v>0.34677687253317718</v>
      </c>
      <c r="Y34" s="110" t="s">
        <v>287</v>
      </c>
      <c r="Z34" s="65">
        <v>3</v>
      </c>
      <c r="AA34" s="49"/>
      <c r="AB34" s="49"/>
      <c r="AC34" s="317"/>
      <c r="AD34" s="104"/>
      <c r="AE34" s="106"/>
      <c r="AF34" s="108"/>
      <c r="AI34" s="83">
        <f t="shared" ca="1" si="14"/>
        <v>43596.124999999949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#1- 0'10",  OT #2- 5'10"</v>
      </c>
      <c r="AP34" s="81">
        <f t="shared" si="1"/>
        <v>25</v>
      </c>
      <c r="AQ34" s="81">
        <f t="shared" si="1"/>
        <v>23</v>
      </c>
      <c r="AR34" s="81">
        <f t="shared" si="2"/>
        <v>3899</v>
      </c>
      <c r="AS34" s="81" t="str">
        <f t="shared" si="3"/>
        <v/>
      </c>
      <c r="AT34" s="81" t="str">
        <f t="shared" si="4"/>
        <v/>
      </c>
      <c r="AU34" s="81">
        <f t="shared" si="5"/>
        <v>0.65625</v>
      </c>
      <c r="AV34" s="81">
        <f t="shared" si="6"/>
        <v>1.75</v>
      </c>
      <c r="AW34" s="81">
        <f t="shared" si="6"/>
        <v>180</v>
      </c>
      <c r="AX34" s="81">
        <f t="shared" si="6"/>
        <v>196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804</v>
      </c>
      <c r="BC34" s="81">
        <f t="shared" si="8"/>
        <v>196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43596.166666666613</v>
      </c>
      <c r="C35" s="49"/>
      <c r="D35" s="317">
        <v>801</v>
      </c>
      <c r="E35" s="51">
        <v>42</v>
      </c>
      <c r="F35" s="317">
        <v>1.75</v>
      </c>
      <c r="G35" s="51">
        <v>172</v>
      </c>
      <c r="H35" s="52">
        <v>199</v>
      </c>
      <c r="I35" s="53"/>
      <c r="J35" s="160"/>
      <c r="K35" s="65"/>
      <c r="L35" s="49"/>
      <c r="M35" s="317"/>
      <c r="N35" s="52"/>
      <c r="O35" s="54">
        <v>4155</v>
      </c>
      <c r="P35" s="322">
        <v>23</v>
      </c>
      <c r="Q35" s="52">
        <v>20</v>
      </c>
      <c r="R35" s="23">
        <f t="shared" si="16"/>
        <v>537</v>
      </c>
      <c r="S35" s="24">
        <f t="shared" si="16"/>
        <v>466</v>
      </c>
      <c r="T35" s="62"/>
      <c r="U35" s="62"/>
      <c r="V35" s="62"/>
      <c r="W35" s="114">
        <f t="shared" ca="1" si="13"/>
        <v>115997</v>
      </c>
      <c r="X35" s="115">
        <f ca="1">IFERROR(('Main Tab'!$D$10-W35)/'Main Tab'!$D$10,1)</f>
        <v>0.34688948070740455</v>
      </c>
      <c r="Y35" s="110"/>
      <c r="Z35" s="65">
        <v>2</v>
      </c>
      <c r="AA35" s="49"/>
      <c r="AB35" s="49"/>
      <c r="AC35" s="317"/>
      <c r="AD35" s="104"/>
      <c r="AE35" s="106"/>
      <c r="AF35" s="108"/>
      <c r="AI35" s="83">
        <f t="shared" ca="1" si="14"/>
        <v>43596.166666666613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23</v>
      </c>
      <c r="AQ35" s="81">
        <f t="shared" si="1"/>
        <v>20</v>
      </c>
      <c r="AR35" s="81">
        <f t="shared" si="2"/>
        <v>4155</v>
      </c>
      <c r="AS35" s="81" t="str">
        <f t="shared" si="3"/>
        <v/>
      </c>
      <c r="AT35" s="81" t="str">
        <f t="shared" si="4"/>
        <v/>
      </c>
      <c r="AU35" s="81">
        <f t="shared" si="5"/>
        <v>0.65625</v>
      </c>
      <c r="AV35" s="81">
        <f t="shared" si="6"/>
        <v>1.75</v>
      </c>
      <c r="AW35" s="81">
        <f t="shared" si="6"/>
        <v>172</v>
      </c>
      <c r="AX35" s="81">
        <f t="shared" si="6"/>
        <v>199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801</v>
      </c>
      <c r="BC35" s="81">
        <f t="shared" si="8"/>
        <v>199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43596.208333333278</v>
      </c>
      <c r="C36" s="49"/>
      <c r="D36" s="317"/>
      <c r="E36" s="51">
        <v>42</v>
      </c>
      <c r="F36" s="317">
        <v>1.75</v>
      </c>
      <c r="G36" s="51">
        <v>185</v>
      </c>
      <c r="H36" s="52">
        <v>196</v>
      </c>
      <c r="I36" s="53"/>
      <c r="J36" s="160"/>
      <c r="K36" s="65"/>
      <c r="L36" s="49"/>
      <c r="M36" s="317"/>
      <c r="N36" s="52"/>
      <c r="O36" s="54">
        <v>3789</v>
      </c>
      <c r="P36" s="322">
        <v>24</v>
      </c>
      <c r="Q36" s="52">
        <v>21</v>
      </c>
      <c r="R36" s="23">
        <f t="shared" si="16"/>
        <v>561</v>
      </c>
      <c r="S36" s="24">
        <f t="shared" si="16"/>
        <v>487</v>
      </c>
      <c r="T36" s="62"/>
      <c r="U36" s="62"/>
      <c r="V36" s="62"/>
      <c r="W36" s="114">
        <f t="shared" ca="1" si="13"/>
        <v>115976</v>
      </c>
      <c r="X36" s="115">
        <f ca="1">IFERROR(('Main Tab'!$D$10-W36)/'Main Tab'!$D$10,1)</f>
        <v>0.3470077192903433</v>
      </c>
      <c r="Y36" s="110"/>
      <c r="Z36" s="65">
        <v>3</v>
      </c>
      <c r="AA36" s="49"/>
      <c r="AB36" s="49"/>
      <c r="AC36" s="317"/>
      <c r="AD36" s="104"/>
      <c r="AE36" s="106"/>
      <c r="AF36" s="108"/>
      <c r="AI36" s="83">
        <f t="shared" ca="1" si="14"/>
        <v>43596.208333333278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24</v>
      </c>
      <c r="AQ36" s="81">
        <f t="shared" si="1"/>
        <v>21</v>
      </c>
      <c r="AR36" s="81">
        <f t="shared" si="2"/>
        <v>3789</v>
      </c>
      <c r="AS36" s="81" t="str">
        <f t="shared" si="3"/>
        <v/>
      </c>
      <c r="AT36" s="81" t="str">
        <f t="shared" si="4"/>
        <v/>
      </c>
      <c r="AU36" s="81">
        <f t="shared" si="5"/>
        <v>0.65625</v>
      </c>
      <c r="AV36" s="81">
        <f t="shared" si="6"/>
        <v>1.75</v>
      </c>
      <c r="AW36" s="81">
        <f t="shared" si="6"/>
        <v>185</v>
      </c>
      <c r="AX36" s="81">
        <f t="shared" si="6"/>
        <v>196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 t="str">
        <f t="shared" si="7"/>
        <v/>
      </c>
      <c r="BC36" s="81">
        <f t="shared" si="8"/>
        <v>196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43596.249999999942</v>
      </c>
      <c r="C37" s="55"/>
      <c r="D37" s="321">
        <v>799</v>
      </c>
      <c r="E37" s="51">
        <v>42</v>
      </c>
      <c r="F37" s="317">
        <v>1.75</v>
      </c>
      <c r="G37" s="57">
        <v>195</v>
      </c>
      <c r="H37" s="58">
        <v>192</v>
      </c>
      <c r="I37" s="59"/>
      <c r="J37" s="161"/>
      <c r="K37" s="66"/>
      <c r="L37" s="55"/>
      <c r="M37" s="321"/>
      <c r="N37" s="58"/>
      <c r="O37" s="60">
        <v>3615</v>
      </c>
      <c r="P37" s="322">
        <v>23</v>
      </c>
      <c r="Q37" s="52">
        <v>22</v>
      </c>
      <c r="R37" s="25">
        <f t="shared" si="16"/>
        <v>584</v>
      </c>
      <c r="S37" s="26">
        <f t="shared" si="16"/>
        <v>509</v>
      </c>
      <c r="T37" s="63"/>
      <c r="U37" s="63"/>
      <c r="V37" s="63"/>
      <c r="W37" s="116">
        <f t="shared" ca="1" si="13"/>
        <v>115954</v>
      </c>
      <c r="X37" s="117">
        <f ca="1">IFERROR(('Main Tab'!$D$10-W37)/'Main Tab'!$D$10,1)</f>
        <v>0.34713158828199336</v>
      </c>
      <c r="Y37" s="111"/>
      <c r="Z37" s="65">
        <v>3</v>
      </c>
      <c r="AA37" s="55"/>
      <c r="AB37" s="55"/>
      <c r="AC37" s="321"/>
      <c r="AD37" s="105"/>
      <c r="AE37" s="107"/>
      <c r="AF37" s="109"/>
      <c r="AI37" s="85">
        <f t="shared" ca="1" si="14"/>
        <v>43596.249999999942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23</v>
      </c>
      <c r="AQ37" s="86">
        <f t="shared" si="1"/>
        <v>22</v>
      </c>
      <c r="AR37" s="86">
        <f t="shared" si="2"/>
        <v>3615</v>
      </c>
      <c r="AS37" s="86" t="str">
        <f t="shared" si="3"/>
        <v/>
      </c>
      <c r="AT37" s="86" t="str">
        <f t="shared" si="4"/>
        <v/>
      </c>
      <c r="AU37" s="86">
        <f t="shared" si="5"/>
        <v>0.65625</v>
      </c>
      <c r="AV37" s="86">
        <f t="shared" si="6"/>
        <v>1.75</v>
      </c>
      <c r="AW37" s="86">
        <f t="shared" si="6"/>
        <v>195</v>
      </c>
      <c r="AX37" s="86">
        <f t="shared" si="6"/>
        <v>192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799</v>
      </c>
      <c r="BC37" s="86">
        <f t="shared" si="8"/>
        <v>192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318" t="s">
        <v>103</v>
      </c>
      <c r="D40" s="318" t="s">
        <v>149</v>
      </c>
      <c r="E40" s="318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320"/>
      <c r="E41" s="320"/>
      <c r="F41" s="529"/>
      <c r="G41" s="529"/>
      <c r="H41" s="530"/>
    </row>
    <row r="42" spans="2:58" x14ac:dyDescent="0.25">
      <c r="B42" s="54"/>
      <c r="C42" s="147"/>
      <c r="D42" s="317"/>
      <c r="E42" s="317"/>
      <c r="F42" s="517"/>
      <c r="G42" s="517"/>
      <c r="H42" s="518"/>
    </row>
    <row r="43" spans="2:58" x14ac:dyDescent="0.25">
      <c r="B43" s="54"/>
      <c r="C43" s="147"/>
      <c r="D43" s="317"/>
      <c r="E43" s="317"/>
      <c r="F43" s="517"/>
      <c r="G43" s="517"/>
      <c r="H43" s="518"/>
    </row>
    <row r="44" spans="2:58" x14ac:dyDescent="0.25">
      <c r="B44" s="54"/>
      <c r="C44" s="147"/>
      <c r="D44" s="317"/>
      <c r="E44" s="317"/>
      <c r="F44" s="517"/>
      <c r="G44" s="517"/>
      <c r="H44" s="518"/>
    </row>
    <row r="45" spans="2:58" x14ac:dyDescent="0.25">
      <c r="B45" s="54"/>
      <c r="C45" s="147"/>
      <c r="D45" s="317"/>
      <c r="E45" s="317"/>
      <c r="F45" s="517"/>
      <c r="G45" s="517"/>
      <c r="H45" s="518"/>
    </row>
    <row r="46" spans="2:58" x14ac:dyDescent="0.25">
      <c r="B46" s="54"/>
      <c r="C46" s="147"/>
      <c r="D46" s="317"/>
      <c r="E46" s="317"/>
      <c r="F46" s="517"/>
      <c r="G46" s="517"/>
      <c r="H46" s="518"/>
    </row>
    <row r="47" spans="2:58" x14ac:dyDescent="0.25">
      <c r="B47" s="54"/>
      <c r="C47" s="147"/>
      <c r="D47" s="317"/>
      <c r="E47" s="317"/>
      <c r="F47" s="517"/>
      <c r="G47" s="517"/>
      <c r="H47" s="518"/>
    </row>
    <row r="48" spans="2:58" x14ac:dyDescent="0.25">
      <c r="B48" s="54"/>
      <c r="C48" s="147"/>
      <c r="D48" s="317"/>
      <c r="E48" s="317"/>
      <c r="F48" s="517"/>
      <c r="G48" s="517"/>
      <c r="H48" s="518"/>
    </row>
    <row r="49" spans="2:8" x14ac:dyDescent="0.25">
      <c r="B49" s="54"/>
      <c r="C49" s="147"/>
      <c r="D49" s="317"/>
      <c r="E49" s="317"/>
      <c r="F49" s="517"/>
      <c r="G49" s="517"/>
      <c r="H49" s="518"/>
    </row>
    <row r="50" spans="2:8" x14ac:dyDescent="0.25">
      <c r="B50" s="54"/>
      <c r="C50" s="147"/>
      <c r="D50" s="317"/>
      <c r="E50" s="317"/>
      <c r="F50" s="517"/>
      <c r="G50" s="517"/>
      <c r="H50" s="518"/>
    </row>
    <row r="51" spans="2:8" x14ac:dyDescent="0.25">
      <c r="B51" s="54"/>
      <c r="C51" s="147"/>
      <c r="D51" s="317"/>
      <c r="E51" s="317"/>
      <c r="F51" s="517"/>
      <c r="G51" s="517"/>
      <c r="H51" s="518"/>
    </row>
    <row r="52" spans="2:8" x14ac:dyDescent="0.25">
      <c r="B52" s="54"/>
      <c r="C52" s="147"/>
      <c r="D52" s="317"/>
      <c r="E52" s="317"/>
      <c r="F52" s="517"/>
      <c r="G52" s="517"/>
      <c r="H52" s="518"/>
    </row>
    <row r="53" spans="2:8" x14ac:dyDescent="0.25">
      <c r="B53" s="54"/>
      <c r="C53" s="147"/>
      <c r="D53" s="317"/>
      <c r="E53" s="317"/>
      <c r="F53" s="517"/>
      <c r="G53" s="517"/>
      <c r="H53" s="518"/>
    </row>
    <row r="54" spans="2:8" x14ac:dyDescent="0.25">
      <c r="B54" s="54"/>
      <c r="C54" s="147"/>
      <c r="D54" s="317"/>
      <c r="E54" s="317"/>
      <c r="F54" s="517"/>
      <c r="G54" s="517"/>
      <c r="H54" s="518"/>
    </row>
    <row r="55" spans="2:8" x14ac:dyDescent="0.25">
      <c r="B55" s="54"/>
      <c r="C55" s="147"/>
      <c r="D55" s="317"/>
      <c r="E55" s="317"/>
      <c r="F55" s="517"/>
      <c r="G55" s="517"/>
      <c r="H55" s="518"/>
    </row>
    <row r="56" spans="2:8" x14ac:dyDescent="0.25">
      <c r="B56" s="54"/>
      <c r="C56" s="147"/>
      <c r="D56" s="317"/>
      <c r="E56" s="317"/>
      <c r="F56" s="517"/>
      <c r="G56" s="517"/>
      <c r="H56" s="518"/>
    </row>
    <row r="57" spans="2:8" x14ac:dyDescent="0.25">
      <c r="B57" s="54"/>
      <c r="C57" s="147"/>
      <c r="D57" s="317"/>
      <c r="E57" s="317"/>
      <c r="F57" s="517"/>
      <c r="G57" s="517"/>
      <c r="H57" s="518"/>
    </row>
    <row r="58" spans="2:8" x14ac:dyDescent="0.25">
      <c r="B58" s="54"/>
      <c r="C58" s="147"/>
      <c r="D58" s="317"/>
      <c r="E58" s="317"/>
      <c r="F58" s="517"/>
      <c r="G58" s="517"/>
      <c r="H58" s="518"/>
    </row>
    <row r="59" spans="2:8" x14ac:dyDescent="0.25">
      <c r="B59" s="54"/>
      <c r="C59" s="147"/>
      <c r="D59" s="317"/>
      <c r="E59" s="317"/>
      <c r="F59" s="517"/>
      <c r="G59" s="517"/>
      <c r="H59" s="518"/>
    </row>
    <row r="60" spans="2:8" x14ac:dyDescent="0.25">
      <c r="B60" s="54"/>
      <c r="C60" s="147"/>
      <c r="D60" s="317"/>
      <c r="E60" s="317"/>
      <c r="F60" s="517"/>
      <c r="G60" s="517"/>
      <c r="H60" s="518"/>
    </row>
    <row r="61" spans="2:8" x14ac:dyDescent="0.25">
      <c r="B61" s="54"/>
      <c r="C61" s="147"/>
      <c r="D61" s="317"/>
      <c r="E61" s="317"/>
      <c r="F61" s="517"/>
      <c r="G61" s="517"/>
      <c r="H61" s="518"/>
    </row>
    <row r="62" spans="2:8" x14ac:dyDescent="0.25">
      <c r="B62" s="54"/>
      <c r="C62" s="147"/>
      <c r="D62" s="317"/>
      <c r="E62" s="317"/>
      <c r="F62" s="517"/>
      <c r="G62" s="517"/>
      <c r="H62" s="518"/>
    </row>
    <row r="63" spans="2:8" x14ac:dyDescent="0.25">
      <c r="B63" s="54"/>
      <c r="C63" s="147"/>
      <c r="D63" s="317"/>
      <c r="E63" s="317"/>
      <c r="F63" s="517"/>
      <c r="G63" s="517"/>
      <c r="H63" s="518"/>
    </row>
    <row r="64" spans="2:8" x14ac:dyDescent="0.25">
      <c r="B64" s="54"/>
      <c r="C64" s="147"/>
      <c r="D64" s="317"/>
      <c r="E64" s="317"/>
      <c r="F64" s="517"/>
      <c r="G64" s="517"/>
      <c r="H64" s="518"/>
    </row>
    <row r="65" spans="2:8" x14ac:dyDescent="0.25">
      <c r="B65" s="54"/>
      <c r="C65" s="147"/>
      <c r="D65" s="317"/>
      <c r="E65" s="317"/>
      <c r="F65" s="517"/>
      <c r="G65" s="517"/>
      <c r="H65" s="518"/>
    </row>
    <row r="66" spans="2:8" x14ac:dyDescent="0.25">
      <c r="B66" s="54"/>
      <c r="C66" s="147"/>
      <c r="D66" s="317"/>
      <c r="E66" s="317"/>
      <c r="F66" s="517"/>
      <c r="G66" s="517"/>
      <c r="H66" s="518"/>
    </row>
    <row r="67" spans="2:8" x14ac:dyDescent="0.25">
      <c r="B67" s="54"/>
      <c r="C67" s="147"/>
      <c r="D67" s="317"/>
      <c r="E67" s="317"/>
      <c r="F67" s="517"/>
      <c r="G67" s="517"/>
      <c r="H67" s="518"/>
    </row>
    <row r="68" spans="2:8" x14ac:dyDescent="0.25">
      <c r="B68" s="54"/>
      <c r="C68" s="147"/>
      <c r="D68" s="317"/>
      <c r="E68" s="317"/>
      <c r="F68" s="517"/>
      <c r="G68" s="517"/>
      <c r="H68" s="518"/>
    </row>
    <row r="69" spans="2:8" x14ac:dyDescent="0.25">
      <c r="B69" s="54"/>
      <c r="C69" s="147"/>
      <c r="D69" s="317"/>
      <c r="E69" s="317"/>
      <c r="F69" s="517"/>
      <c r="G69" s="517"/>
      <c r="H69" s="518"/>
    </row>
    <row r="70" spans="2:8" x14ac:dyDescent="0.25">
      <c r="B70" s="54"/>
      <c r="C70" s="147"/>
      <c r="D70" s="317"/>
      <c r="E70" s="317"/>
      <c r="F70" s="517"/>
      <c r="G70" s="517"/>
      <c r="H70" s="518"/>
    </row>
    <row r="71" spans="2:8" x14ac:dyDescent="0.25">
      <c r="B71" s="54"/>
      <c r="C71" s="147"/>
      <c r="D71" s="317"/>
      <c r="E71" s="317"/>
      <c r="F71" s="517"/>
      <c r="G71" s="517"/>
      <c r="H71" s="518"/>
    </row>
    <row r="72" spans="2:8" x14ac:dyDescent="0.25">
      <c r="B72" s="54"/>
      <c r="C72" s="147"/>
      <c r="D72" s="317"/>
      <c r="E72" s="317"/>
      <c r="F72" s="517"/>
      <c r="G72" s="517"/>
      <c r="H72" s="518"/>
    </row>
    <row r="73" spans="2:8" x14ac:dyDescent="0.25">
      <c r="B73" s="54"/>
      <c r="C73" s="147"/>
      <c r="D73" s="317"/>
      <c r="E73" s="317"/>
      <c r="F73" s="517"/>
      <c r="G73" s="517"/>
      <c r="H73" s="518"/>
    </row>
    <row r="74" spans="2:8" x14ac:dyDescent="0.25">
      <c r="B74" s="54"/>
      <c r="C74" s="147"/>
      <c r="D74" s="317"/>
      <c r="E74" s="317"/>
      <c r="F74" s="517"/>
      <c r="G74" s="517"/>
      <c r="H74" s="518"/>
    </row>
    <row r="75" spans="2:8" x14ac:dyDescent="0.25">
      <c r="B75" s="54"/>
      <c r="C75" s="147"/>
      <c r="D75" s="317"/>
      <c r="E75" s="317"/>
      <c r="F75" s="517"/>
      <c r="G75" s="517"/>
      <c r="H75" s="518"/>
    </row>
    <row r="76" spans="2:8" x14ac:dyDescent="0.25">
      <c r="B76" s="54"/>
      <c r="C76" s="147"/>
      <c r="D76" s="317"/>
      <c r="E76" s="317"/>
      <c r="F76" s="517"/>
      <c r="G76" s="517"/>
      <c r="H76" s="518"/>
    </row>
    <row r="77" spans="2:8" x14ac:dyDescent="0.25">
      <c r="B77" s="54"/>
      <c r="C77" s="147"/>
      <c r="D77" s="317"/>
      <c r="E77" s="317"/>
      <c r="F77" s="517"/>
      <c r="G77" s="517"/>
      <c r="H77" s="518"/>
    </row>
    <row r="78" spans="2:8" x14ac:dyDescent="0.25">
      <c r="B78" s="54"/>
      <c r="C78" s="147"/>
      <c r="D78" s="317"/>
      <c r="E78" s="317"/>
      <c r="F78" s="517"/>
      <c r="G78" s="517"/>
      <c r="H78" s="518"/>
    </row>
    <row r="79" spans="2:8" x14ac:dyDescent="0.25">
      <c r="B79" s="54"/>
      <c r="C79" s="147"/>
      <c r="D79" s="317"/>
      <c r="E79" s="317"/>
      <c r="F79" s="517"/>
      <c r="G79" s="517"/>
      <c r="H79" s="518"/>
    </row>
    <row r="80" spans="2:8" x14ac:dyDescent="0.25">
      <c r="B80" s="54"/>
      <c r="C80" s="147"/>
      <c r="D80" s="317"/>
      <c r="E80" s="317"/>
      <c r="F80" s="517"/>
      <c r="G80" s="517"/>
      <c r="H80" s="518"/>
    </row>
    <row r="81" spans="2:8" x14ac:dyDescent="0.25">
      <c r="B81" s="54"/>
      <c r="C81" s="147"/>
      <c r="D81" s="317"/>
      <c r="E81" s="317"/>
      <c r="F81" s="517"/>
      <c r="G81" s="517"/>
      <c r="H81" s="518"/>
    </row>
    <row r="82" spans="2:8" x14ac:dyDescent="0.25">
      <c r="B82" s="54"/>
      <c r="C82" s="147"/>
      <c r="D82" s="317"/>
      <c r="E82" s="317"/>
      <c r="F82" s="517"/>
      <c r="G82" s="517"/>
      <c r="H82" s="518"/>
    </row>
    <row r="83" spans="2:8" x14ac:dyDescent="0.25">
      <c r="B83" s="54"/>
      <c r="C83" s="147"/>
      <c r="D83" s="317"/>
      <c r="E83" s="317"/>
      <c r="F83" s="517"/>
      <c r="G83" s="517"/>
      <c r="H83" s="518"/>
    </row>
    <row r="84" spans="2:8" x14ac:dyDescent="0.25">
      <c r="B84" s="54"/>
      <c r="C84" s="147"/>
      <c r="D84" s="317"/>
      <c r="E84" s="317"/>
      <c r="F84" s="517"/>
      <c r="G84" s="517"/>
      <c r="H84" s="518"/>
    </row>
    <row r="85" spans="2:8" x14ac:dyDescent="0.25">
      <c r="B85" s="54"/>
      <c r="C85" s="147"/>
      <c r="D85" s="317"/>
      <c r="E85" s="317"/>
      <c r="F85" s="517"/>
      <c r="G85" s="517"/>
      <c r="H85" s="518"/>
    </row>
    <row r="86" spans="2:8" x14ac:dyDescent="0.25">
      <c r="B86" s="54"/>
      <c r="C86" s="147"/>
      <c r="D86" s="317"/>
      <c r="E86" s="317"/>
      <c r="F86" s="517"/>
      <c r="G86" s="517"/>
      <c r="H86" s="518"/>
    </row>
    <row r="87" spans="2:8" x14ac:dyDescent="0.25">
      <c r="B87" s="54"/>
      <c r="C87" s="147"/>
      <c r="D87" s="317"/>
      <c r="E87" s="317"/>
      <c r="F87" s="517"/>
      <c r="G87" s="517"/>
      <c r="H87" s="518"/>
    </row>
    <row r="88" spans="2:8" x14ac:dyDescent="0.25">
      <c r="B88" s="54"/>
      <c r="C88" s="147"/>
      <c r="D88" s="317"/>
      <c r="E88" s="317"/>
      <c r="F88" s="517"/>
      <c r="G88" s="517"/>
      <c r="H88" s="518"/>
    </row>
    <row r="89" spans="2:8" x14ac:dyDescent="0.25">
      <c r="B89" s="54"/>
      <c r="C89" s="147"/>
      <c r="D89" s="317"/>
      <c r="E89" s="317"/>
      <c r="F89" s="517"/>
      <c r="G89" s="517"/>
      <c r="H89" s="518"/>
    </row>
    <row r="90" spans="2:8" x14ac:dyDescent="0.25">
      <c r="B90" s="54"/>
      <c r="C90" s="147"/>
      <c r="D90" s="317"/>
      <c r="E90" s="317"/>
      <c r="F90" s="517"/>
      <c r="G90" s="517"/>
      <c r="H90" s="518"/>
    </row>
    <row r="91" spans="2:8" x14ac:dyDescent="0.25">
      <c r="B91" s="54"/>
      <c r="C91" s="147"/>
      <c r="D91" s="317"/>
      <c r="E91" s="317"/>
      <c r="F91" s="517"/>
      <c r="G91" s="517"/>
      <c r="H91" s="518"/>
    </row>
    <row r="92" spans="2:8" x14ac:dyDescent="0.25">
      <c r="B92" s="54"/>
      <c r="C92" s="147"/>
      <c r="D92" s="317"/>
      <c r="E92" s="317"/>
      <c r="F92" s="517"/>
      <c r="G92" s="517"/>
      <c r="H92" s="518"/>
    </row>
    <row r="93" spans="2:8" x14ac:dyDescent="0.25">
      <c r="B93" s="54"/>
      <c r="C93" s="147"/>
      <c r="D93" s="317"/>
      <c r="E93" s="317"/>
      <c r="F93" s="517"/>
      <c r="G93" s="517"/>
      <c r="H93" s="518"/>
    </row>
    <row r="94" spans="2:8" x14ac:dyDescent="0.25">
      <c r="B94" s="54"/>
      <c r="C94" s="147"/>
      <c r="D94" s="317"/>
      <c r="E94" s="317"/>
      <c r="F94" s="517"/>
      <c r="G94" s="517"/>
      <c r="H94" s="518"/>
    </row>
    <row r="95" spans="2:8" x14ac:dyDescent="0.25">
      <c r="B95" s="54"/>
      <c r="C95" s="147"/>
      <c r="D95" s="317"/>
      <c r="E95" s="317"/>
      <c r="F95" s="517"/>
      <c r="G95" s="517"/>
      <c r="H95" s="518"/>
    </row>
    <row r="96" spans="2:8" x14ac:dyDescent="0.25">
      <c r="B96" s="54"/>
      <c r="C96" s="147"/>
      <c r="D96" s="317"/>
      <c r="E96" s="317"/>
      <c r="F96" s="517"/>
      <c r="G96" s="517"/>
      <c r="H96" s="518"/>
    </row>
    <row r="97" spans="2:8" x14ac:dyDescent="0.25">
      <c r="B97" s="54"/>
      <c r="C97" s="147"/>
      <c r="D97" s="317"/>
      <c r="E97" s="317"/>
      <c r="F97" s="517"/>
      <c r="G97" s="517"/>
      <c r="H97" s="518"/>
    </row>
    <row r="98" spans="2:8" x14ac:dyDescent="0.25">
      <c r="B98" s="54"/>
      <c r="C98" s="147"/>
      <c r="D98" s="317"/>
      <c r="E98" s="317"/>
      <c r="F98" s="517"/>
      <c r="G98" s="517"/>
      <c r="H98" s="518"/>
    </row>
    <row r="99" spans="2:8" x14ac:dyDescent="0.25">
      <c r="B99" s="54"/>
      <c r="C99" s="147"/>
      <c r="D99" s="317"/>
      <c r="E99" s="317"/>
      <c r="F99" s="517"/>
      <c r="G99" s="517"/>
      <c r="H99" s="518"/>
    </row>
    <row r="100" spans="2:8" ht="15.75" thickBot="1" x14ac:dyDescent="0.3">
      <c r="B100" s="60"/>
      <c r="C100" s="148"/>
      <c r="D100" s="321"/>
      <c r="E100" s="321"/>
      <c r="F100" s="519"/>
      <c r="G100" s="519"/>
      <c r="H100" s="520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4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4657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58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9">
    <tabColor rgb="FF000000"/>
    <pageSetUpPr fitToPage="1"/>
  </sheetPr>
  <dimension ref="B1:BF100"/>
  <sheetViews>
    <sheetView showGridLines="0" topLeftCell="B1" zoomScale="90" zoomScaleNormal="90" workbookViewId="0">
      <selection activeCell="D36" sqref="D36"/>
    </sheetView>
  </sheetViews>
  <sheetFormatPr defaultRowHeight="15" x14ac:dyDescent="0.25"/>
  <cols>
    <col min="1" max="1" width="4.28515625" customWidth="1"/>
    <col min="2" max="2" width="10.85546875" customWidth="1"/>
    <col min="3" max="11" width="11.140625" customWidth="1"/>
    <col min="12" max="12" width="16.5703125" customWidth="1"/>
    <col min="1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43594</v>
      </c>
      <c r="N5" s="468" t="str">
        <f ca="1">"Oil Sales for "&amp;TEXT(L5,"MM-DD-YY")</f>
        <v>Oil Sales for 05-09-19</v>
      </c>
      <c r="O5" s="469"/>
      <c r="P5" s="96">
        <f>SUM(AC14:AC37)</f>
        <v>806.31</v>
      </c>
      <c r="Q5" s="10"/>
      <c r="R5" s="531" t="str">
        <f ca="1">"Flare Total For "&amp;TEXT(L5,"MM-DD-YY")</f>
        <v>Flare Total For 05-09-19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585</v>
      </c>
      <c r="M6" s="10"/>
      <c r="N6" s="472" t="str">
        <f ca="1">"Gas Sales for "&amp;TEXT(L5,"MM-DD-YY")</f>
        <v>Gas Sales for 05-09-19</v>
      </c>
      <c r="O6" s="473"/>
      <c r="P6" s="132">
        <v>3704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564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09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312" t="s">
        <v>92</v>
      </c>
      <c r="F11" s="312" t="s">
        <v>93</v>
      </c>
      <c r="G11" s="312" t="s">
        <v>94</v>
      </c>
      <c r="H11" s="313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12" t="s">
        <v>54</v>
      </c>
      <c r="N11" s="313" t="s">
        <v>55</v>
      </c>
      <c r="O11" s="38" t="s">
        <v>80</v>
      </c>
      <c r="P11" s="312" t="s">
        <v>61</v>
      </c>
      <c r="Q11" s="313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12" t="s">
        <v>61</v>
      </c>
      <c r="AD11" s="312" t="s">
        <v>100</v>
      </c>
      <c r="AE11" s="312" t="s">
        <v>101</v>
      </c>
      <c r="AF11" s="313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310">
        <v>809</v>
      </c>
      <c r="E14" s="51">
        <v>42</v>
      </c>
      <c r="F14" s="310">
        <v>1.75</v>
      </c>
      <c r="G14" s="51">
        <v>180</v>
      </c>
      <c r="H14" s="52">
        <v>196</v>
      </c>
      <c r="I14" s="53"/>
      <c r="J14" s="160"/>
      <c r="K14" s="65"/>
      <c r="L14" s="49"/>
      <c r="M14" s="310"/>
      <c r="N14" s="52"/>
      <c r="O14" s="54">
        <v>3491</v>
      </c>
      <c r="P14" s="310">
        <v>24</v>
      </c>
      <c r="Q14" s="52">
        <v>23</v>
      </c>
      <c r="R14" s="21">
        <v>24</v>
      </c>
      <c r="S14" s="22">
        <f>Q14</f>
        <v>23</v>
      </c>
      <c r="T14" s="61"/>
      <c r="U14" s="61"/>
      <c r="V14" s="61"/>
      <c r="W14" s="112">
        <f ca="1">INDEX('Daily Totals'!$1:$1048576,MATCH(L5,'Daily Totals'!B:B)-1,17)</f>
        <v>117006</v>
      </c>
      <c r="X14" s="113">
        <f ca="1">IFERROR(('Main Tab'!$D$10-W14)/'Main Tab'!$D$10,1)</f>
        <v>0.34120839831763389</v>
      </c>
      <c r="Y14" s="185"/>
      <c r="Z14" s="64">
        <v>2</v>
      </c>
      <c r="AA14" s="49"/>
      <c r="AB14" s="49"/>
      <c r="AC14" s="310"/>
      <c r="AD14" s="104"/>
      <c r="AE14" s="106"/>
      <c r="AF14" s="108"/>
      <c r="AI14" s="83">
        <f ca="1">$L$5+B14</f>
        <v>43594.291666666664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24</v>
      </c>
      <c r="AQ14" s="81">
        <f t="shared" si="1"/>
        <v>23</v>
      </c>
      <c r="AR14" s="81">
        <f t="shared" ref="AR14:AR37" si="2">IF(O14="","",O14)</f>
        <v>3491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0.65625</v>
      </c>
      <c r="AV14" s="81">
        <f t="shared" ref="AV14:AZ37" si="6">IF(F14="","",F14)</f>
        <v>1.75</v>
      </c>
      <c r="AW14" s="226">
        <f t="shared" si="6"/>
        <v>180</v>
      </c>
      <c r="AX14" s="81">
        <f t="shared" si="6"/>
        <v>196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809</v>
      </c>
      <c r="BC14" s="81">
        <f t="shared" ref="BC14:BC37" si="8">IF(H14="","",H14)</f>
        <v>196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43594.333333333328</v>
      </c>
      <c r="C15" s="49"/>
      <c r="D15" s="310">
        <v>809</v>
      </c>
      <c r="E15" s="51">
        <v>42</v>
      </c>
      <c r="F15" s="310">
        <v>1.75</v>
      </c>
      <c r="G15" s="51">
        <v>177</v>
      </c>
      <c r="H15" s="52">
        <v>196</v>
      </c>
      <c r="I15" s="53"/>
      <c r="J15" s="160"/>
      <c r="K15" s="65"/>
      <c r="L15" s="49"/>
      <c r="M15" s="310"/>
      <c r="N15" s="52"/>
      <c r="O15" s="54">
        <v>3509</v>
      </c>
      <c r="P15" s="310">
        <v>26</v>
      </c>
      <c r="Q15" s="52">
        <v>24</v>
      </c>
      <c r="R15" s="23">
        <f t="shared" ref="R15:S30" si="12">P15+R14</f>
        <v>50</v>
      </c>
      <c r="S15" s="24">
        <f t="shared" si="12"/>
        <v>47</v>
      </c>
      <c r="T15" s="62"/>
      <c r="U15" s="62"/>
      <c r="V15" s="62"/>
      <c r="W15" s="114">
        <f t="shared" ref="W15:W37" ca="1" si="13">W14-Q15</f>
        <v>116982</v>
      </c>
      <c r="X15" s="115">
        <f ca="1">IFERROR(('Main Tab'!$D$10-W15)/'Main Tab'!$D$10,1)</f>
        <v>0.34134352812670671</v>
      </c>
      <c r="Y15" s="110"/>
      <c r="Z15" s="65">
        <v>2</v>
      </c>
      <c r="AA15" s="49"/>
      <c r="AB15" s="49"/>
      <c r="AC15" s="310"/>
      <c r="AD15" s="104"/>
      <c r="AE15" s="106"/>
      <c r="AF15" s="108"/>
      <c r="AI15" s="83">
        <f t="shared" ref="AI15:AI37" ca="1" si="14">B15</f>
        <v>43594.333333333328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26</v>
      </c>
      <c r="AQ15" s="81">
        <f t="shared" si="1"/>
        <v>24</v>
      </c>
      <c r="AR15" s="81">
        <f t="shared" si="2"/>
        <v>3509</v>
      </c>
      <c r="AS15" s="81" t="str">
        <f t="shared" si="3"/>
        <v/>
      </c>
      <c r="AT15" s="81" t="str">
        <f t="shared" si="4"/>
        <v/>
      </c>
      <c r="AU15" s="81">
        <f t="shared" si="5"/>
        <v>0.65625</v>
      </c>
      <c r="AV15" s="81">
        <f t="shared" si="6"/>
        <v>1.75</v>
      </c>
      <c r="AW15" s="226">
        <f t="shared" si="6"/>
        <v>177</v>
      </c>
      <c r="AX15" s="81">
        <f t="shared" si="6"/>
        <v>196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809</v>
      </c>
      <c r="BC15" s="81">
        <f t="shared" si="8"/>
        <v>196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43594.374999999993</v>
      </c>
      <c r="C16" s="49"/>
      <c r="D16" s="310">
        <v>810</v>
      </c>
      <c r="E16" s="51">
        <v>42</v>
      </c>
      <c r="F16" s="310">
        <v>1.75</v>
      </c>
      <c r="G16" s="51">
        <v>178</v>
      </c>
      <c r="H16" s="52">
        <v>196</v>
      </c>
      <c r="I16" s="53"/>
      <c r="J16" s="160"/>
      <c r="K16" s="65"/>
      <c r="L16" s="49"/>
      <c r="M16" s="310"/>
      <c r="N16" s="52"/>
      <c r="O16" s="54">
        <v>3758</v>
      </c>
      <c r="P16" s="310">
        <v>25</v>
      </c>
      <c r="Q16" s="52">
        <v>24</v>
      </c>
      <c r="R16" s="23">
        <f t="shared" si="12"/>
        <v>75</v>
      </c>
      <c r="S16" s="24">
        <f t="shared" si="12"/>
        <v>71</v>
      </c>
      <c r="T16" s="62"/>
      <c r="U16" s="62"/>
      <c r="V16" s="62"/>
      <c r="W16" s="114">
        <f t="shared" ca="1" si="13"/>
        <v>116958</v>
      </c>
      <c r="X16" s="115">
        <f ca="1">IFERROR(('Main Tab'!$D$10-W16)/'Main Tab'!$D$10,1)</f>
        <v>0.34147865793577958</v>
      </c>
      <c r="Y16" s="110"/>
      <c r="Z16" s="65">
        <v>2</v>
      </c>
      <c r="AA16" s="49"/>
      <c r="AB16" s="49"/>
      <c r="AC16" s="310"/>
      <c r="AD16" s="104"/>
      <c r="AE16" s="106"/>
      <c r="AF16" s="108"/>
      <c r="AI16" s="83">
        <f t="shared" ca="1" si="14"/>
        <v>43594.374999999993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25</v>
      </c>
      <c r="AQ16" s="81">
        <f t="shared" si="1"/>
        <v>24</v>
      </c>
      <c r="AR16" s="81">
        <f t="shared" si="2"/>
        <v>3758</v>
      </c>
      <c r="AS16" s="81" t="str">
        <f t="shared" si="3"/>
        <v/>
      </c>
      <c r="AT16" s="81" t="str">
        <f t="shared" si="4"/>
        <v/>
      </c>
      <c r="AU16" s="81">
        <f t="shared" si="5"/>
        <v>0.65625</v>
      </c>
      <c r="AV16" s="81">
        <f t="shared" si="6"/>
        <v>1.75</v>
      </c>
      <c r="AW16" s="226">
        <f t="shared" si="6"/>
        <v>178</v>
      </c>
      <c r="AX16" s="81">
        <f t="shared" si="6"/>
        <v>196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810</v>
      </c>
      <c r="BC16" s="81">
        <f t="shared" si="8"/>
        <v>196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43594.416666666657</v>
      </c>
      <c r="C17" s="49"/>
      <c r="D17" s="310">
        <v>810</v>
      </c>
      <c r="E17" s="51">
        <v>42</v>
      </c>
      <c r="F17" s="310">
        <v>1.75</v>
      </c>
      <c r="G17" s="51">
        <v>181</v>
      </c>
      <c r="H17" s="52">
        <v>197</v>
      </c>
      <c r="I17" s="53"/>
      <c r="J17" s="160"/>
      <c r="K17" s="65"/>
      <c r="L17" s="49"/>
      <c r="M17" s="310"/>
      <c r="N17" s="52"/>
      <c r="O17" s="54">
        <v>4962</v>
      </c>
      <c r="P17" s="310">
        <v>26</v>
      </c>
      <c r="Q17" s="52">
        <v>23</v>
      </c>
      <c r="R17" s="23">
        <f t="shared" si="12"/>
        <v>101</v>
      </c>
      <c r="S17" s="24">
        <f t="shared" si="12"/>
        <v>94</v>
      </c>
      <c r="T17" s="62"/>
      <c r="U17" s="171"/>
      <c r="V17" s="62"/>
      <c r="W17" s="114">
        <f t="shared" ca="1" si="13"/>
        <v>116935</v>
      </c>
      <c r="X17" s="115">
        <f ca="1">IFERROR(('Main Tab'!$D$10-W17)/'Main Tab'!$D$10,1)</f>
        <v>0.34160815733614103</v>
      </c>
      <c r="Y17" s="110"/>
      <c r="Z17" s="65">
        <v>2</v>
      </c>
      <c r="AA17" s="49"/>
      <c r="AB17" s="49"/>
      <c r="AC17" s="310"/>
      <c r="AD17" s="104"/>
      <c r="AE17" s="106"/>
      <c r="AF17" s="108"/>
      <c r="AI17" s="83">
        <f t="shared" ca="1" si="14"/>
        <v>43594.416666666657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26</v>
      </c>
      <c r="AQ17" s="81">
        <f t="shared" si="1"/>
        <v>23</v>
      </c>
      <c r="AR17" s="81">
        <f t="shared" si="2"/>
        <v>4962</v>
      </c>
      <c r="AS17" s="81" t="str">
        <f t="shared" si="3"/>
        <v/>
      </c>
      <c r="AT17" s="81" t="str">
        <f t="shared" si="4"/>
        <v/>
      </c>
      <c r="AU17" s="81">
        <f t="shared" si="5"/>
        <v>0.65625</v>
      </c>
      <c r="AV17" s="81">
        <f t="shared" si="6"/>
        <v>1.75</v>
      </c>
      <c r="AW17" s="226">
        <f t="shared" si="6"/>
        <v>181</v>
      </c>
      <c r="AX17" s="81">
        <f t="shared" si="6"/>
        <v>197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810</v>
      </c>
      <c r="BC17" s="81">
        <f t="shared" si="8"/>
        <v>197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43594.458333333321</v>
      </c>
      <c r="C18" s="49"/>
      <c r="D18" s="310">
        <v>809</v>
      </c>
      <c r="E18" s="51">
        <v>42</v>
      </c>
      <c r="F18" s="310">
        <v>1.75</v>
      </c>
      <c r="G18" s="51">
        <v>174</v>
      </c>
      <c r="H18" s="52">
        <v>195</v>
      </c>
      <c r="I18" s="53"/>
      <c r="J18" s="160"/>
      <c r="K18" s="65"/>
      <c r="L18" s="49"/>
      <c r="M18" s="310"/>
      <c r="N18" s="52"/>
      <c r="O18" s="54">
        <v>3524</v>
      </c>
      <c r="P18" s="310">
        <v>24</v>
      </c>
      <c r="Q18" s="52">
        <v>23</v>
      </c>
      <c r="R18" s="23">
        <f t="shared" si="12"/>
        <v>125</v>
      </c>
      <c r="S18" s="24">
        <f t="shared" si="12"/>
        <v>117</v>
      </c>
      <c r="T18" s="62"/>
      <c r="U18" s="62"/>
      <c r="V18" s="62"/>
      <c r="W18" s="114">
        <f t="shared" ca="1" si="13"/>
        <v>116912</v>
      </c>
      <c r="X18" s="115">
        <f ca="1">IFERROR(('Main Tab'!$D$10-W18)/'Main Tab'!$D$10,1)</f>
        <v>0.34173765673650253</v>
      </c>
      <c r="Y18" s="110"/>
      <c r="Z18" s="65">
        <v>3</v>
      </c>
      <c r="AA18" s="49"/>
      <c r="AB18" s="49"/>
      <c r="AC18" s="310"/>
      <c r="AD18" s="104"/>
      <c r="AE18" s="106"/>
      <c r="AF18" s="108"/>
      <c r="AI18" s="83">
        <f t="shared" ca="1" si="14"/>
        <v>43594.458333333321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24</v>
      </c>
      <c r="AQ18" s="81">
        <f t="shared" si="1"/>
        <v>23</v>
      </c>
      <c r="AR18" s="81">
        <f t="shared" si="2"/>
        <v>3524</v>
      </c>
      <c r="AS18" s="81" t="str">
        <f t="shared" si="3"/>
        <v/>
      </c>
      <c r="AT18" s="81" t="str">
        <f t="shared" si="4"/>
        <v/>
      </c>
      <c r="AU18" s="81">
        <f t="shared" si="5"/>
        <v>0.65625</v>
      </c>
      <c r="AV18" s="81">
        <f t="shared" si="6"/>
        <v>1.75</v>
      </c>
      <c r="AW18" s="226">
        <f t="shared" si="6"/>
        <v>174</v>
      </c>
      <c r="AX18" s="81">
        <f t="shared" si="6"/>
        <v>195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809</v>
      </c>
      <c r="BC18" s="81">
        <f t="shared" si="8"/>
        <v>195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43594.499999999985</v>
      </c>
      <c r="C19" s="49"/>
      <c r="D19" s="310">
        <v>814</v>
      </c>
      <c r="E19" s="51">
        <v>42</v>
      </c>
      <c r="F19" s="310">
        <v>1.75</v>
      </c>
      <c r="G19" s="51">
        <v>175</v>
      </c>
      <c r="H19" s="52">
        <v>194</v>
      </c>
      <c r="I19" s="53"/>
      <c r="J19" s="160"/>
      <c r="K19" s="65"/>
      <c r="L19" s="49"/>
      <c r="M19" s="310"/>
      <c r="N19" s="52"/>
      <c r="O19" s="54">
        <v>3411</v>
      </c>
      <c r="P19" s="310">
        <v>23</v>
      </c>
      <c r="Q19" s="52">
        <v>23</v>
      </c>
      <c r="R19" s="23">
        <f t="shared" si="12"/>
        <v>148</v>
      </c>
      <c r="S19" s="24">
        <f t="shared" si="12"/>
        <v>140</v>
      </c>
      <c r="T19" s="62"/>
      <c r="U19" s="62"/>
      <c r="V19" s="62"/>
      <c r="W19" s="114">
        <f t="shared" ca="1" si="13"/>
        <v>116889</v>
      </c>
      <c r="X19" s="115">
        <f ca="1">IFERROR(('Main Tab'!$D$10-W19)/'Main Tab'!$D$10,1)</f>
        <v>0.34186715613686397</v>
      </c>
      <c r="Y19" s="110"/>
      <c r="Z19" s="65">
        <v>2</v>
      </c>
      <c r="AA19" s="49"/>
      <c r="AB19" s="49"/>
      <c r="AC19" s="310"/>
      <c r="AD19" s="104"/>
      <c r="AE19" s="106"/>
      <c r="AF19" s="108"/>
      <c r="AI19" s="83">
        <f t="shared" ca="1" si="14"/>
        <v>43594.499999999985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23</v>
      </c>
      <c r="AQ19" s="81">
        <f t="shared" si="1"/>
        <v>23</v>
      </c>
      <c r="AR19" s="81">
        <f t="shared" si="2"/>
        <v>3411</v>
      </c>
      <c r="AS19" s="81" t="str">
        <f t="shared" si="3"/>
        <v/>
      </c>
      <c r="AT19" s="81" t="str">
        <f t="shared" si="4"/>
        <v/>
      </c>
      <c r="AU19" s="81">
        <f t="shared" si="5"/>
        <v>0.65625</v>
      </c>
      <c r="AV19" s="81">
        <f>IF(F19="","",F19)</f>
        <v>1.75</v>
      </c>
      <c r="AW19" s="226">
        <f t="shared" si="6"/>
        <v>175</v>
      </c>
      <c r="AX19" s="81">
        <f t="shared" si="6"/>
        <v>194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814</v>
      </c>
      <c r="BC19" s="81">
        <f t="shared" si="8"/>
        <v>194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43594.54166666665</v>
      </c>
      <c r="C20" s="49"/>
      <c r="D20" s="310">
        <v>814</v>
      </c>
      <c r="E20" s="51">
        <v>42</v>
      </c>
      <c r="F20" s="310">
        <v>1.75</v>
      </c>
      <c r="G20" s="51">
        <v>177</v>
      </c>
      <c r="H20" s="52">
        <v>197</v>
      </c>
      <c r="I20" s="53"/>
      <c r="J20" s="160"/>
      <c r="K20" s="65"/>
      <c r="L20" s="49"/>
      <c r="M20" s="310"/>
      <c r="N20" s="52"/>
      <c r="O20" s="54">
        <v>3513</v>
      </c>
      <c r="P20" s="310">
        <v>25</v>
      </c>
      <c r="Q20" s="52">
        <v>23</v>
      </c>
      <c r="R20" s="23">
        <f t="shared" si="12"/>
        <v>173</v>
      </c>
      <c r="S20" s="24">
        <f t="shared" si="12"/>
        <v>163</v>
      </c>
      <c r="T20" s="62"/>
      <c r="U20" s="62"/>
      <c r="V20" s="62"/>
      <c r="W20" s="114">
        <f t="shared" ca="1" si="13"/>
        <v>116866</v>
      </c>
      <c r="X20" s="115">
        <f ca="1">IFERROR(('Main Tab'!$D$10-W20)/'Main Tab'!$D$10,1)</f>
        <v>0.34199665553722547</v>
      </c>
      <c r="Y20" s="110"/>
      <c r="Z20" s="221">
        <v>2</v>
      </c>
      <c r="AA20" s="49">
        <v>8352101</v>
      </c>
      <c r="AB20" s="49" t="s">
        <v>160</v>
      </c>
      <c r="AC20" s="310">
        <v>185.64</v>
      </c>
      <c r="AD20" s="104" t="s">
        <v>157</v>
      </c>
      <c r="AE20" s="106">
        <v>48</v>
      </c>
      <c r="AF20" s="108">
        <v>5.0000000000000001E-3</v>
      </c>
      <c r="AI20" s="83">
        <f t="shared" ca="1" si="14"/>
        <v>43594.54166666665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25</v>
      </c>
      <c r="AQ20" s="81">
        <f t="shared" si="1"/>
        <v>23</v>
      </c>
      <c r="AR20" s="81">
        <f t="shared" si="2"/>
        <v>3513</v>
      </c>
      <c r="AS20" s="81" t="str">
        <f t="shared" si="3"/>
        <v/>
      </c>
      <c r="AT20" s="81" t="str">
        <f t="shared" si="4"/>
        <v/>
      </c>
      <c r="AU20" s="81">
        <f t="shared" si="5"/>
        <v>0.65625</v>
      </c>
      <c r="AV20" s="81">
        <f t="shared" si="6"/>
        <v>1.75</v>
      </c>
      <c r="AW20" s="226">
        <f t="shared" si="6"/>
        <v>177</v>
      </c>
      <c r="AX20" s="81">
        <f t="shared" si="6"/>
        <v>197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814</v>
      </c>
      <c r="BC20" s="81">
        <f t="shared" si="8"/>
        <v>197</v>
      </c>
      <c r="BD20" s="81">
        <f t="shared" si="9"/>
        <v>5.0000000000000001E-3</v>
      </c>
      <c r="BE20" s="81">
        <f t="shared" si="10"/>
        <v>48</v>
      </c>
      <c r="BF20" s="84" t="str">
        <f t="shared" si="11"/>
        <v>Ticket No: 8352101 185.64 bbls sold</v>
      </c>
    </row>
    <row r="21" spans="2:58" x14ac:dyDescent="0.25">
      <c r="B21" s="47">
        <f t="shared" ca="1" si="15"/>
        <v>43594.583333333314</v>
      </c>
      <c r="C21" s="49"/>
      <c r="D21" s="310">
        <v>810</v>
      </c>
      <c r="E21" s="51">
        <v>42</v>
      </c>
      <c r="F21" s="310">
        <v>1.75</v>
      </c>
      <c r="G21" s="51">
        <v>171</v>
      </c>
      <c r="H21" s="52">
        <v>194</v>
      </c>
      <c r="I21" s="53"/>
      <c r="J21" s="160"/>
      <c r="K21" s="65"/>
      <c r="L21" s="49"/>
      <c r="M21" s="310"/>
      <c r="N21" s="52"/>
      <c r="O21" s="54">
        <v>4568</v>
      </c>
      <c r="P21" s="310">
        <v>24</v>
      </c>
      <c r="Q21" s="52">
        <v>25</v>
      </c>
      <c r="R21" s="23">
        <f t="shared" si="12"/>
        <v>197</v>
      </c>
      <c r="S21" s="24">
        <f t="shared" si="12"/>
        <v>188</v>
      </c>
      <c r="T21" s="62"/>
      <c r="U21" s="62"/>
      <c r="V21" s="62"/>
      <c r="W21" s="114">
        <f t="shared" ca="1" si="13"/>
        <v>116841</v>
      </c>
      <c r="X21" s="115">
        <f ca="1">IFERROR(('Main Tab'!$D$10-W21)/'Main Tab'!$D$10,1)</f>
        <v>0.34213741575500967</v>
      </c>
      <c r="Y21" s="110"/>
      <c r="Z21" s="65">
        <v>2</v>
      </c>
      <c r="AA21" s="49"/>
      <c r="AB21" s="49"/>
      <c r="AC21" s="310"/>
      <c r="AD21" s="104"/>
      <c r="AE21" s="106"/>
      <c r="AF21" s="108"/>
      <c r="AI21" s="83">
        <f t="shared" ca="1" si="14"/>
        <v>43594.583333333314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24</v>
      </c>
      <c r="AQ21" s="81">
        <f t="shared" si="1"/>
        <v>25</v>
      </c>
      <c r="AR21" s="81">
        <f t="shared" si="2"/>
        <v>4568</v>
      </c>
      <c r="AS21" s="81" t="str">
        <f t="shared" si="3"/>
        <v/>
      </c>
      <c r="AT21" s="81" t="str">
        <f t="shared" si="4"/>
        <v/>
      </c>
      <c r="AU21" s="81">
        <f t="shared" si="5"/>
        <v>0.65625</v>
      </c>
      <c r="AV21" s="81">
        <f t="shared" si="6"/>
        <v>1.75</v>
      </c>
      <c r="AW21" s="226">
        <f t="shared" si="6"/>
        <v>171</v>
      </c>
      <c r="AX21" s="81">
        <f t="shared" si="6"/>
        <v>194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810</v>
      </c>
      <c r="BC21" s="81">
        <f t="shared" si="8"/>
        <v>194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43594.624999999978</v>
      </c>
      <c r="C22" s="49"/>
      <c r="D22" s="310">
        <v>814</v>
      </c>
      <c r="E22" s="51">
        <v>42</v>
      </c>
      <c r="F22" s="310">
        <v>1.75</v>
      </c>
      <c r="G22" s="51">
        <v>166</v>
      </c>
      <c r="H22" s="52">
        <v>192</v>
      </c>
      <c r="I22" s="53"/>
      <c r="J22" s="160"/>
      <c r="K22" s="65"/>
      <c r="L22" s="49"/>
      <c r="M22" s="310"/>
      <c r="N22" s="52"/>
      <c r="O22" s="54">
        <v>4649</v>
      </c>
      <c r="P22" s="310">
        <v>24</v>
      </c>
      <c r="Q22" s="52">
        <v>24</v>
      </c>
      <c r="R22" s="23">
        <f t="shared" si="12"/>
        <v>221</v>
      </c>
      <c r="S22" s="24">
        <f t="shared" si="12"/>
        <v>212</v>
      </c>
      <c r="T22" s="62"/>
      <c r="U22" s="62"/>
      <c r="V22" s="62"/>
      <c r="W22" s="114">
        <f t="shared" ca="1" si="13"/>
        <v>116817</v>
      </c>
      <c r="X22" s="115">
        <f ca="1">IFERROR(('Main Tab'!$D$10-W22)/'Main Tab'!$D$10,1)</f>
        <v>0.34227254556408249</v>
      </c>
      <c r="Y22" s="110"/>
      <c r="Z22" s="65">
        <v>2</v>
      </c>
      <c r="AA22" s="49"/>
      <c r="AB22" s="49"/>
      <c r="AC22" s="310"/>
      <c r="AD22" s="104"/>
      <c r="AE22" s="106"/>
      <c r="AF22" s="108"/>
      <c r="AI22" s="83">
        <f t="shared" ca="1" si="14"/>
        <v>43594.624999999978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24</v>
      </c>
      <c r="AQ22" s="81">
        <f t="shared" si="1"/>
        <v>24</v>
      </c>
      <c r="AR22" s="81">
        <f t="shared" si="2"/>
        <v>4649</v>
      </c>
      <c r="AS22" s="81" t="str">
        <f t="shared" si="3"/>
        <v/>
      </c>
      <c r="AT22" s="81" t="str">
        <f t="shared" si="4"/>
        <v/>
      </c>
      <c r="AU22" s="81">
        <f t="shared" si="5"/>
        <v>0.65625</v>
      </c>
      <c r="AV22" s="81">
        <f t="shared" si="6"/>
        <v>1.75</v>
      </c>
      <c r="AW22" s="226">
        <f t="shared" si="6"/>
        <v>166</v>
      </c>
      <c r="AX22" s="81">
        <f t="shared" si="6"/>
        <v>192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814</v>
      </c>
      <c r="BC22" s="81">
        <f t="shared" si="8"/>
        <v>192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43594.666666666642</v>
      </c>
      <c r="C23" s="49"/>
      <c r="D23" s="310">
        <v>814</v>
      </c>
      <c r="E23" s="51">
        <v>42</v>
      </c>
      <c r="F23" s="310">
        <v>1.75</v>
      </c>
      <c r="G23" s="51">
        <v>170</v>
      </c>
      <c r="H23" s="52">
        <v>194</v>
      </c>
      <c r="I23" s="53"/>
      <c r="J23" s="160"/>
      <c r="K23" s="65"/>
      <c r="L23" s="49"/>
      <c r="M23" s="310"/>
      <c r="N23" s="52"/>
      <c r="O23" s="54">
        <v>3757</v>
      </c>
      <c r="P23" s="310">
        <v>23</v>
      </c>
      <c r="Q23" s="52">
        <v>23</v>
      </c>
      <c r="R23" s="23">
        <f t="shared" si="12"/>
        <v>244</v>
      </c>
      <c r="S23" s="24">
        <f t="shared" si="12"/>
        <v>235</v>
      </c>
      <c r="T23" s="62"/>
      <c r="U23" s="62"/>
      <c r="V23" s="62"/>
      <c r="W23" s="114">
        <f t="shared" ca="1" si="13"/>
        <v>116794</v>
      </c>
      <c r="X23" s="115">
        <f ca="1">IFERROR(('Main Tab'!$D$10-W23)/'Main Tab'!$D$10,1)</f>
        <v>0.34240204496444399</v>
      </c>
      <c r="Y23" s="110"/>
      <c r="Z23" s="65">
        <v>2</v>
      </c>
      <c r="AA23" s="49">
        <v>8371301</v>
      </c>
      <c r="AB23" s="49" t="s">
        <v>160</v>
      </c>
      <c r="AC23" s="310">
        <v>199.5</v>
      </c>
      <c r="AD23" s="104" t="s">
        <v>157</v>
      </c>
      <c r="AE23" s="106">
        <v>48.1</v>
      </c>
      <c r="AF23" s="108">
        <v>2E-3</v>
      </c>
      <c r="AI23" s="83">
        <f t="shared" ca="1" si="14"/>
        <v>43594.666666666642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23</v>
      </c>
      <c r="AQ23" s="81">
        <f t="shared" si="1"/>
        <v>23</v>
      </c>
      <c r="AR23" s="81">
        <f t="shared" si="2"/>
        <v>3757</v>
      </c>
      <c r="AS23" s="81" t="str">
        <f t="shared" si="3"/>
        <v/>
      </c>
      <c r="AT23" s="81" t="str">
        <f t="shared" si="4"/>
        <v/>
      </c>
      <c r="AU23" s="81">
        <f t="shared" si="5"/>
        <v>0.65625</v>
      </c>
      <c r="AV23" s="81">
        <f t="shared" si="6"/>
        <v>1.75</v>
      </c>
      <c r="AW23" s="226">
        <f t="shared" si="6"/>
        <v>170</v>
      </c>
      <c r="AX23" s="81">
        <f t="shared" si="6"/>
        <v>194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814</v>
      </c>
      <c r="BC23" s="81">
        <f t="shared" si="8"/>
        <v>194</v>
      </c>
      <c r="BD23" s="81">
        <f t="shared" si="9"/>
        <v>2E-3</v>
      </c>
      <c r="BE23" s="81">
        <f t="shared" si="10"/>
        <v>48.1</v>
      </c>
      <c r="BF23" s="84" t="str">
        <f t="shared" si="11"/>
        <v>Ticket No: 8371301 199.5 bbls sold</v>
      </c>
    </row>
    <row r="24" spans="2:58" x14ac:dyDescent="0.25">
      <c r="B24" s="47">
        <f t="shared" ca="1" si="15"/>
        <v>43594.708333333307</v>
      </c>
      <c r="C24" s="49"/>
      <c r="D24" s="310">
        <v>813</v>
      </c>
      <c r="E24" s="51">
        <v>42</v>
      </c>
      <c r="F24" s="310">
        <v>1.75</v>
      </c>
      <c r="G24" s="51">
        <v>181</v>
      </c>
      <c r="H24" s="52">
        <v>194</v>
      </c>
      <c r="I24" s="53"/>
      <c r="J24" s="160"/>
      <c r="K24" s="65"/>
      <c r="L24" s="49"/>
      <c r="M24" s="310"/>
      <c r="N24" s="52"/>
      <c r="O24" s="54">
        <v>3586</v>
      </c>
      <c r="P24" s="310">
        <v>23</v>
      </c>
      <c r="Q24" s="52">
        <v>24</v>
      </c>
      <c r="R24" s="23">
        <f t="shared" si="12"/>
        <v>267</v>
      </c>
      <c r="S24" s="24">
        <f t="shared" si="12"/>
        <v>259</v>
      </c>
      <c r="T24" s="62"/>
      <c r="U24" s="62"/>
      <c r="V24" s="62"/>
      <c r="W24" s="114">
        <f t="shared" ca="1" si="13"/>
        <v>116770</v>
      </c>
      <c r="X24" s="115">
        <f ca="1">IFERROR(('Main Tab'!$D$10-W24)/'Main Tab'!$D$10,1)</f>
        <v>0.34253717477351681</v>
      </c>
      <c r="Y24" s="110"/>
      <c r="Z24" s="65">
        <v>3</v>
      </c>
      <c r="AA24" s="49"/>
      <c r="AB24" s="49"/>
      <c r="AC24" s="310"/>
      <c r="AD24" s="104"/>
      <c r="AE24" s="106"/>
      <c r="AF24" s="108"/>
      <c r="AI24" s="83">
        <f t="shared" ca="1" si="14"/>
        <v>43594.708333333307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23</v>
      </c>
      <c r="AQ24" s="81">
        <f t="shared" si="1"/>
        <v>24</v>
      </c>
      <c r="AR24" s="81">
        <f t="shared" si="2"/>
        <v>3586</v>
      </c>
      <c r="AS24" s="81" t="str">
        <f t="shared" si="3"/>
        <v/>
      </c>
      <c r="AT24" s="81" t="str">
        <f t="shared" si="4"/>
        <v/>
      </c>
      <c r="AU24" s="81">
        <f t="shared" si="5"/>
        <v>0.65625</v>
      </c>
      <c r="AV24" s="81">
        <f t="shared" si="6"/>
        <v>1.75</v>
      </c>
      <c r="AW24" s="226">
        <f t="shared" si="6"/>
        <v>181</v>
      </c>
      <c r="AX24" s="81">
        <f t="shared" si="6"/>
        <v>194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813</v>
      </c>
      <c r="BC24" s="81">
        <f t="shared" si="8"/>
        <v>194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43594.749999999971</v>
      </c>
      <c r="C25" s="49"/>
      <c r="D25" s="310">
        <v>813</v>
      </c>
      <c r="E25" s="51">
        <v>42</v>
      </c>
      <c r="F25" s="310">
        <v>1.75</v>
      </c>
      <c r="G25" s="51">
        <v>166</v>
      </c>
      <c r="H25" s="52">
        <v>196</v>
      </c>
      <c r="I25" s="53"/>
      <c r="J25" s="160"/>
      <c r="K25" s="65"/>
      <c r="L25" s="49"/>
      <c r="M25" s="310"/>
      <c r="N25" s="52"/>
      <c r="O25" s="54">
        <v>3499</v>
      </c>
      <c r="P25" s="310">
        <v>25</v>
      </c>
      <c r="Q25" s="52">
        <v>23</v>
      </c>
      <c r="R25" s="23">
        <f t="shared" si="12"/>
        <v>292</v>
      </c>
      <c r="S25" s="24">
        <f t="shared" si="12"/>
        <v>282</v>
      </c>
      <c r="T25" s="62"/>
      <c r="U25" s="62"/>
      <c r="V25" s="62"/>
      <c r="W25" s="114">
        <f t="shared" ca="1" si="13"/>
        <v>116747</v>
      </c>
      <c r="X25" s="115">
        <f ca="1">IFERROR(('Main Tab'!$D$10-W25)/'Main Tab'!$D$10,1)</f>
        <v>0.34266667417387831</v>
      </c>
      <c r="Y25" s="110"/>
      <c r="Z25" s="65">
        <v>3</v>
      </c>
      <c r="AA25" s="49"/>
      <c r="AB25" s="49"/>
      <c r="AC25" s="310"/>
      <c r="AD25" s="104"/>
      <c r="AE25" s="106"/>
      <c r="AF25" s="108"/>
      <c r="AI25" s="83">
        <f t="shared" ca="1" si="14"/>
        <v>43594.749999999971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25</v>
      </c>
      <c r="AQ25" s="81">
        <f t="shared" si="1"/>
        <v>23</v>
      </c>
      <c r="AR25" s="81">
        <f t="shared" si="2"/>
        <v>3499</v>
      </c>
      <c r="AS25" s="81" t="str">
        <f t="shared" si="3"/>
        <v/>
      </c>
      <c r="AT25" s="81" t="str">
        <f t="shared" si="4"/>
        <v/>
      </c>
      <c r="AU25" s="81">
        <f t="shared" si="5"/>
        <v>0.65625</v>
      </c>
      <c r="AV25" s="81">
        <f t="shared" si="6"/>
        <v>1.75</v>
      </c>
      <c r="AW25" s="81">
        <f t="shared" si="6"/>
        <v>166</v>
      </c>
      <c r="AX25" s="81">
        <f t="shared" si="6"/>
        <v>196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813</v>
      </c>
      <c r="BC25" s="81">
        <f t="shared" si="8"/>
        <v>196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43594.791666666635</v>
      </c>
      <c r="C26" s="49"/>
      <c r="D26" s="310">
        <v>810</v>
      </c>
      <c r="E26" s="51">
        <v>42</v>
      </c>
      <c r="F26" s="315">
        <v>1.75</v>
      </c>
      <c r="G26" s="51">
        <v>181</v>
      </c>
      <c r="H26" s="52">
        <v>197</v>
      </c>
      <c r="I26" s="53"/>
      <c r="J26" s="160"/>
      <c r="K26" s="65"/>
      <c r="L26" s="49"/>
      <c r="M26" s="310"/>
      <c r="N26" s="52"/>
      <c r="O26" s="54">
        <v>3556</v>
      </c>
      <c r="P26" s="315">
        <v>26</v>
      </c>
      <c r="Q26" s="52">
        <v>24</v>
      </c>
      <c r="R26" s="23">
        <f t="shared" si="12"/>
        <v>318</v>
      </c>
      <c r="S26" s="24">
        <f t="shared" si="12"/>
        <v>306</v>
      </c>
      <c r="T26" s="62"/>
      <c r="U26" s="62"/>
      <c r="V26" s="62"/>
      <c r="W26" s="114">
        <f t="shared" ca="1" si="13"/>
        <v>116723</v>
      </c>
      <c r="X26" s="115">
        <f ca="1">IFERROR(('Main Tab'!$D$10-W26)/'Main Tab'!$D$10,1)</f>
        <v>0.34280180398295113</v>
      </c>
      <c r="Y26" s="110"/>
      <c r="Z26" s="64">
        <v>2</v>
      </c>
      <c r="AA26" s="49"/>
      <c r="AB26" s="49"/>
      <c r="AC26" s="310"/>
      <c r="AD26" s="104"/>
      <c r="AE26" s="106"/>
      <c r="AF26" s="108"/>
      <c r="AI26" s="83">
        <f t="shared" ca="1" si="14"/>
        <v>43594.791666666635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26</v>
      </c>
      <c r="AQ26" s="81">
        <f t="shared" si="1"/>
        <v>24</v>
      </c>
      <c r="AR26" s="81">
        <f t="shared" si="2"/>
        <v>3556</v>
      </c>
      <c r="AS26" s="81" t="str">
        <f t="shared" si="3"/>
        <v/>
      </c>
      <c r="AT26" s="81" t="str">
        <f t="shared" si="4"/>
        <v/>
      </c>
      <c r="AU26" s="81">
        <f t="shared" si="5"/>
        <v>0.65625</v>
      </c>
      <c r="AV26" s="81">
        <f>IF(F26="","",F26)</f>
        <v>1.75</v>
      </c>
      <c r="AW26" s="81">
        <f t="shared" si="6"/>
        <v>181</v>
      </c>
      <c r="AX26" s="81">
        <f t="shared" si="6"/>
        <v>197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810</v>
      </c>
      <c r="BC26" s="81">
        <f t="shared" si="8"/>
        <v>197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43594.833333333299</v>
      </c>
      <c r="C27" s="49"/>
      <c r="D27" s="310">
        <v>810</v>
      </c>
      <c r="E27" s="51">
        <v>42</v>
      </c>
      <c r="F27" s="315">
        <v>1.75</v>
      </c>
      <c r="G27" s="51">
        <v>172</v>
      </c>
      <c r="H27" s="52">
        <v>196</v>
      </c>
      <c r="I27" s="53"/>
      <c r="J27" s="160"/>
      <c r="K27" s="65"/>
      <c r="L27" s="49"/>
      <c r="M27" s="310"/>
      <c r="N27" s="52"/>
      <c r="O27" s="54">
        <v>3488</v>
      </c>
      <c r="P27" s="315">
        <v>25</v>
      </c>
      <c r="Q27" s="52">
        <v>24</v>
      </c>
      <c r="R27" s="23">
        <f t="shared" si="12"/>
        <v>343</v>
      </c>
      <c r="S27" s="24">
        <f t="shared" si="12"/>
        <v>330</v>
      </c>
      <c r="T27" s="62"/>
      <c r="U27" s="62"/>
      <c r="V27" s="62"/>
      <c r="W27" s="114">
        <f t="shared" ca="1" si="13"/>
        <v>116699</v>
      </c>
      <c r="X27" s="115">
        <f ca="1">IFERROR(('Main Tab'!$D$10-W27)/'Main Tab'!$D$10,1)</f>
        <v>0.34293693379202395</v>
      </c>
      <c r="Y27" s="110"/>
      <c r="Z27" s="65">
        <v>2</v>
      </c>
      <c r="AA27" s="49">
        <v>8351911</v>
      </c>
      <c r="AB27" s="49" t="s">
        <v>160</v>
      </c>
      <c r="AC27" s="310">
        <v>232.75</v>
      </c>
      <c r="AD27" s="104" t="s">
        <v>153</v>
      </c>
      <c r="AE27" s="106">
        <v>48.1</v>
      </c>
      <c r="AF27" s="108">
        <v>2E-3</v>
      </c>
      <c r="AI27" s="83">
        <f t="shared" ca="1" si="14"/>
        <v>43594.833333333299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25</v>
      </c>
      <c r="AQ27" s="81">
        <f t="shared" si="1"/>
        <v>24</v>
      </c>
      <c r="AR27" s="81">
        <f t="shared" si="2"/>
        <v>3488</v>
      </c>
      <c r="AS27" s="81" t="str">
        <f t="shared" si="3"/>
        <v/>
      </c>
      <c r="AT27" s="81" t="str">
        <f t="shared" si="4"/>
        <v/>
      </c>
      <c r="AU27" s="81">
        <f t="shared" si="5"/>
        <v>0.65625</v>
      </c>
      <c r="AV27" s="81">
        <f t="shared" si="6"/>
        <v>1.75</v>
      </c>
      <c r="AW27" s="81">
        <f t="shared" si="6"/>
        <v>172</v>
      </c>
      <c r="AX27" s="81">
        <f t="shared" si="6"/>
        <v>196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810</v>
      </c>
      <c r="BC27" s="81">
        <f t="shared" si="8"/>
        <v>196</v>
      </c>
      <c r="BD27" s="81">
        <f t="shared" si="9"/>
        <v>2E-3</v>
      </c>
      <c r="BE27" s="81">
        <f t="shared" si="10"/>
        <v>48.1</v>
      </c>
      <c r="BF27" s="84" t="str">
        <f t="shared" si="11"/>
        <v>Ticket No: 8351911 232.75 bbls sold</v>
      </c>
    </row>
    <row r="28" spans="2:58" x14ac:dyDescent="0.25">
      <c r="B28" s="47">
        <f t="shared" ca="1" si="15"/>
        <v>43594.874999999964</v>
      </c>
      <c r="C28" s="49"/>
      <c r="D28" s="310">
        <v>808</v>
      </c>
      <c r="E28" s="51">
        <v>42</v>
      </c>
      <c r="F28" s="315">
        <v>1.75</v>
      </c>
      <c r="G28" s="51">
        <v>167</v>
      </c>
      <c r="H28" s="52">
        <v>195</v>
      </c>
      <c r="I28" s="53"/>
      <c r="J28" s="160"/>
      <c r="K28" s="65"/>
      <c r="L28" s="49"/>
      <c r="M28" s="310"/>
      <c r="N28" s="52"/>
      <c r="O28" s="54">
        <v>4123</v>
      </c>
      <c r="P28" s="315">
        <v>26</v>
      </c>
      <c r="Q28" s="52">
        <v>23</v>
      </c>
      <c r="R28" s="23">
        <f t="shared" si="12"/>
        <v>369</v>
      </c>
      <c r="S28" s="24">
        <f t="shared" si="12"/>
        <v>353</v>
      </c>
      <c r="T28" s="62"/>
      <c r="U28" s="62"/>
      <c r="V28" s="62"/>
      <c r="W28" s="114">
        <f t="shared" ca="1" si="13"/>
        <v>116676</v>
      </c>
      <c r="X28" s="115">
        <f ca="1">IFERROR(('Main Tab'!$D$10-W28)/'Main Tab'!$D$10,1)</f>
        <v>0.34306643319238544</v>
      </c>
      <c r="Y28" s="110"/>
      <c r="Z28" s="65">
        <v>2</v>
      </c>
      <c r="AA28" s="49"/>
      <c r="AB28" s="49"/>
      <c r="AC28" s="310"/>
      <c r="AD28" s="104"/>
      <c r="AE28" s="106"/>
      <c r="AF28" s="108"/>
      <c r="AI28" s="83">
        <f t="shared" ca="1" si="14"/>
        <v>43594.874999999964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26</v>
      </c>
      <c r="AQ28" s="81">
        <f t="shared" si="1"/>
        <v>23</v>
      </c>
      <c r="AR28" s="81">
        <f t="shared" si="2"/>
        <v>4123</v>
      </c>
      <c r="AS28" s="81" t="str">
        <f t="shared" si="3"/>
        <v/>
      </c>
      <c r="AT28" s="81" t="str">
        <f t="shared" si="4"/>
        <v/>
      </c>
      <c r="AU28" s="81">
        <f t="shared" si="5"/>
        <v>0.65625</v>
      </c>
      <c r="AV28" s="81">
        <f t="shared" si="6"/>
        <v>1.75</v>
      </c>
      <c r="AW28" s="81">
        <f t="shared" si="6"/>
        <v>167</v>
      </c>
      <c r="AX28" s="81">
        <f t="shared" si="6"/>
        <v>195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808</v>
      </c>
      <c r="BC28" s="81">
        <f t="shared" si="8"/>
        <v>195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43594.916666666628</v>
      </c>
      <c r="C29" s="49"/>
      <c r="D29" s="310">
        <v>806</v>
      </c>
      <c r="E29" s="51">
        <v>42</v>
      </c>
      <c r="F29" s="315">
        <v>1.75</v>
      </c>
      <c r="G29" s="51">
        <v>160</v>
      </c>
      <c r="H29" s="52">
        <v>196</v>
      </c>
      <c r="I29" s="53"/>
      <c r="J29" s="160"/>
      <c r="K29" s="65"/>
      <c r="L29" s="49"/>
      <c r="M29" s="310"/>
      <c r="N29" s="52"/>
      <c r="O29" s="54">
        <v>3515</v>
      </c>
      <c r="P29" s="315">
        <v>24</v>
      </c>
      <c r="Q29" s="52">
        <v>23</v>
      </c>
      <c r="R29" s="23">
        <f t="shared" si="12"/>
        <v>393</v>
      </c>
      <c r="S29" s="24">
        <f t="shared" si="12"/>
        <v>376</v>
      </c>
      <c r="T29" s="62"/>
      <c r="U29" s="62"/>
      <c r="V29" s="62"/>
      <c r="W29" s="114">
        <f t="shared" ca="1" si="13"/>
        <v>116653</v>
      </c>
      <c r="X29" s="115">
        <f ca="1">IFERROR(('Main Tab'!$D$10-W29)/'Main Tab'!$D$10,1)</f>
        <v>0.34319593259274689</v>
      </c>
      <c r="Y29" s="110"/>
      <c r="Z29" s="65">
        <v>2</v>
      </c>
      <c r="AA29" s="49"/>
      <c r="AB29" s="49"/>
      <c r="AC29" s="310"/>
      <c r="AD29" s="104"/>
      <c r="AE29" s="106"/>
      <c r="AF29" s="108"/>
      <c r="AI29" s="83">
        <f t="shared" ca="1" si="14"/>
        <v>43594.916666666628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24</v>
      </c>
      <c r="AQ29" s="81">
        <f t="shared" si="1"/>
        <v>23</v>
      </c>
      <c r="AR29" s="81">
        <f t="shared" si="2"/>
        <v>3515</v>
      </c>
      <c r="AS29" s="81" t="str">
        <f t="shared" si="3"/>
        <v/>
      </c>
      <c r="AT29" s="81" t="str">
        <f t="shared" si="4"/>
        <v/>
      </c>
      <c r="AU29" s="81">
        <f t="shared" si="5"/>
        <v>0.65625</v>
      </c>
      <c r="AV29" s="81">
        <f t="shared" si="6"/>
        <v>1.75</v>
      </c>
      <c r="AW29" s="81">
        <f t="shared" si="6"/>
        <v>160</v>
      </c>
      <c r="AX29" s="81">
        <f t="shared" si="6"/>
        <v>196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806</v>
      </c>
      <c r="BC29" s="81">
        <f t="shared" si="8"/>
        <v>196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43594.958333333292</v>
      </c>
      <c r="C30" s="49"/>
      <c r="D30" s="310">
        <v>806</v>
      </c>
      <c r="E30" s="51">
        <v>42</v>
      </c>
      <c r="F30" s="315">
        <v>1.75</v>
      </c>
      <c r="G30" s="51">
        <v>180</v>
      </c>
      <c r="H30" s="52">
        <v>197</v>
      </c>
      <c r="I30" s="53"/>
      <c r="J30" s="160"/>
      <c r="K30" s="65"/>
      <c r="L30" s="49"/>
      <c r="M30" s="310"/>
      <c r="N30" s="52"/>
      <c r="O30" s="54">
        <v>3551</v>
      </c>
      <c r="P30" s="315">
        <v>23</v>
      </c>
      <c r="Q30" s="52">
        <v>23</v>
      </c>
      <c r="R30" s="23">
        <f t="shared" si="12"/>
        <v>416</v>
      </c>
      <c r="S30" s="24">
        <f t="shared" si="12"/>
        <v>399</v>
      </c>
      <c r="T30" s="62"/>
      <c r="U30" s="62"/>
      <c r="V30" s="62"/>
      <c r="W30" s="114">
        <f t="shared" ca="1" si="13"/>
        <v>116630</v>
      </c>
      <c r="X30" s="115">
        <f ca="1">IFERROR(('Main Tab'!$D$10-W30)/'Main Tab'!$D$10,1)</f>
        <v>0.34332543199310839</v>
      </c>
      <c r="Y30" s="110"/>
      <c r="Z30" s="65">
        <v>3</v>
      </c>
      <c r="AA30" s="49"/>
      <c r="AB30" s="49"/>
      <c r="AC30" s="310"/>
      <c r="AD30" s="104"/>
      <c r="AE30" s="106"/>
      <c r="AF30" s="108"/>
      <c r="AI30" s="83">
        <f t="shared" ca="1" si="14"/>
        <v>43594.958333333292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23</v>
      </c>
      <c r="AQ30" s="81">
        <f t="shared" si="1"/>
        <v>23</v>
      </c>
      <c r="AR30" s="81">
        <f t="shared" si="2"/>
        <v>3551</v>
      </c>
      <c r="AS30" s="81" t="str">
        <f t="shared" si="3"/>
        <v/>
      </c>
      <c r="AT30" s="81" t="str">
        <f t="shared" si="4"/>
        <v/>
      </c>
      <c r="AU30" s="81">
        <f t="shared" si="5"/>
        <v>0.65625</v>
      </c>
      <c r="AV30" s="81">
        <f t="shared" si="6"/>
        <v>1.75</v>
      </c>
      <c r="AW30" s="81">
        <f t="shared" si="6"/>
        <v>180</v>
      </c>
      <c r="AX30" s="81">
        <f t="shared" si="6"/>
        <v>197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806</v>
      </c>
      <c r="BC30" s="81">
        <f t="shared" si="8"/>
        <v>197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5"/>
        <v>43594.999999999956</v>
      </c>
      <c r="C31" s="49"/>
      <c r="D31" s="310">
        <v>807</v>
      </c>
      <c r="E31" s="51">
        <v>42</v>
      </c>
      <c r="F31" s="315">
        <v>1.75</v>
      </c>
      <c r="G31" s="51">
        <v>182</v>
      </c>
      <c r="H31" s="52">
        <v>198</v>
      </c>
      <c r="I31" s="53"/>
      <c r="J31" s="160"/>
      <c r="K31" s="65"/>
      <c r="L31" s="49"/>
      <c r="M31" s="310"/>
      <c r="N31" s="52"/>
      <c r="O31" s="54">
        <v>3487</v>
      </c>
      <c r="P31" s="315">
        <v>25</v>
      </c>
      <c r="Q31" s="52">
        <v>23</v>
      </c>
      <c r="R31" s="23">
        <f t="shared" ref="R31:S37" si="16">P31+R30</f>
        <v>441</v>
      </c>
      <c r="S31" s="24">
        <f t="shared" si="16"/>
        <v>422</v>
      </c>
      <c r="T31" s="62"/>
      <c r="U31" s="62"/>
      <c r="V31" s="62"/>
      <c r="W31" s="114">
        <f t="shared" ca="1" si="13"/>
        <v>116607</v>
      </c>
      <c r="X31" s="115">
        <f ca="1">IFERROR(('Main Tab'!$D$10-W31)/'Main Tab'!$D$10,1)</f>
        <v>0.34345493139346983</v>
      </c>
      <c r="Y31" s="110"/>
      <c r="Z31" s="65">
        <v>2</v>
      </c>
      <c r="AA31" s="49"/>
      <c r="AB31" s="49"/>
      <c r="AC31" s="310"/>
      <c r="AD31" s="104"/>
      <c r="AE31" s="106"/>
      <c r="AF31" s="108"/>
      <c r="AI31" s="83">
        <f t="shared" ca="1" si="14"/>
        <v>43594.999999999956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25</v>
      </c>
      <c r="AQ31" s="81">
        <f t="shared" si="1"/>
        <v>23</v>
      </c>
      <c r="AR31" s="81">
        <f t="shared" si="2"/>
        <v>3487</v>
      </c>
      <c r="AS31" s="81" t="str">
        <f t="shared" si="3"/>
        <v/>
      </c>
      <c r="AT31" s="81" t="str">
        <f t="shared" si="4"/>
        <v/>
      </c>
      <c r="AU31" s="81">
        <f t="shared" si="5"/>
        <v>0.65625</v>
      </c>
      <c r="AV31" s="81">
        <f t="shared" si="6"/>
        <v>1.75</v>
      </c>
      <c r="AW31" s="81">
        <f t="shared" si="6"/>
        <v>182</v>
      </c>
      <c r="AX31" s="81">
        <f t="shared" si="6"/>
        <v>198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807</v>
      </c>
      <c r="BC31" s="81">
        <f t="shared" si="8"/>
        <v>198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43595.041666666621</v>
      </c>
      <c r="C32" s="49"/>
      <c r="D32" s="310">
        <v>806</v>
      </c>
      <c r="E32" s="51">
        <v>42</v>
      </c>
      <c r="F32" s="315">
        <v>1.75</v>
      </c>
      <c r="G32" s="51">
        <v>175</v>
      </c>
      <c r="H32" s="52">
        <v>197</v>
      </c>
      <c r="I32" s="53"/>
      <c r="J32" s="160"/>
      <c r="K32" s="65"/>
      <c r="L32" s="49"/>
      <c r="M32" s="310"/>
      <c r="N32" s="52"/>
      <c r="O32" s="54">
        <v>3693</v>
      </c>
      <c r="P32" s="315">
        <v>23</v>
      </c>
      <c r="Q32" s="52">
        <v>25</v>
      </c>
      <c r="R32" s="23">
        <f t="shared" si="16"/>
        <v>464</v>
      </c>
      <c r="S32" s="24">
        <f t="shared" si="16"/>
        <v>447</v>
      </c>
      <c r="T32" s="62"/>
      <c r="U32" s="62"/>
      <c r="V32" s="62"/>
      <c r="W32" s="114">
        <f t="shared" ca="1" si="13"/>
        <v>116582</v>
      </c>
      <c r="X32" s="115">
        <f ca="1">IFERROR(('Main Tab'!$D$10-W32)/'Main Tab'!$D$10,1)</f>
        <v>0.34359569161125408</v>
      </c>
      <c r="Y32" s="110"/>
      <c r="Z32" s="221">
        <v>2</v>
      </c>
      <c r="AA32" s="49">
        <v>8371901</v>
      </c>
      <c r="AB32" s="49" t="s">
        <v>160</v>
      </c>
      <c r="AC32" s="310">
        <v>188.42</v>
      </c>
      <c r="AD32" s="104" t="s">
        <v>153</v>
      </c>
      <c r="AE32" s="106">
        <v>46.2</v>
      </c>
      <c r="AF32" s="108">
        <v>3.0000000000000001E-3</v>
      </c>
      <c r="AI32" s="83">
        <f t="shared" ca="1" si="14"/>
        <v>43595.041666666621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23</v>
      </c>
      <c r="AQ32" s="81">
        <f t="shared" si="1"/>
        <v>25</v>
      </c>
      <c r="AR32" s="81">
        <f t="shared" si="2"/>
        <v>3693</v>
      </c>
      <c r="AS32" s="81" t="str">
        <f t="shared" si="3"/>
        <v/>
      </c>
      <c r="AT32" s="81" t="str">
        <f t="shared" si="4"/>
        <v/>
      </c>
      <c r="AU32" s="81">
        <f t="shared" si="5"/>
        <v>0.65625</v>
      </c>
      <c r="AV32" s="81">
        <f t="shared" si="6"/>
        <v>1.75</v>
      </c>
      <c r="AW32" s="81">
        <f t="shared" si="6"/>
        <v>175</v>
      </c>
      <c r="AX32" s="81">
        <f t="shared" si="6"/>
        <v>197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806</v>
      </c>
      <c r="BC32" s="81">
        <f t="shared" si="8"/>
        <v>197</v>
      </c>
      <c r="BD32" s="81">
        <f t="shared" si="9"/>
        <v>3.0000000000000001E-3</v>
      </c>
      <c r="BE32" s="81">
        <f t="shared" si="10"/>
        <v>46.2</v>
      </c>
      <c r="BF32" s="84" t="str">
        <f t="shared" si="11"/>
        <v>Ticket No: 8371901 188.42 bbls sold</v>
      </c>
    </row>
    <row r="33" spans="2:58" x14ac:dyDescent="0.25">
      <c r="B33" s="47">
        <f t="shared" ca="1" si="15"/>
        <v>43595.083333333285</v>
      </c>
      <c r="C33" s="49"/>
      <c r="D33" s="310">
        <v>807</v>
      </c>
      <c r="E33" s="51">
        <v>42</v>
      </c>
      <c r="F33" s="315">
        <v>1.75</v>
      </c>
      <c r="G33" s="51">
        <v>185</v>
      </c>
      <c r="H33" s="52">
        <v>193</v>
      </c>
      <c r="I33" s="53"/>
      <c r="J33" s="160"/>
      <c r="K33" s="65"/>
      <c r="L33" s="49"/>
      <c r="M33" s="310"/>
      <c r="N33" s="52"/>
      <c r="O33" s="54">
        <v>4518</v>
      </c>
      <c r="P33" s="315">
        <v>24</v>
      </c>
      <c r="Q33" s="52">
        <v>24</v>
      </c>
      <c r="R33" s="23">
        <f t="shared" si="16"/>
        <v>488</v>
      </c>
      <c r="S33" s="24">
        <f t="shared" si="16"/>
        <v>471</v>
      </c>
      <c r="T33" s="62"/>
      <c r="U33" s="62"/>
      <c r="V33" s="62"/>
      <c r="W33" s="114">
        <f t="shared" ca="1" si="13"/>
        <v>116558</v>
      </c>
      <c r="X33" s="115">
        <f ca="1">IFERROR(('Main Tab'!$D$10-W33)/'Main Tab'!$D$10,1)</f>
        <v>0.3437308214203269</v>
      </c>
      <c r="Y33" s="110" t="s">
        <v>284</v>
      </c>
      <c r="Z33" s="65">
        <v>2</v>
      </c>
      <c r="AA33" s="49"/>
      <c r="AB33" s="49"/>
      <c r="AC33" s="310"/>
      <c r="AD33" s="104"/>
      <c r="AE33" s="106"/>
      <c r="AF33" s="108"/>
      <c r="AI33" s="83">
        <f t="shared" ca="1" si="14"/>
        <v>43595.083333333285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Accum- 110096</v>
      </c>
      <c r="AP33" s="81">
        <f t="shared" si="1"/>
        <v>24</v>
      </c>
      <c r="AQ33" s="81">
        <f t="shared" si="1"/>
        <v>24</v>
      </c>
      <c r="AR33" s="81">
        <f t="shared" si="2"/>
        <v>4518</v>
      </c>
      <c r="AS33" s="81" t="str">
        <f t="shared" si="3"/>
        <v/>
      </c>
      <c r="AT33" s="81" t="str">
        <f t="shared" si="4"/>
        <v/>
      </c>
      <c r="AU33" s="81">
        <f t="shared" si="5"/>
        <v>0.65625</v>
      </c>
      <c r="AV33" s="81">
        <f t="shared" si="6"/>
        <v>1.75</v>
      </c>
      <c r="AW33" s="81">
        <f t="shared" si="6"/>
        <v>185</v>
      </c>
      <c r="AX33" s="81">
        <f t="shared" si="6"/>
        <v>193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807</v>
      </c>
      <c r="BC33" s="81">
        <f t="shared" si="8"/>
        <v>193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43595.124999999949</v>
      </c>
      <c r="C34" s="49"/>
      <c r="D34" s="310">
        <v>805</v>
      </c>
      <c r="E34" s="51">
        <v>42</v>
      </c>
      <c r="F34" s="315">
        <v>1.75</v>
      </c>
      <c r="G34" s="51">
        <v>201</v>
      </c>
      <c r="H34" s="52">
        <v>192</v>
      </c>
      <c r="I34" s="53"/>
      <c r="J34" s="160"/>
      <c r="K34" s="65"/>
      <c r="L34" s="49"/>
      <c r="M34" s="310"/>
      <c r="N34" s="52"/>
      <c r="O34" s="54">
        <v>3881</v>
      </c>
      <c r="P34" s="315">
        <v>23</v>
      </c>
      <c r="Q34" s="52">
        <v>23</v>
      </c>
      <c r="R34" s="23">
        <f t="shared" si="16"/>
        <v>511</v>
      </c>
      <c r="S34" s="24">
        <f t="shared" si="16"/>
        <v>494</v>
      </c>
      <c r="T34" s="62"/>
      <c r="U34" s="62"/>
      <c r="V34" s="62"/>
      <c r="W34" s="114">
        <f t="shared" ca="1" si="13"/>
        <v>116535</v>
      </c>
      <c r="X34" s="115">
        <f ca="1">IFERROR(('Main Tab'!$D$10-W34)/'Main Tab'!$D$10,1)</f>
        <v>0.34386032082068835</v>
      </c>
      <c r="Y34" s="110" t="s">
        <v>285</v>
      </c>
      <c r="Z34" s="65">
        <v>2</v>
      </c>
      <c r="AA34" s="49"/>
      <c r="AB34" s="49"/>
      <c r="AC34" s="310"/>
      <c r="AD34" s="104"/>
      <c r="AE34" s="106"/>
      <c r="AF34" s="108"/>
      <c r="AI34" s="83">
        <f t="shared" ca="1" si="14"/>
        <v>43595.124999999949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#1- 0'.10"    OT #2- 5'6"</v>
      </c>
      <c r="AP34" s="81">
        <f t="shared" si="1"/>
        <v>23</v>
      </c>
      <c r="AQ34" s="81">
        <f t="shared" si="1"/>
        <v>23</v>
      </c>
      <c r="AR34" s="81">
        <f t="shared" si="2"/>
        <v>3881</v>
      </c>
      <c r="AS34" s="81" t="str">
        <f t="shared" si="3"/>
        <v/>
      </c>
      <c r="AT34" s="81" t="str">
        <f t="shared" si="4"/>
        <v/>
      </c>
      <c r="AU34" s="81">
        <f t="shared" si="5"/>
        <v>0.65625</v>
      </c>
      <c r="AV34" s="81">
        <f t="shared" si="6"/>
        <v>1.75</v>
      </c>
      <c r="AW34" s="81">
        <f t="shared" si="6"/>
        <v>201</v>
      </c>
      <c r="AX34" s="81">
        <f t="shared" si="6"/>
        <v>192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805</v>
      </c>
      <c r="BC34" s="81">
        <f t="shared" si="8"/>
        <v>192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43595.166666666613</v>
      </c>
      <c r="C35" s="49"/>
      <c r="D35" s="310">
        <v>805</v>
      </c>
      <c r="E35" s="51">
        <v>42</v>
      </c>
      <c r="F35" s="315">
        <v>1.75</v>
      </c>
      <c r="G35" s="51">
        <v>190</v>
      </c>
      <c r="H35" s="52">
        <v>194</v>
      </c>
      <c r="I35" s="53"/>
      <c r="J35" s="160"/>
      <c r="K35" s="65"/>
      <c r="L35" s="49"/>
      <c r="M35" s="310"/>
      <c r="N35" s="52"/>
      <c r="O35" s="54">
        <v>3597</v>
      </c>
      <c r="P35" s="315">
        <v>23</v>
      </c>
      <c r="Q35" s="52">
        <v>24</v>
      </c>
      <c r="R35" s="23">
        <f t="shared" si="16"/>
        <v>534</v>
      </c>
      <c r="S35" s="24">
        <f t="shared" si="16"/>
        <v>518</v>
      </c>
      <c r="T35" s="62"/>
      <c r="U35" s="62"/>
      <c r="V35" s="62"/>
      <c r="W35" s="114">
        <f t="shared" ca="1" si="13"/>
        <v>116511</v>
      </c>
      <c r="X35" s="115">
        <f ca="1">IFERROR(('Main Tab'!$D$10-W35)/'Main Tab'!$D$10,1)</f>
        <v>0.34399545062976122</v>
      </c>
      <c r="Y35" s="110"/>
      <c r="Z35" s="65">
        <v>2</v>
      </c>
      <c r="AA35" s="49"/>
      <c r="AB35" s="49"/>
      <c r="AC35" s="310"/>
      <c r="AD35" s="104"/>
      <c r="AE35" s="106"/>
      <c r="AF35" s="108"/>
      <c r="AI35" s="83">
        <f t="shared" ca="1" si="14"/>
        <v>43595.166666666613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23</v>
      </c>
      <c r="AQ35" s="81">
        <f t="shared" si="1"/>
        <v>24</v>
      </c>
      <c r="AR35" s="81">
        <f t="shared" si="2"/>
        <v>3597</v>
      </c>
      <c r="AS35" s="81" t="str">
        <f t="shared" si="3"/>
        <v/>
      </c>
      <c r="AT35" s="81" t="str">
        <f t="shared" si="4"/>
        <v/>
      </c>
      <c r="AU35" s="81">
        <f t="shared" si="5"/>
        <v>0.65625</v>
      </c>
      <c r="AV35" s="81">
        <f t="shared" si="6"/>
        <v>1.75</v>
      </c>
      <c r="AW35" s="81">
        <f t="shared" si="6"/>
        <v>190</v>
      </c>
      <c r="AX35" s="81">
        <f t="shared" si="6"/>
        <v>194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805</v>
      </c>
      <c r="BC35" s="81">
        <f t="shared" si="8"/>
        <v>194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43595.208333333278</v>
      </c>
      <c r="C36" s="49"/>
      <c r="D36" s="310">
        <v>805</v>
      </c>
      <c r="E36" s="51">
        <v>42</v>
      </c>
      <c r="F36" s="315">
        <v>1.75</v>
      </c>
      <c r="G36" s="51">
        <v>186</v>
      </c>
      <c r="H36" s="52">
        <v>198</v>
      </c>
      <c r="I36" s="53"/>
      <c r="J36" s="160"/>
      <c r="K36" s="65"/>
      <c r="L36" s="49"/>
      <c r="M36" s="310"/>
      <c r="N36" s="52"/>
      <c r="O36" s="54">
        <v>5430</v>
      </c>
      <c r="P36" s="315">
        <v>25</v>
      </c>
      <c r="Q36" s="52">
        <v>23</v>
      </c>
      <c r="R36" s="23">
        <f t="shared" si="16"/>
        <v>559</v>
      </c>
      <c r="S36" s="24">
        <f t="shared" si="16"/>
        <v>541</v>
      </c>
      <c r="T36" s="62"/>
      <c r="U36" s="62"/>
      <c r="V36" s="62"/>
      <c r="W36" s="114">
        <f t="shared" ca="1" si="13"/>
        <v>116488</v>
      </c>
      <c r="X36" s="115">
        <f ca="1">IFERROR(('Main Tab'!$D$10-W36)/'Main Tab'!$D$10,1)</f>
        <v>0.34412495003012267</v>
      </c>
      <c r="Y36" s="110"/>
      <c r="Z36" s="65">
        <v>3</v>
      </c>
      <c r="AA36" s="49"/>
      <c r="AB36" s="49"/>
      <c r="AC36" s="310"/>
      <c r="AD36" s="104"/>
      <c r="AE36" s="106"/>
      <c r="AF36" s="108"/>
      <c r="AI36" s="83">
        <f t="shared" ca="1" si="14"/>
        <v>43595.208333333278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25</v>
      </c>
      <c r="AQ36" s="81">
        <f t="shared" si="1"/>
        <v>23</v>
      </c>
      <c r="AR36" s="81">
        <f t="shared" si="2"/>
        <v>5430</v>
      </c>
      <c r="AS36" s="81" t="str">
        <f t="shared" si="3"/>
        <v/>
      </c>
      <c r="AT36" s="81" t="str">
        <f t="shared" si="4"/>
        <v/>
      </c>
      <c r="AU36" s="81">
        <f t="shared" si="5"/>
        <v>0.65625</v>
      </c>
      <c r="AV36" s="81">
        <f t="shared" si="6"/>
        <v>1.75</v>
      </c>
      <c r="AW36" s="81">
        <f t="shared" si="6"/>
        <v>186</v>
      </c>
      <c r="AX36" s="81">
        <f t="shared" si="6"/>
        <v>198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805</v>
      </c>
      <c r="BC36" s="81">
        <f t="shared" si="8"/>
        <v>198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43595.249999999942</v>
      </c>
      <c r="C37" s="55"/>
      <c r="D37" s="311">
        <v>805</v>
      </c>
      <c r="E37" s="51">
        <v>42</v>
      </c>
      <c r="F37" s="315">
        <v>1.75</v>
      </c>
      <c r="G37" s="57">
        <v>179</v>
      </c>
      <c r="H37" s="58">
        <v>198</v>
      </c>
      <c r="I37" s="59"/>
      <c r="J37" s="161"/>
      <c r="K37" s="66"/>
      <c r="L37" s="55"/>
      <c r="M37" s="311"/>
      <c r="N37" s="58"/>
      <c r="O37" s="60">
        <v>4489</v>
      </c>
      <c r="P37" s="310">
        <v>26</v>
      </c>
      <c r="Q37" s="52">
        <v>23</v>
      </c>
      <c r="R37" s="25">
        <f t="shared" si="16"/>
        <v>585</v>
      </c>
      <c r="S37" s="26">
        <f t="shared" si="16"/>
        <v>564</v>
      </c>
      <c r="T37" s="63"/>
      <c r="U37" s="63"/>
      <c r="V37" s="63"/>
      <c r="W37" s="116">
        <f t="shared" ca="1" si="13"/>
        <v>116465</v>
      </c>
      <c r="X37" s="117">
        <f ca="1">IFERROR(('Main Tab'!$D$10-W37)/'Main Tab'!$D$10,1)</f>
        <v>0.34425444943048417</v>
      </c>
      <c r="Y37" s="111"/>
      <c r="Z37" s="65">
        <v>3</v>
      </c>
      <c r="AA37" s="55"/>
      <c r="AB37" s="55"/>
      <c r="AC37" s="311"/>
      <c r="AD37" s="105"/>
      <c r="AE37" s="107"/>
      <c r="AF37" s="109"/>
      <c r="AI37" s="85">
        <f t="shared" ca="1" si="14"/>
        <v>43595.249999999942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26</v>
      </c>
      <c r="AQ37" s="86">
        <f t="shared" si="1"/>
        <v>23</v>
      </c>
      <c r="AR37" s="86">
        <f t="shared" si="2"/>
        <v>4489</v>
      </c>
      <c r="AS37" s="86" t="str">
        <f t="shared" si="3"/>
        <v/>
      </c>
      <c r="AT37" s="86" t="str">
        <f t="shared" si="4"/>
        <v/>
      </c>
      <c r="AU37" s="86">
        <f t="shared" si="5"/>
        <v>0.65625</v>
      </c>
      <c r="AV37" s="86">
        <f t="shared" si="6"/>
        <v>1.75</v>
      </c>
      <c r="AW37" s="86">
        <f t="shared" si="6"/>
        <v>179</v>
      </c>
      <c r="AX37" s="86">
        <f t="shared" si="6"/>
        <v>198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805</v>
      </c>
      <c r="BC37" s="86">
        <f t="shared" si="8"/>
        <v>198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312" t="s">
        <v>103</v>
      </c>
      <c r="D40" s="312" t="s">
        <v>149</v>
      </c>
      <c r="E40" s="312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314"/>
      <c r="E41" s="314"/>
      <c r="F41" s="529"/>
      <c r="G41" s="529"/>
      <c r="H41" s="530"/>
    </row>
    <row r="42" spans="2:58" x14ac:dyDescent="0.25">
      <c r="B42" s="54"/>
      <c r="C42" s="147"/>
      <c r="D42" s="310"/>
      <c r="E42" s="310"/>
      <c r="F42" s="517"/>
      <c r="G42" s="517"/>
      <c r="H42" s="518"/>
    </row>
    <row r="43" spans="2:58" x14ac:dyDescent="0.25">
      <c r="B43" s="54"/>
      <c r="C43" s="147"/>
      <c r="D43" s="310"/>
      <c r="E43" s="310"/>
      <c r="F43" s="517"/>
      <c r="G43" s="517"/>
      <c r="H43" s="518"/>
    </row>
    <row r="44" spans="2:58" x14ac:dyDescent="0.25">
      <c r="B44" s="54"/>
      <c r="C44" s="147"/>
      <c r="D44" s="310"/>
      <c r="E44" s="310"/>
      <c r="F44" s="517"/>
      <c r="G44" s="517"/>
      <c r="H44" s="518"/>
    </row>
    <row r="45" spans="2:58" x14ac:dyDescent="0.25">
      <c r="B45" s="54"/>
      <c r="C45" s="147"/>
      <c r="D45" s="310"/>
      <c r="E45" s="310"/>
      <c r="F45" s="517"/>
      <c r="G45" s="517"/>
      <c r="H45" s="518"/>
    </row>
    <row r="46" spans="2:58" x14ac:dyDescent="0.25">
      <c r="B46" s="54"/>
      <c r="C46" s="147"/>
      <c r="D46" s="310"/>
      <c r="E46" s="310"/>
      <c r="F46" s="517"/>
      <c r="G46" s="517"/>
      <c r="H46" s="518"/>
    </row>
    <row r="47" spans="2:58" x14ac:dyDescent="0.25">
      <c r="B47" s="54"/>
      <c r="C47" s="147"/>
      <c r="D47" s="310"/>
      <c r="E47" s="310"/>
      <c r="F47" s="517"/>
      <c r="G47" s="517"/>
      <c r="H47" s="518"/>
    </row>
    <row r="48" spans="2:58" x14ac:dyDescent="0.25">
      <c r="B48" s="54"/>
      <c r="C48" s="147"/>
      <c r="D48" s="310"/>
      <c r="E48" s="310"/>
      <c r="F48" s="517"/>
      <c r="G48" s="517"/>
      <c r="H48" s="518"/>
    </row>
    <row r="49" spans="2:8" x14ac:dyDescent="0.25">
      <c r="B49" s="54"/>
      <c r="C49" s="147"/>
      <c r="D49" s="310"/>
      <c r="E49" s="310"/>
      <c r="F49" s="517"/>
      <c r="G49" s="517"/>
      <c r="H49" s="518"/>
    </row>
    <row r="50" spans="2:8" x14ac:dyDescent="0.25">
      <c r="B50" s="54"/>
      <c r="C50" s="147"/>
      <c r="D50" s="310"/>
      <c r="E50" s="310"/>
      <c r="F50" s="517"/>
      <c r="G50" s="517"/>
      <c r="H50" s="518"/>
    </row>
    <row r="51" spans="2:8" x14ac:dyDescent="0.25">
      <c r="B51" s="54"/>
      <c r="C51" s="147"/>
      <c r="D51" s="310"/>
      <c r="E51" s="310"/>
      <c r="F51" s="517"/>
      <c r="G51" s="517"/>
      <c r="H51" s="518"/>
    </row>
    <row r="52" spans="2:8" x14ac:dyDescent="0.25">
      <c r="B52" s="54"/>
      <c r="C52" s="147"/>
      <c r="D52" s="310"/>
      <c r="E52" s="310"/>
      <c r="F52" s="517"/>
      <c r="G52" s="517"/>
      <c r="H52" s="518"/>
    </row>
    <row r="53" spans="2:8" x14ac:dyDescent="0.25">
      <c r="B53" s="54"/>
      <c r="C53" s="147"/>
      <c r="D53" s="310"/>
      <c r="E53" s="310"/>
      <c r="F53" s="517"/>
      <c r="G53" s="517"/>
      <c r="H53" s="518"/>
    </row>
    <row r="54" spans="2:8" x14ac:dyDescent="0.25">
      <c r="B54" s="54"/>
      <c r="C54" s="147"/>
      <c r="D54" s="310"/>
      <c r="E54" s="310"/>
      <c r="F54" s="517"/>
      <c r="G54" s="517"/>
      <c r="H54" s="518"/>
    </row>
    <row r="55" spans="2:8" x14ac:dyDescent="0.25">
      <c r="B55" s="54"/>
      <c r="C55" s="147"/>
      <c r="D55" s="310"/>
      <c r="E55" s="310"/>
      <c r="F55" s="517"/>
      <c r="G55" s="517"/>
      <c r="H55" s="518"/>
    </row>
    <row r="56" spans="2:8" x14ac:dyDescent="0.25">
      <c r="B56" s="54"/>
      <c r="C56" s="147"/>
      <c r="D56" s="310"/>
      <c r="E56" s="310"/>
      <c r="F56" s="517"/>
      <c r="G56" s="517"/>
      <c r="H56" s="518"/>
    </row>
    <row r="57" spans="2:8" x14ac:dyDescent="0.25">
      <c r="B57" s="54"/>
      <c r="C57" s="147"/>
      <c r="D57" s="310"/>
      <c r="E57" s="310"/>
      <c r="F57" s="517"/>
      <c r="G57" s="517"/>
      <c r="H57" s="518"/>
    </row>
    <row r="58" spans="2:8" x14ac:dyDescent="0.25">
      <c r="B58" s="54"/>
      <c r="C58" s="147"/>
      <c r="D58" s="310"/>
      <c r="E58" s="310"/>
      <c r="F58" s="517"/>
      <c r="G58" s="517"/>
      <c r="H58" s="518"/>
    </row>
    <row r="59" spans="2:8" x14ac:dyDescent="0.25">
      <c r="B59" s="54"/>
      <c r="C59" s="147"/>
      <c r="D59" s="310"/>
      <c r="E59" s="310"/>
      <c r="F59" s="517"/>
      <c r="G59" s="517"/>
      <c r="H59" s="518"/>
    </row>
    <row r="60" spans="2:8" x14ac:dyDescent="0.25">
      <c r="B60" s="54"/>
      <c r="C60" s="147"/>
      <c r="D60" s="310"/>
      <c r="E60" s="310"/>
      <c r="F60" s="517"/>
      <c r="G60" s="517"/>
      <c r="H60" s="518"/>
    </row>
    <row r="61" spans="2:8" x14ac:dyDescent="0.25">
      <c r="B61" s="54"/>
      <c r="C61" s="147"/>
      <c r="D61" s="310"/>
      <c r="E61" s="310"/>
      <c r="F61" s="517"/>
      <c r="G61" s="517"/>
      <c r="H61" s="518"/>
    </row>
    <row r="62" spans="2:8" x14ac:dyDescent="0.25">
      <c r="B62" s="54"/>
      <c r="C62" s="147"/>
      <c r="D62" s="310"/>
      <c r="E62" s="310"/>
      <c r="F62" s="517"/>
      <c r="G62" s="517"/>
      <c r="H62" s="518"/>
    </row>
    <row r="63" spans="2:8" x14ac:dyDescent="0.25">
      <c r="B63" s="54"/>
      <c r="C63" s="147"/>
      <c r="D63" s="310"/>
      <c r="E63" s="310"/>
      <c r="F63" s="517"/>
      <c r="G63" s="517"/>
      <c r="H63" s="518"/>
    </row>
    <row r="64" spans="2:8" x14ac:dyDescent="0.25">
      <c r="B64" s="54"/>
      <c r="C64" s="147"/>
      <c r="D64" s="310"/>
      <c r="E64" s="310"/>
      <c r="F64" s="517"/>
      <c r="G64" s="517"/>
      <c r="H64" s="518"/>
    </row>
    <row r="65" spans="2:8" x14ac:dyDescent="0.25">
      <c r="B65" s="54"/>
      <c r="C65" s="147"/>
      <c r="D65" s="310"/>
      <c r="E65" s="310"/>
      <c r="F65" s="517"/>
      <c r="G65" s="517"/>
      <c r="H65" s="518"/>
    </row>
    <row r="66" spans="2:8" x14ac:dyDescent="0.25">
      <c r="B66" s="54"/>
      <c r="C66" s="147"/>
      <c r="D66" s="310"/>
      <c r="E66" s="310"/>
      <c r="F66" s="517"/>
      <c r="G66" s="517"/>
      <c r="H66" s="518"/>
    </row>
    <row r="67" spans="2:8" x14ac:dyDescent="0.25">
      <c r="B67" s="54"/>
      <c r="C67" s="147"/>
      <c r="D67" s="310"/>
      <c r="E67" s="310"/>
      <c r="F67" s="517"/>
      <c r="G67" s="517"/>
      <c r="H67" s="518"/>
    </row>
    <row r="68" spans="2:8" x14ac:dyDescent="0.25">
      <c r="B68" s="54"/>
      <c r="C68" s="147"/>
      <c r="D68" s="310"/>
      <c r="E68" s="310"/>
      <c r="F68" s="517"/>
      <c r="G68" s="517"/>
      <c r="H68" s="518"/>
    </row>
    <row r="69" spans="2:8" x14ac:dyDescent="0.25">
      <c r="B69" s="54"/>
      <c r="C69" s="147"/>
      <c r="D69" s="310"/>
      <c r="E69" s="310"/>
      <c r="F69" s="517"/>
      <c r="G69" s="517"/>
      <c r="H69" s="518"/>
    </row>
    <row r="70" spans="2:8" x14ac:dyDescent="0.25">
      <c r="B70" s="54"/>
      <c r="C70" s="147"/>
      <c r="D70" s="310"/>
      <c r="E70" s="310"/>
      <c r="F70" s="517"/>
      <c r="G70" s="517"/>
      <c r="H70" s="518"/>
    </row>
    <row r="71" spans="2:8" x14ac:dyDescent="0.25">
      <c r="B71" s="54"/>
      <c r="C71" s="147"/>
      <c r="D71" s="310"/>
      <c r="E71" s="310"/>
      <c r="F71" s="517"/>
      <c r="G71" s="517"/>
      <c r="H71" s="518"/>
    </row>
    <row r="72" spans="2:8" x14ac:dyDescent="0.25">
      <c r="B72" s="54"/>
      <c r="C72" s="147"/>
      <c r="D72" s="310"/>
      <c r="E72" s="310"/>
      <c r="F72" s="517"/>
      <c r="G72" s="517"/>
      <c r="H72" s="518"/>
    </row>
    <row r="73" spans="2:8" x14ac:dyDescent="0.25">
      <c r="B73" s="54"/>
      <c r="C73" s="147"/>
      <c r="D73" s="310"/>
      <c r="E73" s="310"/>
      <c r="F73" s="517"/>
      <c r="G73" s="517"/>
      <c r="H73" s="518"/>
    </row>
    <row r="74" spans="2:8" x14ac:dyDescent="0.25">
      <c r="B74" s="54"/>
      <c r="C74" s="147"/>
      <c r="D74" s="310"/>
      <c r="E74" s="310"/>
      <c r="F74" s="517"/>
      <c r="G74" s="517"/>
      <c r="H74" s="518"/>
    </row>
    <row r="75" spans="2:8" x14ac:dyDescent="0.25">
      <c r="B75" s="54"/>
      <c r="C75" s="147"/>
      <c r="D75" s="310"/>
      <c r="E75" s="310"/>
      <c r="F75" s="517"/>
      <c r="G75" s="517"/>
      <c r="H75" s="518"/>
    </row>
    <row r="76" spans="2:8" x14ac:dyDescent="0.25">
      <c r="B76" s="54"/>
      <c r="C76" s="147"/>
      <c r="D76" s="310"/>
      <c r="E76" s="310"/>
      <c r="F76" s="517"/>
      <c r="G76" s="517"/>
      <c r="H76" s="518"/>
    </row>
    <row r="77" spans="2:8" x14ac:dyDescent="0.25">
      <c r="B77" s="54"/>
      <c r="C77" s="147"/>
      <c r="D77" s="310"/>
      <c r="E77" s="310"/>
      <c r="F77" s="517"/>
      <c r="G77" s="517"/>
      <c r="H77" s="518"/>
    </row>
    <row r="78" spans="2:8" x14ac:dyDescent="0.25">
      <c r="B78" s="54"/>
      <c r="C78" s="147"/>
      <c r="D78" s="310"/>
      <c r="E78" s="310"/>
      <c r="F78" s="517"/>
      <c r="G78" s="517"/>
      <c r="H78" s="518"/>
    </row>
    <row r="79" spans="2:8" x14ac:dyDescent="0.25">
      <c r="B79" s="54"/>
      <c r="C79" s="147"/>
      <c r="D79" s="310"/>
      <c r="E79" s="310"/>
      <c r="F79" s="517"/>
      <c r="G79" s="517"/>
      <c r="H79" s="518"/>
    </row>
    <row r="80" spans="2:8" x14ac:dyDescent="0.25">
      <c r="B80" s="54"/>
      <c r="C80" s="147"/>
      <c r="D80" s="310"/>
      <c r="E80" s="310"/>
      <c r="F80" s="517"/>
      <c r="G80" s="517"/>
      <c r="H80" s="518"/>
    </row>
    <row r="81" spans="2:8" x14ac:dyDescent="0.25">
      <c r="B81" s="54"/>
      <c r="C81" s="147"/>
      <c r="D81" s="310"/>
      <c r="E81" s="310"/>
      <c r="F81" s="517"/>
      <c r="G81" s="517"/>
      <c r="H81" s="518"/>
    </row>
    <row r="82" spans="2:8" x14ac:dyDescent="0.25">
      <c r="B82" s="54"/>
      <c r="C82" s="147"/>
      <c r="D82" s="310"/>
      <c r="E82" s="310"/>
      <c r="F82" s="517"/>
      <c r="G82" s="517"/>
      <c r="H82" s="518"/>
    </row>
    <row r="83" spans="2:8" x14ac:dyDescent="0.25">
      <c r="B83" s="54"/>
      <c r="C83" s="147"/>
      <c r="D83" s="310"/>
      <c r="E83" s="310"/>
      <c r="F83" s="517"/>
      <c r="G83" s="517"/>
      <c r="H83" s="518"/>
    </row>
    <row r="84" spans="2:8" x14ac:dyDescent="0.25">
      <c r="B84" s="54"/>
      <c r="C84" s="147"/>
      <c r="D84" s="310"/>
      <c r="E84" s="310"/>
      <c r="F84" s="517"/>
      <c r="G84" s="517"/>
      <c r="H84" s="518"/>
    </row>
    <row r="85" spans="2:8" x14ac:dyDescent="0.25">
      <c r="B85" s="54"/>
      <c r="C85" s="147"/>
      <c r="D85" s="310"/>
      <c r="E85" s="310"/>
      <c r="F85" s="517"/>
      <c r="G85" s="517"/>
      <c r="H85" s="518"/>
    </row>
    <row r="86" spans="2:8" x14ac:dyDescent="0.25">
      <c r="B86" s="54"/>
      <c r="C86" s="147"/>
      <c r="D86" s="310"/>
      <c r="E86" s="310"/>
      <c r="F86" s="517"/>
      <c r="G86" s="517"/>
      <c r="H86" s="518"/>
    </row>
    <row r="87" spans="2:8" x14ac:dyDescent="0.25">
      <c r="B87" s="54"/>
      <c r="C87" s="147"/>
      <c r="D87" s="310"/>
      <c r="E87" s="310"/>
      <c r="F87" s="517"/>
      <c r="G87" s="517"/>
      <c r="H87" s="518"/>
    </row>
    <row r="88" spans="2:8" x14ac:dyDescent="0.25">
      <c r="B88" s="54"/>
      <c r="C88" s="147"/>
      <c r="D88" s="310"/>
      <c r="E88" s="310"/>
      <c r="F88" s="517"/>
      <c r="G88" s="517"/>
      <c r="H88" s="518"/>
    </row>
    <row r="89" spans="2:8" x14ac:dyDescent="0.25">
      <c r="B89" s="54"/>
      <c r="C89" s="147"/>
      <c r="D89" s="310"/>
      <c r="E89" s="310"/>
      <c r="F89" s="517"/>
      <c r="G89" s="517"/>
      <c r="H89" s="518"/>
    </row>
    <row r="90" spans="2:8" x14ac:dyDescent="0.25">
      <c r="B90" s="54"/>
      <c r="C90" s="147"/>
      <c r="D90" s="310"/>
      <c r="E90" s="310"/>
      <c r="F90" s="517"/>
      <c r="G90" s="517"/>
      <c r="H90" s="518"/>
    </row>
    <row r="91" spans="2:8" x14ac:dyDescent="0.25">
      <c r="B91" s="54"/>
      <c r="C91" s="147"/>
      <c r="D91" s="310"/>
      <c r="E91" s="310"/>
      <c r="F91" s="517"/>
      <c r="G91" s="517"/>
      <c r="H91" s="518"/>
    </row>
    <row r="92" spans="2:8" x14ac:dyDescent="0.25">
      <c r="B92" s="54"/>
      <c r="C92" s="147"/>
      <c r="D92" s="310"/>
      <c r="E92" s="310"/>
      <c r="F92" s="517"/>
      <c r="G92" s="517"/>
      <c r="H92" s="518"/>
    </row>
    <row r="93" spans="2:8" x14ac:dyDescent="0.25">
      <c r="B93" s="54"/>
      <c r="C93" s="147"/>
      <c r="D93" s="310"/>
      <c r="E93" s="310"/>
      <c r="F93" s="517"/>
      <c r="G93" s="517"/>
      <c r="H93" s="518"/>
    </row>
    <row r="94" spans="2:8" x14ac:dyDescent="0.25">
      <c r="B94" s="54"/>
      <c r="C94" s="147"/>
      <c r="D94" s="310"/>
      <c r="E94" s="310"/>
      <c r="F94" s="517"/>
      <c r="G94" s="517"/>
      <c r="H94" s="518"/>
    </row>
    <row r="95" spans="2:8" x14ac:dyDescent="0.25">
      <c r="B95" s="54"/>
      <c r="C95" s="147"/>
      <c r="D95" s="310"/>
      <c r="E95" s="310"/>
      <c r="F95" s="517"/>
      <c r="G95" s="517"/>
      <c r="H95" s="518"/>
    </row>
    <row r="96" spans="2:8" x14ac:dyDescent="0.25">
      <c r="B96" s="54"/>
      <c r="C96" s="147"/>
      <c r="D96" s="310"/>
      <c r="E96" s="310"/>
      <c r="F96" s="517"/>
      <c r="G96" s="517"/>
      <c r="H96" s="518"/>
    </row>
    <row r="97" spans="2:8" x14ac:dyDescent="0.25">
      <c r="B97" s="54"/>
      <c r="C97" s="147"/>
      <c r="D97" s="310"/>
      <c r="E97" s="310"/>
      <c r="F97" s="517"/>
      <c r="G97" s="517"/>
      <c r="H97" s="518"/>
    </row>
    <row r="98" spans="2:8" x14ac:dyDescent="0.25">
      <c r="B98" s="54"/>
      <c r="C98" s="147"/>
      <c r="D98" s="310"/>
      <c r="E98" s="310"/>
      <c r="F98" s="517"/>
      <c r="G98" s="517"/>
      <c r="H98" s="518"/>
    </row>
    <row r="99" spans="2:8" x14ac:dyDescent="0.25">
      <c r="B99" s="54"/>
      <c r="C99" s="147"/>
      <c r="D99" s="310"/>
      <c r="E99" s="310"/>
      <c r="F99" s="517"/>
      <c r="G99" s="517"/>
      <c r="H99" s="518"/>
    </row>
    <row r="100" spans="2:8" ht="15.75" thickBot="1" x14ac:dyDescent="0.3">
      <c r="B100" s="60"/>
      <c r="C100" s="148"/>
      <c r="D100" s="311"/>
      <c r="E100" s="311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5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472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2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8">
    <tabColor rgb="FF000000"/>
    <pageSetUpPr fitToPage="1"/>
  </sheetPr>
  <dimension ref="B1:BF100"/>
  <sheetViews>
    <sheetView showGridLines="0" topLeftCell="F1" zoomScaleNormal="100" workbookViewId="0">
      <selection activeCell="AC1" sqref="AC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43593</v>
      </c>
      <c r="N5" s="468" t="str">
        <f ca="1">"Oil Sales for "&amp;TEXT(L5,"MM-DD-YY")</f>
        <v>Oil Sales for 05-08-19</v>
      </c>
      <c r="O5" s="469"/>
      <c r="P5" s="96">
        <f>SUM(AC14:AC37)</f>
        <v>627.58999999999992</v>
      </c>
      <c r="Q5" s="10"/>
      <c r="R5" s="531" t="str">
        <f ca="1">"Flare Total For "&amp;TEXT(L5,"MM-DD-YY")</f>
        <v>Flare Total For 05-08-19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583</v>
      </c>
      <c r="M6" s="10"/>
      <c r="N6" s="472" t="str">
        <f ca="1">"Gas Sales for "&amp;TEXT(L5,"MM-DD-YY")</f>
        <v>Gas Sales for 05-08-19</v>
      </c>
      <c r="O6" s="473"/>
      <c r="P6" s="132">
        <v>3533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531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301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304" t="s">
        <v>92</v>
      </c>
      <c r="F11" s="304" t="s">
        <v>93</v>
      </c>
      <c r="G11" s="304" t="s">
        <v>94</v>
      </c>
      <c r="H11" s="305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304" t="s">
        <v>54</v>
      </c>
      <c r="N11" s="305" t="s">
        <v>55</v>
      </c>
      <c r="O11" s="38" t="s">
        <v>80</v>
      </c>
      <c r="P11" s="304" t="s">
        <v>61</v>
      </c>
      <c r="Q11" s="305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304" t="s">
        <v>61</v>
      </c>
      <c r="AD11" s="304" t="s">
        <v>100</v>
      </c>
      <c r="AE11" s="304" t="s">
        <v>101</v>
      </c>
      <c r="AF11" s="305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302">
        <v>827</v>
      </c>
      <c r="E14" s="51">
        <v>42</v>
      </c>
      <c r="F14" s="302">
        <v>1.75</v>
      </c>
      <c r="G14" s="51">
        <v>180</v>
      </c>
      <c r="H14" s="52">
        <v>204</v>
      </c>
      <c r="I14" s="53"/>
      <c r="J14" s="160"/>
      <c r="K14" s="65"/>
      <c r="L14" s="49"/>
      <c r="M14" s="302"/>
      <c r="N14" s="52"/>
      <c r="O14" s="54">
        <v>3655</v>
      </c>
      <c r="P14" s="302">
        <v>23</v>
      </c>
      <c r="Q14" s="52">
        <v>24</v>
      </c>
      <c r="R14" s="21">
        <v>11</v>
      </c>
      <c r="S14" s="22">
        <f>Q14</f>
        <v>24</v>
      </c>
      <c r="T14" s="61"/>
      <c r="U14" s="61"/>
      <c r="V14" s="61"/>
      <c r="W14" s="112">
        <f ca="1">INDEX('Daily Totals'!$1:$1048576,MATCH(L5,'Daily Totals'!B:B)-1,17)</f>
        <v>117537</v>
      </c>
      <c r="X14" s="113">
        <f ca="1">IFERROR(('Main Tab'!$D$10-W14)/'Main Tab'!$D$10,1)</f>
        <v>0.33821865129189727</v>
      </c>
      <c r="Y14" s="185"/>
      <c r="Z14" s="64">
        <v>3</v>
      </c>
      <c r="AA14" s="49"/>
      <c r="AB14" s="49"/>
      <c r="AC14" s="302"/>
      <c r="AD14" s="104"/>
      <c r="AE14" s="106"/>
      <c r="AF14" s="108"/>
      <c r="AI14" s="83">
        <f ca="1">$L$5+B14</f>
        <v>43593.291666666664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23</v>
      </c>
      <c r="AQ14" s="81">
        <f t="shared" si="1"/>
        <v>24</v>
      </c>
      <c r="AR14" s="81">
        <f t="shared" ref="AR14:AR37" si="2">IF(O14="","",O14)</f>
        <v>3655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0.65625</v>
      </c>
      <c r="AV14" s="81">
        <f t="shared" ref="AV14:AZ37" si="6">IF(F14="","",F14)</f>
        <v>1.75</v>
      </c>
      <c r="AW14" s="226">
        <f t="shared" si="6"/>
        <v>180</v>
      </c>
      <c r="AX14" s="81">
        <f t="shared" si="6"/>
        <v>204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827</v>
      </c>
      <c r="BC14" s="81">
        <f t="shared" ref="BC14:BC37" si="8">IF(H14="","",H14)</f>
        <v>204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43593.333333333328</v>
      </c>
      <c r="C15" s="49"/>
      <c r="D15" s="302">
        <v>827</v>
      </c>
      <c r="E15" s="51">
        <v>42</v>
      </c>
      <c r="F15" s="302">
        <v>1.75</v>
      </c>
      <c r="G15" s="51">
        <v>178</v>
      </c>
      <c r="H15" s="52">
        <v>204</v>
      </c>
      <c r="I15" s="53"/>
      <c r="J15" s="160"/>
      <c r="K15" s="65"/>
      <c r="L15" s="49"/>
      <c r="M15" s="302"/>
      <c r="N15" s="52"/>
      <c r="O15" s="54">
        <v>3294</v>
      </c>
      <c r="P15" s="302">
        <v>22</v>
      </c>
      <c r="Q15" s="52">
        <v>24</v>
      </c>
      <c r="R15" s="23">
        <f t="shared" ref="R15:S30" si="12">P15+R14</f>
        <v>33</v>
      </c>
      <c r="S15" s="24">
        <f t="shared" si="12"/>
        <v>48</v>
      </c>
      <c r="T15" s="62"/>
      <c r="U15" s="62"/>
      <c r="V15" s="62"/>
      <c r="W15" s="114">
        <f t="shared" ref="W15:W37" ca="1" si="13">W14-Q15</f>
        <v>117513</v>
      </c>
      <c r="X15" s="115">
        <f ca="1">IFERROR(('Main Tab'!$D$10-W15)/'Main Tab'!$D$10,1)</f>
        <v>0.33835378110097014</v>
      </c>
      <c r="Y15" s="110"/>
      <c r="Z15" s="65">
        <v>2</v>
      </c>
      <c r="AA15" s="49"/>
      <c r="AB15" s="49"/>
      <c r="AC15" s="302"/>
      <c r="AD15" s="104"/>
      <c r="AE15" s="106"/>
      <c r="AF15" s="108"/>
      <c r="AI15" s="83">
        <f t="shared" ref="AI15:AI37" ca="1" si="14">B15</f>
        <v>43593.333333333328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22</v>
      </c>
      <c r="AQ15" s="81">
        <f t="shared" si="1"/>
        <v>24</v>
      </c>
      <c r="AR15" s="81">
        <f t="shared" si="2"/>
        <v>3294</v>
      </c>
      <c r="AS15" s="81" t="str">
        <f t="shared" si="3"/>
        <v/>
      </c>
      <c r="AT15" s="81" t="str">
        <f t="shared" si="4"/>
        <v/>
      </c>
      <c r="AU15" s="81">
        <f t="shared" si="5"/>
        <v>0.65625</v>
      </c>
      <c r="AV15" s="81">
        <f t="shared" si="6"/>
        <v>1.75</v>
      </c>
      <c r="AW15" s="226">
        <f t="shared" si="6"/>
        <v>178</v>
      </c>
      <c r="AX15" s="81">
        <f t="shared" si="6"/>
        <v>204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827</v>
      </c>
      <c r="BC15" s="81">
        <f t="shared" si="8"/>
        <v>204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43593.374999999993</v>
      </c>
      <c r="C16" s="49"/>
      <c r="D16" s="302">
        <v>827</v>
      </c>
      <c r="E16" s="51">
        <v>42</v>
      </c>
      <c r="F16" s="302">
        <v>1.75</v>
      </c>
      <c r="G16" s="51">
        <v>181</v>
      </c>
      <c r="H16" s="52">
        <v>203</v>
      </c>
      <c r="I16" s="53"/>
      <c r="J16" s="160"/>
      <c r="K16" s="65"/>
      <c r="L16" s="49"/>
      <c r="M16" s="302"/>
      <c r="N16" s="52"/>
      <c r="O16" s="54">
        <v>3178</v>
      </c>
      <c r="P16" s="302">
        <v>24</v>
      </c>
      <c r="Q16" s="52">
        <v>21</v>
      </c>
      <c r="R16" s="23">
        <f t="shared" si="12"/>
        <v>57</v>
      </c>
      <c r="S16" s="24">
        <f t="shared" si="12"/>
        <v>69</v>
      </c>
      <c r="T16" s="62"/>
      <c r="U16" s="62"/>
      <c r="V16" s="62"/>
      <c r="W16" s="114">
        <f t="shared" ca="1" si="13"/>
        <v>117492</v>
      </c>
      <c r="X16" s="115">
        <f ca="1">IFERROR(('Main Tab'!$D$10-W16)/'Main Tab'!$D$10,1)</f>
        <v>0.33847201968390883</v>
      </c>
      <c r="Y16" s="110"/>
      <c r="Z16" s="65">
        <v>2</v>
      </c>
      <c r="AA16" s="49"/>
      <c r="AB16" s="49"/>
      <c r="AC16" s="302"/>
      <c r="AD16" s="104"/>
      <c r="AE16" s="106"/>
      <c r="AF16" s="108"/>
      <c r="AI16" s="83">
        <f t="shared" ca="1" si="14"/>
        <v>43593.374999999993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24</v>
      </c>
      <c r="AQ16" s="81">
        <f t="shared" si="1"/>
        <v>21</v>
      </c>
      <c r="AR16" s="81">
        <f t="shared" si="2"/>
        <v>3178</v>
      </c>
      <c r="AS16" s="81" t="str">
        <f t="shared" si="3"/>
        <v/>
      </c>
      <c r="AT16" s="81" t="str">
        <f t="shared" si="4"/>
        <v/>
      </c>
      <c r="AU16" s="81">
        <f t="shared" si="5"/>
        <v>0.65625</v>
      </c>
      <c r="AV16" s="81">
        <f t="shared" si="6"/>
        <v>1.75</v>
      </c>
      <c r="AW16" s="226">
        <f t="shared" si="6"/>
        <v>181</v>
      </c>
      <c r="AX16" s="81">
        <f t="shared" si="6"/>
        <v>203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827</v>
      </c>
      <c r="BC16" s="81">
        <f t="shared" si="8"/>
        <v>203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43593.416666666657</v>
      </c>
      <c r="C17" s="49"/>
      <c r="D17" s="302">
        <v>827</v>
      </c>
      <c r="E17" s="51">
        <v>42</v>
      </c>
      <c r="F17" s="302">
        <v>1.75</v>
      </c>
      <c r="G17" s="51">
        <v>182</v>
      </c>
      <c r="H17" s="52">
        <v>205</v>
      </c>
      <c r="I17" s="53"/>
      <c r="J17" s="160"/>
      <c r="K17" s="65"/>
      <c r="L17" s="49"/>
      <c r="M17" s="302"/>
      <c r="N17" s="52"/>
      <c r="O17" s="54">
        <v>3290</v>
      </c>
      <c r="P17" s="302">
        <v>25</v>
      </c>
      <c r="Q17" s="52">
        <v>22</v>
      </c>
      <c r="R17" s="23">
        <f t="shared" si="12"/>
        <v>82</v>
      </c>
      <c r="S17" s="24">
        <f t="shared" si="12"/>
        <v>91</v>
      </c>
      <c r="T17" s="62"/>
      <c r="U17" s="171"/>
      <c r="V17" s="62"/>
      <c r="W17" s="114">
        <f t="shared" ca="1" si="13"/>
        <v>117470</v>
      </c>
      <c r="X17" s="115">
        <f ca="1">IFERROR(('Main Tab'!$D$10-W17)/'Main Tab'!$D$10,1)</f>
        <v>0.33859588867555895</v>
      </c>
      <c r="Y17" s="110"/>
      <c r="Z17" s="65">
        <v>3</v>
      </c>
      <c r="AA17" s="49"/>
      <c r="AB17" s="49"/>
      <c r="AC17" s="302"/>
      <c r="AD17" s="104"/>
      <c r="AE17" s="106"/>
      <c r="AF17" s="108"/>
      <c r="AI17" s="83">
        <f t="shared" ca="1" si="14"/>
        <v>43593.416666666657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25</v>
      </c>
      <c r="AQ17" s="81">
        <f t="shared" si="1"/>
        <v>22</v>
      </c>
      <c r="AR17" s="81">
        <f t="shared" si="2"/>
        <v>3290</v>
      </c>
      <c r="AS17" s="81" t="str">
        <f t="shared" si="3"/>
        <v/>
      </c>
      <c r="AT17" s="81" t="str">
        <f t="shared" si="4"/>
        <v/>
      </c>
      <c r="AU17" s="81">
        <f t="shared" si="5"/>
        <v>0.65625</v>
      </c>
      <c r="AV17" s="81">
        <f t="shared" si="6"/>
        <v>1.75</v>
      </c>
      <c r="AW17" s="226">
        <f t="shared" si="6"/>
        <v>182</v>
      </c>
      <c r="AX17" s="81">
        <f t="shared" si="6"/>
        <v>205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827</v>
      </c>
      <c r="BC17" s="81">
        <f t="shared" si="8"/>
        <v>205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43593.458333333321</v>
      </c>
      <c r="C18" s="49"/>
      <c r="D18" s="302">
        <v>827</v>
      </c>
      <c r="E18" s="51">
        <v>42</v>
      </c>
      <c r="F18" s="302">
        <v>1.75</v>
      </c>
      <c r="G18" s="51">
        <v>180</v>
      </c>
      <c r="H18" s="52">
        <v>204</v>
      </c>
      <c r="I18" s="53"/>
      <c r="J18" s="160"/>
      <c r="K18" s="65"/>
      <c r="L18" s="49"/>
      <c r="M18" s="302"/>
      <c r="N18" s="52"/>
      <c r="O18" s="54">
        <v>3924</v>
      </c>
      <c r="P18" s="302">
        <v>28</v>
      </c>
      <c r="Q18" s="52">
        <v>24</v>
      </c>
      <c r="R18" s="23">
        <f t="shared" si="12"/>
        <v>110</v>
      </c>
      <c r="S18" s="24">
        <f t="shared" si="12"/>
        <v>115</v>
      </c>
      <c r="T18" s="62"/>
      <c r="U18" s="62"/>
      <c r="V18" s="62"/>
      <c r="W18" s="114">
        <f t="shared" ca="1" si="13"/>
        <v>117446</v>
      </c>
      <c r="X18" s="115">
        <f ca="1">IFERROR(('Main Tab'!$D$10-W18)/'Main Tab'!$D$10,1)</f>
        <v>0.33873101848463177</v>
      </c>
      <c r="Y18" s="110"/>
      <c r="Z18" s="65">
        <v>3</v>
      </c>
      <c r="AA18" s="49"/>
      <c r="AB18" s="49"/>
      <c r="AC18" s="302"/>
      <c r="AD18" s="104"/>
      <c r="AE18" s="106"/>
      <c r="AF18" s="108"/>
      <c r="AI18" s="83">
        <f t="shared" ca="1" si="14"/>
        <v>43593.458333333321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28</v>
      </c>
      <c r="AQ18" s="81">
        <f t="shared" si="1"/>
        <v>24</v>
      </c>
      <c r="AR18" s="81">
        <f t="shared" si="2"/>
        <v>3924</v>
      </c>
      <c r="AS18" s="81" t="str">
        <f t="shared" si="3"/>
        <v/>
      </c>
      <c r="AT18" s="81" t="str">
        <f t="shared" si="4"/>
        <v/>
      </c>
      <c r="AU18" s="81">
        <f t="shared" si="5"/>
        <v>0.65625</v>
      </c>
      <c r="AV18" s="81">
        <f t="shared" si="6"/>
        <v>1.75</v>
      </c>
      <c r="AW18" s="226">
        <f t="shared" si="6"/>
        <v>180</v>
      </c>
      <c r="AX18" s="81">
        <f t="shared" si="6"/>
        <v>204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827</v>
      </c>
      <c r="BC18" s="81">
        <f t="shared" si="8"/>
        <v>204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43593.499999999985</v>
      </c>
      <c r="C19" s="49"/>
      <c r="D19" s="302">
        <v>827</v>
      </c>
      <c r="E19" s="51">
        <v>42</v>
      </c>
      <c r="F19" s="302">
        <v>1.75</v>
      </c>
      <c r="G19" s="51">
        <v>175</v>
      </c>
      <c r="H19" s="52">
        <v>204</v>
      </c>
      <c r="I19" s="53"/>
      <c r="J19" s="160"/>
      <c r="K19" s="65"/>
      <c r="L19" s="49"/>
      <c r="M19" s="302"/>
      <c r="N19" s="52"/>
      <c r="O19" s="54">
        <v>3789</v>
      </c>
      <c r="P19" s="302">
        <v>26</v>
      </c>
      <c r="Q19" s="52">
        <v>22</v>
      </c>
      <c r="R19" s="23">
        <f t="shared" si="12"/>
        <v>136</v>
      </c>
      <c r="S19" s="24">
        <f t="shared" si="12"/>
        <v>137</v>
      </c>
      <c r="T19" s="62"/>
      <c r="U19" s="62"/>
      <c r="V19" s="62"/>
      <c r="W19" s="114">
        <f t="shared" ca="1" si="13"/>
        <v>117424</v>
      </c>
      <c r="X19" s="115">
        <f ca="1">IFERROR(('Main Tab'!$D$10-W19)/'Main Tab'!$D$10,1)</f>
        <v>0.3388548874762819</v>
      </c>
      <c r="Y19" s="110"/>
      <c r="Z19" s="65">
        <v>3</v>
      </c>
      <c r="AA19" s="49">
        <v>8351601</v>
      </c>
      <c r="AB19" s="49" t="s">
        <v>143</v>
      </c>
      <c r="AC19" s="302">
        <v>196.73</v>
      </c>
      <c r="AD19" s="104" t="s">
        <v>153</v>
      </c>
      <c r="AE19" s="106">
        <v>45.5</v>
      </c>
      <c r="AF19" s="108">
        <v>1E-3</v>
      </c>
      <c r="AI19" s="83">
        <f t="shared" ca="1" si="14"/>
        <v>43593.499999999985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26</v>
      </c>
      <c r="AQ19" s="81">
        <f t="shared" si="1"/>
        <v>22</v>
      </c>
      <c r="AR19" s="81">
        <f t="shared" si="2"/>
        <v>3789</v>
      </c>
      <c r="AS19" s="81" t="str">
        <f t="shared" si="3"/>
        <v/>
      </c>
      <c r="AT19" s="81" t="str">
        <f t="shared" si="4"/>
        <v/>
      </c>
      <c r="AU19" s="81">
        <f t="shared" si="5"/>
        <v>0.65625</v>
      </c>
      <c r="AV19" s="81">
        <f>IF(F19="","",F19)</f>
        <v>1.75</v>
      </c>
      <c r="AW19" s="226">
        <f t="shared" si="6"/>
        <v>175</v>
      </c>
      <c r="AX19" s="81">
        <f t="shared" si="6"/>
        <v>204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827</v>
      </c>
      <c r="BC19" s="81">
        <f t="shared" si="8"/>
        <v>204</v>
      </c>
      <c r="BD19" s="81">
        <f t="shared" si="9"/>
        <v>1E-3</v>
      </c>
      <c r="BE19" s="81">
        <f t="shared" si="10"/>
        <v>45.5</v>
      </c>
      <c r="BF19" s="84" t="str">
        <f t="shared" si="11"/>
        <v>Ticket No: 8351601 196.73 bbls sold</v>
      </c>
    </row>
    <row r="20" spans="2:58" x14ac:dyDescent="0.25">
      <c r="B20" s="47">
        <f t="shared" ca="1" si="15"/>
        <v>43593.54166666665</v>
      </c>
      <c r="C20" s="49"/>
      <c r="D20" s="302">
        <v>827</v>
      </c>
      <c r="E20" s="51">
        <v>42</v>
      </c>
      <c r="F20" s="302">
        <v>1.75</v>
      </c>
      <c r="G20" s="51">
        <v>172</v>
      </c>
      <c r="H20" s="52">
        <v>204</v>
      </c>
      <c r="I20" s="53"/>
      <c r="J20" s="160"/>
      <c r="K20" s="65"/>
      <c r="L20" s="49"/>
      <c r="M20" s="302"/>
      <c r="N20" s="52"/>
      <c r="O20" s="54">
        <v>3565</v>
      </c>
      <c r="P20" s="302">
        <v>25</v>
      </c>
      <c r="Q20" s="52">
        <v>22</v>
      </c>
      <c r="R20" s="23">
        <f t="shared" si="12"/>
        <v>161</v>
      </c>
      <c r="S20" s="24">
        <f t="shared" si="12"/>
        <v>159</v>
      </c>
      <c r="T20" s="62"/>
      <c r="U20" s="62"/>
      <c r="V20" s="62"/>
      <c r="W20" s="114">
        <f t="shared" ca="1" si="13"/>
        <v>117402</v>
      </c>
      <c r="X20" s="115">
        <f ca="1">IFERROR(('Main Tab'!$D$10-W20)/'Main Tab'!$D$10,1)</f>
        <v>0.33897875646793202</v>
      </c>
      <c r="Y20" s="110"/>
      <c r="Z20" s="221">
        <v>2</v>
      </c>
      <c r="AA20" s="49"/>
      <c r="AB20" s="49"/>
      <c r="AC20" s="302"/>
      <c r="AD20" s="104"/>
      <c r="AE20" s="106"/>
      <c r="AF20" s="108"/>
      <c r="AI20" s="83">
        <f t="shared" ca="1" si="14"/>
        <v>43593.54166666665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25</v>
      </c>
      <c r="AQ20" s="81">
        <f t="shared" si="1"/>
        <v>22</v>
      </c>
      <c r="AR20" s="81">
        <f t="shared" si="2"/>
        <v>3565</v>
      </c>
      <c r="AS20" s="81" t="str">
        <f t="shared" si="3"/>
        <v/>
      </c>
      <c r="AT20" s="81" t="str">
        <f t="shared" si="4"/>
        <v/>
      </c>
      <c r="AU20" s="81">
        <f t="shared" si="5"/>
        <v>0.65625</v>
      </c>
      <c r="AV20" s="81">
        <f t="shared" si="6"/>
        <v>1.75</v>
      </c>
      <c r="AW20" s="226">
        <f t="shared" si="6"/>
        <v>172</v>
      </c>
      <c r="AX20" s="81">
        <f t="shared" si="6"/>
        <v>204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827</v>
      </c>
      <c r="BC20" s="81">
        <f t="shared" si="8"/>
        <v>204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43593.583333333314</v>
      </c>
      <c r="C21" s="49"/>
      <c r="D21" s="302">
        <v>827</v>
      </c>
      <c r="E21" s="51">
        <v>42</v>
      </c>
      <c r="F21" s="302">
        <v>1.75</v>
      </c>
      <c r="G21" s="51">
        <v>170</v>
      </c>
      <c r="H21" s="52">
        <v>204</v>
      </c>
      <c r="I21" s="53"/>
      <c r="J21" s="160"/>
      <c r="K21" s="65"/>
      <c r="L21" s="49"/>
      <c r="M21" s="302"/>
      <c r="N21" s="52"/>
      <c r="O21" s="54">
        <v>3685</v>
      </c>
      <c r="P21" s="302">
        <v>24</v>
      </c>
      <c r="Q21" s="52">
        <v>23</v>
      </c>
      <c r="R21" s="23">
        <f t="shared" si="12"/>
        <v>185</v>
      </c>
      <c r="S21" s="24">
        <f t="shared" si="12"/>
        <v>182</v>
      </c>
      <c r="T21" s="62"/>
      <c r="U21" s="62"/>
      <c r="V21" s="62"/>
      <c r="W21" s="114">
        <f t="shared" ca="1" si="13"/>
        <v>117379</v>
      </c>
      <c r="X21" s="115">
        <f ca="1">IFERROR(('Main Tab'!$D$10-W21)/'Main Tab'!$D$10,1)</f>
        <v>0.33910825586829346</v>
      </c>
      <c r="Y21" s="110"/>
      <c r="Z21" s="65">
        <v>2</v>
      </c>
      <c r="AA21" s="49"/>
      <c r="AB21" s="49"/>
      <c r="AC21" s="302"/>
      <c r="AD21" s="104"/>
      <c r="AE21" s="106"/>
      <c r="AF21" s="108"/>
      <c r="AI21" s="83">
        <f t="shared" ca="1" si="14"/>
        <v>43593.583333333314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24</v>
      </c>
      <c r="AQ21" s="81">
        <f t="shared" si="1"/>
        <v>23</v>
      </c>
      <c r="AR21" s="81">
        <f t="shared" si="2"/>
        <v>3685</v>
      </c>
      <c r="AS21" s="81" t="str">
        <f t="shared" si="3"/>
        <v/>
      </c>
      <c r="AT21" s="81" t="str">
        <f t="shared" si="4"/>
        <v/>
      </c>
      <c r="AU21" s="81">
        <f t="shared" si="5"/>
        <v>0.65625</v>
      </c>
      <c r="AV21" s="81">
        <f t="shared" si="6"/>
        <v>1.75</v>
      </c>
      <c r="AW21" s="226">
        <f t="shared" si="6"/>
        <v>170</v>
      </c>
      <c r="AX21" s="81">
        <f t="shared" si="6"/>
        <v>204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827</v>
      </c>
      <c r="BC21" s="81">
        <f t="shared" si="8"/>
        <v>204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43593.624999999978</v>
      </c>
      <c r="C22" s="49"/>
      <c r="D22" s="302">
        <v>827</v>
      </c>
      <c r="E22" s="51">
        <v>42</v>
      </c>
      <c r="F22" s="302">
        <v>1.75</v>
      </c>
      <c r="G22" s="51">
        <v>178</v>
      </c>
      <c r="H22" s="52">
        <v>204</v>
      </c>
      <c r="I22" s="53"/>
      <c r="J22" s="160"/>
      <c r="K22" s="65"/>
      <c r="L22" s="49"/>
      <c r="M22" s="302"/>
      <c r="N22" s="52"/>
      <c r="O22" s="54">
        <v>3721</v>
      </c>
      <c r="P22" s="302">
        <v>26</v>
      </c>
      <c r="Q22" s="52">
        <v>20</v>
      </c>
      <c r="R22" s="23">
        <f t="shared" si="12"/>
        <v>211</v>
      </c>
      <c r="S22" s="24">
        <f t="shared" si="12"/>
        <v>202</v>
      </c>
      <c r="T22" s="62"/>
      <c r="U22" s="62"/>
      <c r="V22" s="62"/>
      <c r="W22" s="114">
        <f t="shared" ca="1" si="13"/>
        <v>117359</v>
      </c>
      <c r="X22" s="115">
        <f ca="1">IFERROR(('Main Tab'!$D$10-W22)/'Main Tab'!$D$10,1)</f>
        <v>0.33922086404252083</v>
      </c>
      <c r="Y22" s="110"/>
      <c r="Z22" s="65">
        <v>2</v>
      </c>
      <c r="AA22" s="49">
        <v>8371501</v>
      </c>
      <c r="AB22" s="49" t="s">
        <v>143</v>
      </c>
      <c r="AC22" s="302">
        <v>196.73</v>
      </c>
      <c r="AD22" s="104" t="s">
        <v>153</v>
      </c>
      <c r="AE22" s="106">
        <v>45.5</v>
      </c>
      <c r="AF22" s="108">
        <v>1E-3</v>
      </c>
      <c r="AI22" s="83">
        <f t="shared" ca="1" si="14"/>
        <v>43593.624999999978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26</v>
      </c>
      <c r="AQ22" s="81">
        <f t="shared" si="1"/>
        <v>20</v>
      </c>
      <c r="AR22" s="81">
        <f t="shared" si="2"/>
        <v>3721</v>
      </c>
      <c r="AS22" s="81" t="str">
        <f t="shared" si="3"/>
        <v/>
      </c>
      <c r="AT22" s="81" t="str">
        <f t="shared" si="4"/>
        <v/>
      </c>
      <c r="AU22" s="81">
        <f t="shared" si="5"/>
        <v>0.65625</v>
      </c>
      <c r="AV22" s="81">
        <f t="shared" si="6"/>
        <v>1.75</v>
      </c>
      <c r="AW22" s="226">
        <f t="shared" si="6"/>
        <v>178</v>
      </c>
      <c r="AX22" s="81">
        <f t="shared" si="6"/>
        <v>204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827</v>
      </c>
      <c r="BC22" s="81">
        <f t="shared" si="8"/>
        <v>204</v>
      </c>
      <c r="BD22" s="81">
        <f t="shared" si="9"/>
        <v>1E-3</v>
      </c>
      <c r="BE22" s="81">
        <f t="shared" si="10"/>
        <v>45.5</v>
      </c>
      <c r="BF22" s="84" t="str">
        <f t="shared" si="11"/>
        <v>Ticket No: 8371501 196.73 bbls sold</v>
      </c>
    </row>
    <row r="23" spans="2:58" x14ac:dyDescent="0.25">
      <c r="B23" s="47">
        <f t="shared" ca="1" si="15"/>
        <v>43593.666666666642</v>
      </c>
      <c r="C23" s="49"/>
      <c r="D23" s="302">
        <v>827</v>
      </c>
      <c r="E23" s="51">
        <v>42</v>
      </c>
      <c r="F23" s="302">
        <v>1.75</v>
      </c>
      <c r="G23" s="51">
        <v>180</v>
      </c>
      <c r="H23" s="52">
        <v>204</v>
      </c>
      <c r="I23" s="53"/>
      <c r="J23" s="160"/>
      <c r="K23" s="65"/>
      <c r="L23" s="49"/>
      <c r="M23" s="302"/>
      <c r="N23" s="52"/>
      <c r="O23" s="54">
        <v>3681</v>
      </c>
      <c r="P23" s="302">
        <v>24</v>
      </c>
      <c r="Q23" s="52">
        <v>22</v>
      </c>
      <c r="R23" s="23">
        <f t="shared" si="12"/>
        <v>235</v>
      </c>
      <c r="S23" s="24">
        <f t="shared" si="12"/>
        <v>224</v>
      </c>
      <c r="T23" s="62"/>
      <c r="U23" s="62"/>
      <c r="V23" s="62"/>
      <c r="W23" s="114">
        <f t="shared" ca="1" si="13"/>
        <v>117337</v>
      </c>
      <c r="X23" s="115">
        <f ca="1">IFERROR(('Main Tab'!$D$10-W23)/'Main Tab'!$D$10,1)</f>
        <v>0.33934473303417095</v>
      </c>
      <c r="Y23" s="110"/>
      <c r="Z23" s="65">
        <v>3</v>
      </c>
      <c r="AA23" s="49"/>
      <c r="AB23" s="49"/>
      <c r="AC23" s="302"/>
      <c r="AD23" s="104"/>
      <c r="AE23" s="106"/>
      <c r="AF23" s="108"/>
      <c r="AI23" s="83">
        <f t="shared" ca="1" si="14"/>
        <v>43593.666666666642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24</v>
      </c>
      <c r="AQ23" s="81">
        <f t="shared" si="1"/>
        <v>22</v>
      </c>
      <c r="AR23" s="81">
        <f t="shared" si="2"/>
        <v>3681</v>
      </c>
      <c r="AS23" s="81" t="str">
        <f t="shared" si="3"/>
        <v/>
      </c>
      <c r="AT23" s="81" t="str">
        <f t="shared" si="4"/>
        <v/>
      </c>
      <c r="AU23" s="81">
        <f t="shared" si="5"/>
        <v>0.65625</v>
      </c>
      <c r="AV23" s="81">
        <f t="shared" si="6"/>
        <v>1.75</v>
      </c>
      <c r="AW23" s="226">
        <f t="shared" si="6"/>
        <v>180</v>
      </c>
      <c r="AX23" s="81">
        <f t="shared" si="6"/>
        <v>204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827</v>
      </c>
      <c r="BC23" s="81">
        <f t="shared" si="8"/>
        <v>204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43593.708333333307</v>
      </c>
      <c r="C24" s="49"/>
      <c r="D24" s="302">
        <v>827</v>
      </c>
      <c r="E24" s="51">
        <v>42</v>
      </c>
      <c r="F24" s="302">
        <v>1.75</v>
      </c>
      <c r="G24" s="51">
        <v>186</v>
      </c>
      <c r="H24" s="52">
        <v>204</v>
      </c>
      <c r="I24" s="53"/>
      <c r="J24" s="160"/>
      <c r="K24" s="65"/>
      <c r="L24" s="49"/>
      <c r="M24" s="302"/>
      <c r="N24" s="52"/>
      <c r="O24" s="54">
        <v>3220</v>
      </c>
      <c r="P24" s="302">
        <v>26</v>
      </c>
      <c r="Q24" s="52">
        <v>23</v>
      </c>
      <c r="R24" s="23">
        <f t="shared" si="12"/>
        <v>261</v>
      </c>
      <c r="S24" s="24">
        <f t="shared" si="12"/>
        <v>247</v>
      </c>
      <c r="T24" s="62"/>
      <c r="U24" s="62"/>
      <c r="V24" s="62"/>
      <c r="W24" s="114">
        <f t="shared" ca="1" si="13"/>
        <v>117314</v>
      </c>
      <c r="X24" s="115">
        <f ca="1">IFERROR(('Main Tab'!$D$10-W24)/'Main Tab'!$D$10,1)</f>
        <v>0.3394742324345324</v>
      </c>
      <c r="Y24" s="110"/>
      <c r="Z24" s="65">
        <v>3</v>
      </c>
      <c r="AA24" s="49"/>
      <c r="AB24" s="49"/>
      <c r="AC24" s="302"/>
      <c r="AD24" s="104"/>
      <c r="AE24" s="106"/>
      <c r="AF24" s="108"/>
      <c r="AI24" s="83">
        <f t="shared" ca="1" si="14"/>
        <v>43593.708333333307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26</v>
      </c>
      <c r="AQ24" s="81">
        <f t="shared" si="1"/>
        <v>23</v>
      </c>
      <c r="AR24" s="81">
        <f t="shared" si="2"/>
        <v>3220</v>
      </c>
      <c r="AS24" s="81" t="str">
        <f t="shared" si="3"/>
        <v/>
      </c>
      <c r="AT24" s="81" t="str">
        <f t="shared" si="4"/>
        <v/>
      </c>
      <c r="AU24" s="81">
        <f t="shared" si="5"/>
        <v>0.65625</v>
      </c>
      <c r="AV24" s="81">
        <f t="shared" si="6"/>
        <v>1.75</v>
      </c>
      <c r="AW24" s="226">
        <f t="shared" si="6"/>
        <v>186</v>
      </c>
      <c r="AX24" s="81">
        <f t="shared" si="6"/>
        <v>204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827</v>
      </c>
      <c r="BC24" s="81">
        <f t="shared" si="8"/>
        <v>204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43593.749999999971</v>
      </c>
      <c r="C25" s="49"/>
      <c r="D25" s="302">
        <v>816</v>
      </c>
      <c r="E25" s="51">
        <v>42</v>
      </c>
      <c r="F25" s="302">
        <v>1.75</v>
      </c>
      <c r="G25" s="51">
        <v>196</v>
      </c>
      <c r="H25" s="52">
        <v>203</v>
      </c>
      <c r="I25" s="53"/>
      <c r="J25" s="160"/>
      <c r="K25" s="65"/>
      <c r="L25" s="49"/>
      <c r="M25" s="302"/>
      <c r="N25" s="52"/>
      <c r="O25" s="54">
        <v>4424</v>
      </c>
      <c r="P25" s="302">
        <v>26</v>
      </c>
      <c r="Q25" s="52">
        <v>20</v>
      </c>
      <c r="R25" s="23">
        <f t="shared" si="12"/>
        <v>287</v>
      </c>
      <c r="S25" s="24">
        <f t="shared" si="12"/>
        <v>267</v>
      </c>
      <c r="T25" s="62"/>
      <c r="U25" s="62"/>
      <c r="V25" s="62"/>
      <c r="W25" s="114">
        <f t="shared" ca="1" si="13"/>
        <v>117294</v>
      </c>
      <c r="X25" s="115">
        <f ca="1">IFERROR(('Main Tab'!$D$10-W25)/'Main Tab'!$D$10,1)</f>
        <v>0.33958684060875977</v>
      </c>
      <c r="Y25" s="110"/>
      <c r="Z25" s="65">
        <v>2</v>
      </c>
      <c r="AA25" s="49"/>
      <c r="AB25" s="49"/>
      <c r="AC25" s="302"/>
      <c r="AD25" s="104"/>
      <c r="AE25" s="106"/>
      <c r="AF25" s="108"/>
      <c r="AI25" s="83">
        <f t="shared" ca="1" si="14"/>
        <v>43593.749999999971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26</v>
      </c>
      <c r="AQ25" s="81">
        <f t="shared" si="1"/>
        <v>20</v>
      </c>
      <c r="AR25" s="81">
        <f t="shared" si="2"/>
        <v>4424</v>
      </c>
      <c r="AS25" s="81" t="str">
        <f t="shared" si="3"/>
        <v/>
      </c>
      <c r="AT25" s="81" t="str">
        <f t="shared" si="4"/>
        <v/>
      </c>
      <c r="AU25" s="81">
        <f t="shared" si="5"/>
        <v>0.65625</v>
      </c>
      <c r="AV25" s="81">
        <f t="shared" si="6"/>
        <v>1.75</v>
      </c>
      <c r="AW25" s="81">
        <f t="shared" si="6"/>
        <v>196</v>
      </c>
      <c r="AX25" s="81">
        <f t="shared" si="6"/>
        <v>203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816</v>
      </c>
      <c r="BC25" s="81">
        <f t="shared" si="8"/>
        <v>203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43593.791666666635</v>
      </c>
      <c r="C26" s="49"/>
      <c r="D26" s="302">
        <v>816</v>
      </c>
      <c r="E26" s="51">
        <v>42</v>
      </c>
      <c r="F26" s="307">
        <v>1.75</v>
      </c>
      <c r="G26" s="51">
        <v>189</v>
      </c>
      <c r="H26" s="52">
        <v>199</v>
      </c>
      <c r="I26" s="53"/>
      <c r="J26" s="160"/>
      <c r="K26" s="65"/>
      <c r="L26" s="49"/>
      <c r="M26" s="302"/>
      <c r="N26" s="52"/>
      <c r="O26" s="54">
        <v>3829</v>
      </c>
      <c r="P26" s="308">
        <v>22</v>
      </c>
      <c r="Q26" s="52">
        <v>24</v>
      </c>
      <c r="R26" s="23">
        <f t="shared" si="12"/>
        <v>309</v>
      </c>
      <c r="S26" s="24">
        <f t="shared" si="12"/>
        <v>291</v>
      </c>
      <c r="T26" s="62"/>
      <c r="U26" s="62"/>
      <c r="V26" s="62"/>
      <c r="W26" s="114">
        <f t="shared" ca="1" si="13"/>
        <v>117270</v>
      </c>
      <c r="X26" s="115">
        <f ca="1">IFERROR(('Main Tab'!$D$10-W26)/'Main Tab'!$D$10,1)</f>
        <v>0.33972197041783264</v>
      </c>
      <c r="Y26" s="110"/>
      <c r="Z26" s="64">
        <v>3</v>
      </c>
      <c r="AA26" s="49">
        <v>8351801</v>
      </c>
      <c r="AB26" s="49" t="s">
        <v>143</v>
      </c>
      <c r="AC26" s="302">
        <v>234.13</v>
      </c>
      <c r="AD26" s="104" t="s">
        <v>157</v>
      </c>
      <c r="AE26" s="106">
        <v>49.2</v>
      </c>
      <c r="AF26" s="108">
        <v>2E-3</v>
      </c>
      <c r="AI26" s="83">
        <f t="shared" ca="1" si="14"/>
        <v>43593.791666666635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22</v>
      </c>
      <c r="AQ26" s="81">
        <f t="shared" si="1"/>
        <v>24</v>
      </c>
      <c r="AR26" s="81">
        <f t="shared" si="2"/>
        <v>3829</v>
      </c>
      <c r="AS26" s="81" t="str">
        <f t="shared" si="3"/>
        <v/>
      </c>
      <c r="AT26" s="81" t="str">
        <f t="shared" si="4"/>
        <v/>
      </c>
      <c r="AU26" s="81">
        <f t="shared" si="5"/>
        <v>0.65625</v>
      </c>
      <c r="AV26" s="81">
        <f>IF(F26="","",F26)</f>
        <v>1.75</v>
      </c>
      <c r="AW26" s="81">
        <f t="shared" si="6"/>
        <v>189</v>
      </c>
      <c r="AX26" s="81">
        <f t="shared" si="6"/>
        <v>199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816</v>
      </c>
      <c r="BC26" s="81">
        <f t="shared" si="8"/>
        <v>199</v>
      </c>
      <c r="BD26" s="81">
        <f t="shared" si="9"/>
        <v>2E-3</v>
      </c>
      <c r="BE26" s="81">
        <f t="shared" si="10"/>
        <v>49.2</v>
      </c>
      <c r="BF26" s="84" t="str">
        <f t="shared" si="11"/>
        <v>Ticket No: 8351801 234.13 bbls sold</v>
      </c>
    </row>
    <row r="27" spans="2:58" x14ac:dyDescent="0.25">
      <c r="B27" s="47">
        <f t="shared" ca="1" si="15"/>
        <v>43593.833333333299</v>
      </c>
      <c r="C27" s="49"/>
      <c r="D27" s="302">
        <v>815</v>
      </c>
      <c r="E27" s="51">
        <v>42</v>
      </c>
      <c r="F27" s="307">
        <v>1.75</v>
      </c>
      <c r="G27" s="51">
        <v>183</v>
      </c>
      <c r="H27" s="52">
        <v>201</v>
      </c>
      <c r="I27" s="53"/>
      <c r="J27" s="160"/>
      <c r="K27" s="65"/>
      <c r="L27" s="49"/>
      <c r="M27" s="302"/>
      <c r="N27" s="52"/>
      <c r="O27" s="54">
        <v>4247</v>
      </c>
      <c r="P27" s="308">
        <v>24</v>
      </c>
      <c r="Q27" s="52">
        <v>21</v>
      </c>
      <c r="R27" s="23">
        <f t="shared" si="12"/>
        <v>333</v>
      </c>
      <c r="S27" s="24">
        <f t="shared" si="12"/>
        <v>312</v>
      </c>
      <c r="T27" s="62"/>
      <c r="U27" s="62"/>
      <c r="V27" s="62"/>
      <c r="W27" s="114">
        <f t="shared" ca="1" si="13"/>
        <v>117249</v>
      </c>
      <c r="X27" s="115">
        <f ca="1">IFERROR(('Main Tab'!$D$10-W27)/'Main Tab'!$D$10,1)</f>
        <v>0.33984020900077139</v>
      </c>
      <c r="Y27" s="110"/>
      <c r="Z27" s="65">
        <v>2</v>
      </c>
      <c r="AA27" s="49"/>
      <c r="AB27" s="49"/>
      <c r="AC27" s="302"/>
      <c r="AD27" s="104"/>
      <c r="AE27" s="106"/>
      <c r="AF27" s="108"/>
      <c r="AI27" s="83">
        <f t="shared" ca="1" si="14"/>
        <v>43593.833333333299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24</v>
      </c>
      <c r="AQ27" s="81">
        <f t="shared" si="1"/>
        <v>21</v>
      </c>
      <c r="AR27" s="81">
        <f t="shared" si="2"/>
        <v>4247</v>
      </c>
      <c r="AS27" s="81" t="str">
        <f t="shared" si="3"/>
        <v/>
      </c>
      <c r="AT27" s="81" t="str">
        <f t="shared" si="4"/>
        <v/>
      </c>
      <c r="AU27" s="81">
        <f t="shared" si="5"/>
        <v>0.65625</v>
      </c>
      <c r="AV27" s="81">
        <f t="shared" si="6"/>
        <v>1.75</v>
      </c>
      <c r="AW27" s="81">
        <f t="shared" si="6"/>
        <v>183</v>
      </c>
      <c r="AX27" s="81">
        <f t="shared" si="6"/>
        <v>201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815</v>
      </c>
      <c r="BC27" s="81">
        <f t="shared" si="8"/>
        <v>201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43593.874999999964</v>
      </c>
      <c r="C28" s="49"/>
      <c r="D28" s="302">
        <v>813</v>
      </c>
      <c r="E28" s="51">
        <v>42</v>
      </c>
      <c r="F28" s="307">
        <v>1.75</v>
      </c>
      <c r="G28" s="51">
        <v>197</v>
      </c>
      <c r="H28" s="52">
        <v>200</v>
      </c>
      <c r="I28" s="53"/>
      <c r="J28" s="160"/>
      <c r="K28" s="65"/>
      <c r="L28" s="49"/>
      <c r="M28" s="302"/>
      <c r="N28" s="52"/>
      <c r="O28" s="54">
        <v>3770</v>
      </c>
      <c r="P28" s="308">
        <v>25</v>
      </c>
      <c r="Q28" s="52">
        <v>22</v>
      </c>
      <c r="R28" s="23">
        <f t="shared" si="12"/>
        <v>358</v>
      </c>
      <c r="S28" s="24">
        <f t="shared" si="12"/>
        <v>334</v>
      </c>
      <c r="T28" s="62"/>
      <c r="U28" s="62"/>
      <c r="V28" s="62"/>
      <c r="W28" s="114">
        <f t="shared" ca="1" si="13"/>
        <v>117227</v>
      </c>
      <c r="X28" s="115">
        <f ca="1">IFERROR(('Main Tab'!$D$10-W28)/'Main Tab'!$D$10,1)</f>
        <v>0.33996407799242145</v>
      </c>
      <c r="Y28" s="110"/>
      <c r="Z28" s="65">
        <v>2</v>
      </c>
      <c r="AA28" s="49"/>
      <c r="AB28" s="49"/>
      <c r="AC28" s="302"/>
      <c r="AD28" s="104"/>
      <c r="AE28" s="106"/>
      <c r="AF28" s="108"/>
      <c r="AI28" s="83">
        <f t="shared" ca="1" si="14"/>
        <v>43593.874999999964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25</v>
      </c>
      <c r="AQ28" s="81">
        <f t="shared" si="1"/>
        <v>22</v>
      </c>
      <c r="AR28" s="81">
        <f t="shared" si="2"/>
        <v>3770</v>
      </c>
      <c r="AS28" s="81" t="str">
        <f t="shared" si="3"/>
        <v/>
      </c>
      <c r="AT28" s="81" t="str">
        <f t="shared" si="4"/>
        <v/>
      </c>
      <c r="AU28" s="81">
        <f t="shared" si="5"/>
        <v>0.65625</v>
      </c>
      <c r="AV28" s="81">
        <f t="shared" si="6"/>
        <v>1.75</v>
      </c>
      <c r="AW28" s="81">
        <f t="shared" si="6"/>
        <v>197</v>
      </c>
      <c r="AX28" s="81">
        <f t="shared" si="6"/>
        <v>200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813</v>
      </c>
      <c r="BC28" s="81">
        <f t="shared" si="8"/>
        <v>200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43593.916666666628</v>
      </c>
      <c r="C29" s="49"/>
      <c r="D29" s="302">
        <v>813</v>
      </c>
      <c r="E29" s="51">
        <v>42</v>
      </c>
      <c r="F29" s="307">
        <v>1.75</v>
      </c>
      <c r="G29" s="51">
        <v>192</v>
      </c>
      <c r="H29" s="52">
        <v>199</v>
      </c>
      <c r="I29" s="53"/>
      <c r="J29" s="160"/>
      <c r="K29" s="65"/>
      <c r="L29" s="49"/>
      <c r="M29" s="302"/>
      <c r="N29" s="52"/>
      <c r="O29" s="54">
        <v>3640</v>
      </c>
      <c r="P29" s="308">
        <v>28</v>
      </c>
      <c r="Q29" s="52">
        <v>24</v>
      </c>
      <c r="R29" s="23">
        <f t="shared" si="12"/>
        <v>386</v>
      </c>
      <c r="S29" s="24">
        <f t="shared" si="12"/>
        <v>358</v>
      </c>
      <c r="T29" s="62"/>
      <c r="U29" s="62"/>
      <c r="V29" s="62"/>
      <c r="W29" s="114">
        <f t="shared" ca="1" si="13"/>
        <v>117203</v>
      </c>
      <c r="X29" s="115">
        <f ca="1">IFERROR(('Main Tab'!$D$10-W29)/'Main Tab'!$D$10,1)</f>
        <v>0.34009920780149433</v>
      </c>
      <c r="Y29" s="110"/>
      <c r="Z29" s="65">
        <v>3</v>
      </c>
      <c r="AA29" s="49"/>
      <c r="AB29" s="49"/>
      <c r="AC29" s="302"/>
      <c r="AD29" s="104"/>
      <c r="AE29" s="106"/>
      <c r="AF29" s="108"/>
      <c r="AI29" s="83">
        <f t="shared" ca="1" si="14"/>
        <v>43593.916666666628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28</v>
      </c>
      <c r="AQ29" s="81">
        <f t="shared" si="1"/>
        <v>24</v>
      </c>
      <c r="AR29" s="81">
        <f t="shared" si="2"/>
        <v>3640</v>
      </c>
      <c r="AS29" s="81" t="str">
        <f t="shared" si="3"/>
        <v/>
      </c>
      <c r="AT29" s="81" t="str">
        <f t="shared" si="4"/>
        <v/>
      </c>
      <c r="AU29" s="81">
        <f t="shared" si="5"/>
        <v>0.65625</v>
      </c>
      <c r="AV29" s="81">
        <f t="shared" si="6"/>
        <v>1.75</v>
      </c>
      <c r="AW29" s="81">
        <f t="shared" si="6"/>
        <v>192</v>
      </c>
      <c r="AX29" s="81">
        <f t="shared" si="6"/>
        <v>199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813</v>
      </c>
      <c r="BC29" s="81">
        <f t="shared" si="8"/>
        <v>199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43593.958333333292</v>
      </c>
      <c r="C30" s="49"/>
      <c r="D30" s="302">
        <v>813</v>
      </c>
      <c r="E30" s="51">
        <v>42</v>
      </c>
      <c r="F30" s="307">
        <v>1.75</v>
      </c>
      <c r="G30" s="51">
        <v>187</v>
      </c>
      <c r="H30" s="52">
        <v>198</v>
      </c>
      <c r="I30" s="53"/>
      <c r="J30" s="160"/>
      <c r="K30" s="65"/>
      <c r="L30" s="49"/>
      <c r="M30" s="302"/>
      <c r="N30" s="52"/>
      <c r="O30" s="54">
        <v>3728</v>
      </c>
      <c r="P30" s="308">
        <v>26</v>
      </c>
      <c r="Q30" s="52">
        <v>22</v>
      </c>
      <c r="R30" s="23">
        <f t="shared" si="12"/>
        <v>412</v>
      </c>
      <c r="S30" s="24">
        <f t="shared" si="12"/>
        <v>380</v>
      </c>
      <c r="T30" s="62"/>
      <c r="U30" s="62"/>
      <c r="V30" s="62"/>
      <c r="W30" s="114">
        <f t="shared" ca="1" si="13"/>
        <v>117181</v>
      </c>
      <c r="X30" s="115">
        <f ca="1">IFERROR(('Main Tab'!$D$10-W30)/'Main Tab'!$D$10,1)</f>
        <v>0.3402230767931444</v>
      </c>
      <c r="Y30" s="110"/>
      <c r="Z30" s="65">
        <v>3</v>
      </c>
      <c r="AA30" s="49"/>
      <c r="AB30" s="49"/>
      <c r="AC30" s="302"/>
      <c r="AD30" s="104"/>
      <c r="AE30" s="106"/>
      <c r="AF30" s="108"/>
      <c r="AI30" s="83">
        <f t="shared" ca="1" si="14"/>
        <v>43593.958333333292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26</v>
      </c>
      <c r="AQ30" s="81">
        <f t="shared" si="1"/>
        <v>22</v>
      </c>
      <c r="AR30" s="81">
        <f t="shared" si="2"/>
        <v>3728</v>
      </c>
      <c r="AS30" s="81" t="str">
        <f t="shared" si="3"/>
        <v/>
      </c>
      <c r="AT30" s="81" t="str">
        <f t="shared" si="4"/>
        <v/>
      </c>
      <c r="AU30" s="81">
        <f t="shared" si="5"/>
        <v>0.65625</v>
      </c>
      <c r="AV30" s="81">
        <f t="shared" si="6"/>
        <v>1.75</v>
      </c>
      <c r="AW30" s="81">
        <f t="shared" si="6"/>
        <v>187</v>
      </c>
      <c r="AX30" s="81">
        <f t="shared" si="6"/>
        <v>198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813</v>
      </c>
      <c r="BC30" s="81">
        <f t="shared" si="8"/>
        <v>198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5"/>
        <v>43593.999999999956</v>
      </c>
      <c r="C31" s="49"/>
      <c r="D31" s="302">
        <v>811</v>
      </c>
      <c r="E31" s="51">
        <v>42</v>
      </c>
      <c r="F31" s="307">
        <v>1.75</v>
      </c>
      <c r="G31" s="51">
        <v>197</v>
      </c>
      <c r="H31" s="52">
        <v>199</v>
      </c>
      <c r="I31" s="53"/>
      <c r="J31" s="160"/>
      <c r="K31" s="65"/>
      <c r="L31" s="49"/>
      <c r="M31" s="302"/>
      <c r="N31" s="52"/>
      <c r="O31" s="54">
        <v>3340</v>
      </c>
      <c r="P31" s="308">
        <v>25</v>
      </c>
      <c r="Q31" s="52">
        <v>22</v>
      </c>
      <c r="R31" s="23">
        <f t="shared" ref="R31:S37" si="16">P31+R30</f>
        <v>437</v>
      </c>
      <c r="S31" s="24">
        <f t="shared" si="16"/>
        <v>402</v>
      </c>
      <c r="T31" s="62"/>
      <c r="U31" s="62"/>
      <c r="V31" s="62"/>
      <c r="W31" s="114">
        <f t="shared" ca="1" si="13"/>
        <v>117159</v>
      </c>
      <c r="X31" s="115">
        <f ca="1">IFERROR(('Main Tab'!$D$10-W31)/'Main Tab'!$D$10,1)</f>
        <v>0.34034694578479452</v>
      </c>
      <c r="Y31" s="110"/>
      <c r="Z31" s="65">
        <v>3</v>
      </c>
      <c r="AA31" s="49"/>
      <c r="AB31" s="49"/>
      <c r="AC31" s="302"/>
      <c r="AD31" s="104"/>
      <c r="AE31" s="106"/>
      <c r="AF31" s="108"/>
      <c r="AI31" s="83">
        <f t="shared" ca="1" si="14"/>
        <v>43593.999999999956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25</v>
      </c>
      <c r="AQ31" s="81">
        <f t="shared" si="1"/>
        <v>22</v>
      </c>
      <c r="AR31" s="81">
        <f t="shared" si="2"/>
        <v>3340</v>
      </c>
      <c r="AS31" s="81" t="str">
        <f t="shared" si="3"/>
        <v/>
      </c>
      <c r="AT31" s="81" t="str">
        <f t="shared" si="4"/>
        <v/>
      </c>
      <c r="AU31" s="81">
        <f t="shared" si="5"/>
        <v>0.65625</v>
      </c>
      <c r="AV31" s="81">
        <f t="shared" si="6"/>
        <v>1.75</v>
      </c>
      <c r="AW31" s="81">
        <f t="shared" si="6"/>
        <v>197</v>
      </c>
      <c r="AX31" s="81">
        <f t="shared" si="6"/>
        <v>199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811</v>
      </c>
      <c r="BC31" s="81">
        <f t="shared" si="8"/>
        <v>199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43594.041666666621</v>
      </c>
      <c r="C32" s="49"/>
      <c r="D32" s="302">
        <v>812</v>
      </c>
      <c r="E32" s="51">
        <v>42</v>
      </c>
      <c r="F32" s="307">
        <v>1.75</v>
      </c>
      <c r="G32" s="51">
        <v>179</v>
      </c>
      <c r="H32" s="52">
        <v>199</v>
      </c>
      <c r="I32" s="53"/>
      <c r="J32" s="160"/>
      <c r="K32" s="65"/>
      <c r="L32" s="49"/>
      <c r="M32" s="302"/>
      <c r="N32" s="52"/>
      <c r="O32" s="54">
        <v>2968</v>
      </c>
      <c r="P32" s="308">
        <v>24</v>
      </c>
      <c r="Q32" s="52">
        <v>23</v>
      </c>
      <c r="R32" s="23">
        <f t="shared" si="16"/>
        <v>461</v>
      </c>
      <c r="S32" s="24">
        <f t="shared" si="16"/>
        <v>425</v>
      </c>
      <c r="T32" s="62"/>
      <c r="U32" s="62"/>
      <c r="V32" s="62"/>
      <c r="W32" s="114">
        <f t="shared" ca="1" si="13"/>
        <v>117136</v>
      </c>
      <c r="X32" s="115">
        <f ca="1">IFERROR(('Main Tab'!$D$10-W32)/'Main Tab'!$D$10,1)</f>
        <v>0.34047644518515602</v>
      </c>
      <c r="Y32" s="110" t="s">
        <v>282</v>
      </c>
      <c r="Z32" s="221">
        <v>2</v>
      </c>
      <c r="AA32" s="49"/>
      <c r="AB32" s="49"/>
      <c r="AC32" s="302"/>
      <c r="AD32" s="104"/>
      <c r="AE32" s="106"/>
      <c r="AF32" s="108"/>
      <c r="AI32" s="83">
        <f t="shared" ca="1" si="14"/>
        <v>43594.041666666621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Accum-106392</v>
      </c>
      <c r="AP32" s="81">
        <f t="shared" si="1"/>
        <v>24</v>
      </c>
      <c r="AQ32" s="81">
        <f t="shared" si="1"/>
        <v>23</v>
      </c>
      <c r="AR32" s="81">
        <f t="shared" si="2"/>
        <v>2968</v>
      </c>
      <c r="AS32" s="81" t="str">
        <f t="shared" si="3"/>
        <v/>
      </c>
      <c r="AT32" s="81" t="str">
        <f t="shared" si="4"/>
        <v/>
      </c>
      <c r="AU32" s="81">
        <f t="shared" si="5"/>
        <v>0.65625</v>
      </c>
      <c r="AV32" s="81">
        <f t="shared" si="6"/>
        <v>1.75</v>
      </c>
      <c r="AW32" s="81">
        <f t="shared" si="6"/>
        <v>179</v>
      </c>
      <c r="AX32" s="81">
        <f t="shared" si="6"/>
        <v>199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812</v>
      </c>
      <c r="BC32" s="81">
        <f t="shared" si="8"/>
        <v>199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43594.083333333285</v>
      </c>
      <c r="C33" s="49"/>
      <c r="D33" s="302">
        <v>813</v>
      </c>
      <c r="E33" s="51">
        <v>42</v>
      </c>
      <c r="F33" s="307">
        <v>1.75</v>
      </c>
      <c r="G33" s="51">
        <v>181</v>
      </c>
      <c r="H33" s="52">
        <v>201</v>
      </c>
      <c r="I33" s="53"/>
      <c r="J33" s="160"/>
      <c r="K33" s="65"/>
      <c r="L33" s="49"/>
      <c r="M33" s="302"/>
      <c r="N33" s="52"/>
      <c r="O33" s="54">
        <v>3634</v>
      </c>
      <c r="P33" s="308">
        <v>26</v>
      </c>
      <c r="Q33" s="52">
        <v>20</v>
      </c>
      <c r="R33" s="23">
        <f t="shared" si="16"/>
        <v>487</v>
      </c>
      <c r="S33" s="24">
        <f t="shared" si="16"/>
        <v>445</v>
      </c>
      <c r="T33" s="62"/>
      <c r="U33" s="62"/>
      <c r="V33" s="62"/>
      <c r="W33" s="114">
        <f t="shared" ca="1" si="13"/>
        <v>117116</v>
      </c>
      <c r="X33" s="115">
        <f ca="1">IFERROR(('Main Tab'!$D$10-W33)/'Main Tab'!$D$10,1)</f>
        <v>0.34058905335938333</v>
      </c>
      <c r="Y33" s="110" t="s">
        <v>283</v>
      </c>
      <c r="Z33" s="65">
        <v>2</v>
      </c>
      <c r="AA33" s="49"/>
      <c r="AB33" s="49"/>
      <c r="AC33" s="302"/>
      <c r="AD33" s="104"/>
      <c r="AE33" s="106"/>
      <c r="AF33" s="108"/>
      <c r="AI33" s="83">
        <f t="shared" ca="1" si="14"/>
        <v>43594.083333333285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#1- 10'9  OT #2-2'4</v>
      </c>
      <c r="AP33" s="81">
        <f t="shared" si="1"/>
        <v>26</v>
      </c>
      <c r="AQ33" s="81">
        <f t="shared" si="1"/>
        <v>20</v>
      </c>
      <c r="AR33" s="81">
        <f t="shared" si="2"/>
        <v>3634</v>
      </c>
      <c r="AS33" s="81" t="str">
        <f t="shared" si="3"/>
        <v/>
      </c>
      <c r="AT33" s="81" t="str">
        <f t="shared" si="4"/>
        <v/>
      </c>
      <c r="AU33" s="81">
        <f t="shared" si="5"/>
        <v>0.65625</v>
      </c>
      <c r="AV33" s="81">
        <f t="shared" si="6"/>
        <v>1.75</v>
      </c>
      <c r="AW33" s="81">
        <f t="shared" si="6"/>
        <v>181</v>
      </c>
      <c r="AX33" s="81">
        <f t="shared" si="6"/>
        <v>201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813</v>
      </c>
      <c r="BC33" s="81">
        <f t="shared" si="8"/>
        <v>201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43594.124999999949</v>
      </c>
      <c r="C34" s="49"/>
      <c r="D34" s="302">
        <v>813</v>
      </c>
      <c r="E34" s="51">
        <v>42</v>
      </c>
      <c r="F34" s="307">
        <v>1.75</v>
      </c>
      <c r="G34" s="51">
        <v>178</v>
      </c>
      <c r="H34" s="52">
        <v>200</v>
      </c>
      <c r="I34" s="53"/>
      <c r="J34" s="160"/>
      <c r="K34" s="65"/>
      <c r="L34" s="49"/>
      <c r="M34" s="302"/>
      <c r="N34" s="52"/>
      <c r="O34" s="54">
        <v>3650</v>
      </c>
      <c r="P34" s="308">
        <v>24</v>
      </c>
      <c r="Q34" s="52">
        <v>22</v>
      </c>
      <c r="R34" s="23">
        <f t="shared" si="16"/>
        <v>511</v>
      </c>
      <c r="S34" s="24">
        <f t="shared" si="16"/>
        <v>467</v>
      </c>
      <c r="T34" s="62"/>
      <c r="U34" s="62"/>
      <c r="V34" s="62"/>
      <c r="W34" s="114">
        <f t="shared" ca="1" si="13"/>
        <v>117094</v>
      </c>
      <c r="X34" s="115">
        <f ca="1">IFERROR(('Main Tab'!$D$10-W34)/'Main Tab'!$D$10,1)</f>
        <v>0.34071292235103345</v>
      </c>
      <c r="Y34" s="110"/>
      <c r="Z34" s="65">
        <v>2</v>
      </c>
      <c r="AA34" s="49"/>
      <c r="AB34" s="49"/>
      <c r="AC34" s="302"/>
      <c r="AD34" s="104"/>
      <c r="AE34" s="106"/>
      <c r="AF34" s="108"/>
      <c r="AI34" s="83">
        <f t="shared" ca="1" si="14"/>
        <v>43594.124999999949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24</v>
      </c>
      <c r="AQ34" s="81">
        <f t="shared" si="1"/>
        <v>22</v>
      </c>
      <c r="AR34" s="81">
        <f t="shared" si="2"/>
        <v>3650</v>
      </c>
      <c r="AS34" s="81" t="str">
        <f t="shared" si="3"/>
        <v/>
      </c>
      <c r="AT34" s="81" t="str">
        <f t="shared" si="4"/>
        <v/>
      </c>
      <c r="AU34" s="81">
        <f t="shared" si="5"/>
        <v>0.65625</v>
      </c>
      <c r="AV34" s="81">
        <f t="shared" si="6"/>
        <v>1.75</v>
      </c>
      <c r="AW34" s="81">
        <f t="shared" si="6"/>
        <v>178</v>
      </c>
      <c r="AX34" s="81">
        <f t="shared" si="6"/>
        <v>200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813</v>
      </c>
      <c r="BC34" s="81">
        <f t="shared" si="8"/>
        <v>200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43594.166666666613</v>
      </c>
      <c r="C35" s="49"/>
      <c r="D35" s="302">
        <v>812</v>
      </c>
      <c r="E35" s="51">
        <v>42</v>
      </c>
      <c r="F35" s="307">
        <v>1.75</v>
      </c>
      <c r="G35" s="51">
        <v>186</v>
      </c>
      <c r="H35" s="52">
        <v>198</v>
      </c>
      <c r="I35" s="53"/>
      <c r="J35" s="160"/>
      <c r="K35" s="65"/>
      <c r="L35" s="49"/>
      <c r="M35" s="302"/>
      <c r="N35" s="52"/>
      <c r="O35" s="54">
        <v>2554</v>
      </c>
      <c r="P35" s="308">
        <v>26</v>
      </c>
      <c r="Q35" s="52">
        <v>23</v>
      </c>
      <c r="R35" s="23">
        <f t="shared" si="16"/>
        <v>537</v>
      </c>
      <c r="S35" s="24">
        <f t="shared" si="16"/>
        <v>490</v>
      </c>
      <c r="T35" s="62"/>
      <c r="U35" s="62"/>
      <c r="V35" s="62"/>
      <c r="W35" s="114">
        <f t="shared" ca="1" si="13"/>
        <v>117071</v>
      </c>
      <c r="X35" s="115">
        <f ca="1">IFERROR(('Main Tab'!$D$10-W35)/'Main Tab'!$D$10,1)</f>
        <v>0.34084242175139495</v>
      </c>
      <c r="Y35" s="110"/>
      <c r="Z35" s="65">
        <v>3</v>
      </c>
      <c r="AA35" s="49"/>
      <c r="AB35" s="49"/>
      <c r="AC35" s="302"/>
      <c r="AD35" s="104"/>
      <c r="AE35" s="106"/>
      <c r="AF35" s="108"/>
      <c r="AI35" s="83">
        <f t="shared" ca="1" si="14"/>
        <v>43594.166666666613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26</v>
      </c>
      <c r="AQ35" s="81">
        <f t="shared" si="1"/>
        <v>23</v>
      </c>
      <c r="AR35" s="81">
        <f t="shared" si="2"/>
        <v>2554</v>
      </c>
      <c r="AS35" s="81" t="str">
        <f t="shared" si="3"/>
        <v/>
      </c>
      <c r="AT35" s="81" t="str">
        <f t="shared" si="4"/>
        <v/>
      </c>
      <c r="AU35" s="81">
        <f t="shared" si="5"/>
        <v>0.65625</v>
      </c>
      <c r="AV35" s="81">
        <f t="shared" si="6"/>
        <v>1.75</v>
      </c>
      <c r="AW35" s="81">
        <f t="shared" si="6"/>
        <v>186</v>
      </c>
      <c r="AX35" s="81">
        <f t="shared" si="6"/>
        <v>198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812</v>
      </c>
      <c r="BC35" s="81">
        <f t="shared" si="8"/>
        <v>198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43594.208333333278</v>
      </c>
      <c r="C36" s="49"/>
      <c r="D36" s="302">
        <v>812</v>
      </c>
      <c r="E36" s="51">
        <v>42</v>
      </c>
      <c r="F36" s="307">
        <v>1.75</v>
      </c>
      <c r="G36" s="51">
        <v>181</v>
      </c>
      <c r="H36" s="52">
        <v>199</v>
      </c>
      <c r="I36" s="53"/>
      <c r="J36" s="160"/>
      <c r="K36" s="65"/>
      <c r="L36" s="49"/>
      <c r="M36" s="302"/>
      <c r="N36" s="52"/>
      <c r="O36" s="54">
        <v>3618</v>
      </c>
      <c r="P36" s="308">
        <v>23</v>
      </c>
      <c r="Q36" s="52">
        <v>20</v>
      </c>
      <c r="R36" s="23">
        <f t="shared" si="16"/>
        <v>560</v>
      </c>
      <c r="S36" s="24">
        <f t="shared" si="16"/>
        <v>510</v>
      </c>
      <c r="T36" s="62"/>
      <c r="U36" s="62"/>
      <c r="V36" s="62"/>
      <c r="W36" s="114">
        <f t="shared" ca="1" si="13"/>
        <v>117051</v>
      </c>
      <c r="X36" s="115">
        <f ca="1">IFERROR(('Main Tab'!$D$10-W36)/'Main Tab'!$D$10,1)</f>
        <v>0.34095502992562232</v>
      </c>
      <c r="Y36" s="110"/>
      <c r="Z36" s="65">
        <v>3</v>
      </c>
      <c r="AA36" s="49"/>
      <c r="AB36" s="49"/>
      <c r="AC36" s="302"/>
      <c r="AD36" s="104"/>
      <c r="AE36" s="106"/>
      <c r="AF36" s="108"/>
      <c r="AI36" s="83">
        <f t="shared" ca="1" si="14"/>
        <v>43594.208333333278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23</v>
      </c>
      <c r="AQ36" s="81">
        <f t="shared" si="1"/>
        <v>20</v>
      </c>
      <c r="AR36" s="81">
        <f t="shared" si="2"/>
        <v>3618</v>
      </c>
      <c r="AS36" s="81" t="str">
        <f t="shared" si="3"/>
        <v/>
      </c>
      <c r="AT36" s="81" t="str">
        <f t="shared" si="4"/>
        <v/>
      </c>
      <c r="AU36" s="81">
        <f t="shared" si="5"/>
        <v>0.65625</v>
      </c>
      <c r="AV36" s="81">
        <f t="shared" si="6"/>
        <v>1.75</v>
      </c>
      <c r="AW36" s="81">
        <f t="shared" si="6"/>
        <v>181</v>
      </c>
      <c r="AX36" s="81">
        <f t="shared" si="6"/>
        <v>199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812</v>
      </c>
      <c r="BC36" s="81">
        <f t="shared" si="8"/>
        <v>199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43594.249999999942</v>
      </c>
      <c r="C37" s="55"/>
      <c r="D37" s="303">
        <v>812</v>
      </c>
      <c r="E37" s="51">
        <v>42</v>
      </c>
      <c r="F37" s="307">
        <v>1.75</v>
      </c>
      <c r="G37" s="57">
        <v>181</v>
      </c>
      <c r="H37" s="58">
        <v>199</v>
      </c>
      <c r="I37" s="59"/>
      <c r="J37" s="161"/>
      <c r="K37" s="66"/>
      <c r="L37" s="55"/>
      <c r="M37" s="303"/>
      <c r="N37" s="58"/>
      <c r="O37" s="60">
        <v>3451</v>
      </c>
      <c r="P37" s="302">
        <v>23</v>
      </c>
      <c r="Q37" s="52">
        <v>21</v>
      </c>
      <c r="R37" s="25">
        <f t="shared" si="16"/>
        <v>583</v>
      </c>
      <c r="S37" s="26">
        <f t="shared" si="16"/>
        <v>531</v>
      </c>
      <c r="T37" s="63"/>
      <c r="U37" s="63"/>
      <c r="V37" s="63"/>
      <c r="W37" s="116">
        <f t="shared" ca="1" si="13"/>
        <v>117030</v>
      </c>
      <c r="X37" s="117">
        <f ca="1">IFERROR(('Main Tab'!$D$10-W37)/'Main Tab'!$D$10,1)</f>
        <v>0.34107326850856101</v>
      </c>
      <c r="Y37" s="111"/>
      <c r="Z37" s="65">
        <v>2</v>
      </c>
      <c r="AA37" s="55"/>
      <c r="AB37" s="55"/>
      <c r="AC37" s="303"/>
      <c r="AD37" s="105"/>
      <c r="AE37" s="107"/>
      <c r="AF37" s="109"/>
      <c r="AI37" s="85">
        <f t="shared" ca="1" si="14"/>
        <v>43594.249999999942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23</v>
      </c>
      <c r="AQ37" s="86">
        <f t="shared" si="1"/>
        <v>21</v>
      </c>
      <c r="AR37" s="86">
        <f t="shared" si="2"/>
        <v>3451</v>
      </c>
      <c r="AS37" s="86" t="str">
        <f t="shared" si="3"/>
        <v/>
      </c>
      <c r="AT37" s="86" t="str">
        <f t="shared" si="4"/>
        <v/>
      </c>
      <c r="AU37" s="86">
        <f t="shared" si="5"/>
        <v>0.65625</v>
      </c>
      <c r="AV37" s="86">
        <f t="shared" si="6"/>
        <v>1.75</v>
      </c>
      <c r="AW37" s="86">
        <f t="shared" si="6"/>
        <v>181</v>
      </c>
      <c r="AX37" s="86">
        <f t="shared" si="6"/>
        <v>199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812</v>
      </c>
      <c r="BC37" s="86">
        <f t="shared" si="8"/>
        <v>199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304" t="s">
        <v>103</v>
      </c>
      <c r="D40" s="304" t="s">
        <v>149</v>
      </c>
      <c r="E40" s="304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306"/>
      <c r="E41" s="306"/>
      <c r="F41" s="529"/>
      <c r="G41" s="529"/>
      <c r="H41" s="530"/>
    </row>
    <row r="42" spans="2:58" x14ac:dyDescent="0.25">
      <c r="B42" s="54"/>
      <c r="C42" s="147"/>
      <c r="D42" s="302"/>
      <c r="E42" s="302"/>
      <c r="F42" s="517"/>
      <c r="G42" s="517"/>
      <c r="H42" s="518"/>
    </row>
    <row r="43" spans="2:58" x14ac:dyDescent="0.25">
      <c r="B43" s="54"/>
      <c r="C43" s="147"/>
      <c r="D43" s="302"/>
      <c r="E43" s="302"/>
      <c r="F43" s="517"/>
      <c r="G43" s="517"/>
      <c r="H43" s="518"/>
    </row>
    <row r="44" spans="2:58" x14ac:dyDescent="0.25">
      <c r="B44" s="54"/>
      <c r="C44" s="147"/>
      <c r="D44" s="302"/>
      <c r="E44" s="302"/>
      <c r="F44" s="517"/>
      <c r="G44" s="517"/>
      <c r="H44" s="518"/>
    </row>
    <row r="45" spans="2:58" x14ac:dyDescent="0.25">
      <c r="B45" s="54"/>
      <c r="C45" s="147"/>
      <c r="D45" s="302"/>
      <c r="E45" s="302"/>
      <c r="F45" s="517"/>
      <c r="G45" s="517"/>
      <c r="H45" s="518"/>
    </row>
    <row r="46" spans="2:58" x14ac:dyDescent="0.25">
      <c r="B46" s="54"/>
      <c r="C46" s="147"/>
      <c r="D46" s="302"/>
      <c r="E46" s="302"/>
      <c r="F46" s="517"/>
      <c r="G46" s="517"/>
      <c r="H46" s="518"/>
    </row>
    <row r="47" spans="2:58" x14ac:dyDescent="0.25">
      <c r="B47" s="54"/>
      <c r="C47" s="147"/>
      <c r="D47" s="302"/>
      <c r="E47" s="302"/>
      <c r="F47" s="517"/>
      <c r="G47" s="517"/>
      <c r="H47" s="518"/>
    </row>
    <row r="48" spans="2:58" x14ac:dyDescent="0.25">
      <c r="B48" s="54"/>
      <c r="C48" s="147"/>
      <c r="D48" s="302"/>
      <c r="E48" s="302"/>
      <c r="F48" s="517"/>
      <c r="G48" s="517"/>
      <c r="H48" s="518"/>
    </row>
    <row r="49" spans="2:8" x14ac:dyDescent="0.25">
      <c r="B49" s="54"/>
      <c r="C49" s="147"/>
      <c r="D49" s="302"/>
      <c r="E49" s="302"/>
      <c r="F49" s="517"/>
      <c r="G49" s="517"/>
      <c r="H49" s="518"/>
    </row>
    <row r="50" spans="2:8" x14ac:dyDescent="0.25">
      <c r="B50" s="54"/>
      <c r="C50" s="147"/>
      <c r="D50" s="302"/>
      <c r="E50" s="302"/>
      <c r="F50" s="517"/>
      <c r="G50" s="517"/>
      <c r="H50" s="518"/>
    </row>
    <row r="51" spans="2:8" x14ac:dyDescent="0.25">
      <c r="B51" s="54"/>
      <c r="C51" s="147"/>
      <c r="D51" s="302"/>
      <c r="E51" s="302"/>
      <c r="F51" s="517"/>
      <c r="G51" s="517"/>
      <c r="H51" s="518"/>
    </row>
    <row r="52" spans="2:8" x14ac:dyDescent="0.25">
      <c r="B52" s="54"/>
      <c r="C52" s="147"/>
      <c r="D52" s="302"/>
      <c r="E52" s="302"/>
      <c r="F52" s="517"/>
      <c r="G52" s="517"/>
      <c r="H52" s="518"/>
    </row>
    <row r="53" spans="2:8" x14ac:dyDescent="0.25">
      <c r="B53" s="54"/>
      <c r="C53" s="147"/>
      <c r="D53" s="302"/>
      <c r="E53" s="302"/>
      <c r="F53" s="517"/>
      <c r="G53" s="517"/>
      <c r="H53" s="518"/>
    </row>
    <row r="54" spans="2:8" x14ac:dyDescent="0.25">
      <c r="B54" s="54"/>
      <c r="C54" s="147"/>
      <c r="D54" s="302"/>
      <c r="E54" s="302"/>
      <c r="F54" s="517"/>
      <c r="G54" s="517"/>
      <c r="H54" s="518"/>
    </row>
    <row r="55" spans="2:8" x14ac:dyDescent="0.25">
      <c r="B55" s="54"/>
      <c r="C55" s="147"/>
      <c r="D55" s="302"/>
      <c r="E55" s="302"/>
      <c r="F55" s="517"/>
      <c r="G55" s="517"/>
      <c r="H55" s="518"/>
    </row>
    <row r="56" spans="2:8" x14ac:dyDescent="0.25">
      <c r="B56" s="54"/>
      <c r="C56" s="147"/>
      <c r="D56" s="302"/>
      <c r="E56" s="302"/>
      <c r="F56" s="517"/>
      <c r="G56" s="517"/>
      <c r="H56" s="518"/>
    </row>
    <row r="57" spans="2:8" x14ac:dyDescent="0.25">
      <c r="B57" s="54"/>
      <c r="C57" s="147"/>
      <c r="D57" s="302"/>
      <c r="E57" s="302"/>
      <c r="F57" s="517"/>
      <c r="G57" s="517"/>
      <c r="H57" s="518"/>
    </row>
    <row r="58" spans="2:8" x14ac:dyDescent="0.25">
      <c r="B58" s="54"/>
      <c r="C58" s="147"/>
      <c r="D58" s="302"/>
      <c r="E58" s="302"/>
      <c r="F58" s="517"/>
      <c r="G58" s="517"/>
      <c r="H58" s="518"/>
    </row>
    <row r="59" spans="2:8" x14ac:dyDescent="0.25">
      <c r="B59" s="54"/>
      <c r="C59" s="147"/>
      <c r="D59" s="302"/>
      <c r="E59" s="302"/>
      <c r="F59" s="517"/>
      <c r="G59" s="517"/>
      <c r="H59" s="518"/>
    </row>
    <row r="60" spans="2:8" x14ac:dyDescent="0.25">
      <c r="B60" s="54"/>
      <c r="C60" s="147"/>
      <c r="D60" s="302"/>
      <c r="E60" s="302"/>
      <c r="F60" s="517"/>
      <c r="G60" s="517"/>
      <c r="H60" s="518"/>
    </row>
    <row r="61" spans="2:8" x14ac:dyDescent="0.25">
      <c r="B61" s="54"/>
      <c r="C61" s="147"/>
      <c r="D61" s="302"/>
      <c r="E61" s="302"/>
      <c r="F61" s="517"/>
      <c r="G61" s="517"/>
      <c r="H61" s="518"/>
    </row>
    <row r="62" spans="2:8" x14ac:dyDescent="0.25">
      <c r="B62" s="54"/>
      <c r="C62" s="147"/>
      <c r="D62" s="302"/>
      <c r="E62" s="302"/>
      <c r="F62" s="517"/>
      <c r="G62" s="517"/>
      <c r="H62" s="518"/>
    </row>
    <row r="63" spans="2:8" x14ac:dyDescent="0.25">
      <c r="B63" s="54"/>
      <c r="C63" s="147"/>
      <c r="D63" s="302"/>
      <c r="E63" s="302"/>
      <c r="F63" s="517"/>
      <c r="G63" s="517"/>
      <c r="H63" s="518"/>
    </row>
    <row r="64" spans="2:8" x14ac:dyDescent="0.25">
      <c r="B64" s="54"/>
      <c r="C64" s="147"/>
      <c r="D64" s="302"/>
      <c r="E64" s="302"/>
      <c r="F64" s="517"/>
      <c r="G64" s="517"/>
      <c r="H64" s="518"/>
    </row>
    <row r="65" spans="2:8" x14ac:dyDescent="0.25">
      <c r="B65" s="54"/>
      <c r="C65" s="147"/>
      <c r="D65" s="302"/>
      <c r="E65" s="302"/>
      <c r="F65" s="517"/>
      <c r="G65" s="517"/>
      <c r="H65" s="518"/>
    </row>
    <row r="66" spans="2:8" x14ac:dyDescent="0.25">
      <c r="B66" s="54"/>
      <c r="C66" s="147"/>
      <c r="D66" s="302"/>
      <c r="E66" s="302"/>
      <c r="F66" s="517"/>
      <c r="G66" s="517"/>
      <c r="H66" s="518"/>
    </row>
    <row r="67" spans="2:8" x14ac:dyDescent="0.25">
      <c r="B67" s="54"/>
      <c r="C67" s="147"/>
      <c r="D67" s="302"/>
      <c r="E67" s="302"/>
      <c r="F67" s="517"/>
      <c r="G67" s="517"/>
      <c r="H67" s="518"/>
    </row>
    <row r="68" spans="2:8" x14ac:dyDescent="0.25">
      <c r="B68" s="54"/>
      <c r="C68" s="147"/>
      <c r="D68" s="302"/>
      <c r="E68" s="302"/>
      <c r="F68" s="517"/>
      <c r="G68" s="517"/>
      <c r="H68" s="518"/>
    </row>
    <row r="69" spans="2:8" x14ac:dyDescent="0.25">
      <c r="B69" s="54"/>
      <c r="C69" s="147"/>
      <c r="D69" s="302"/>
      <c r="E69" s="302"/>
      <c r="F69" s="517"/>
      <c r="G69" s="517"/>
      <c r="H69" s="518"/>
    </row>
    <row r="70" spans="2:8" x14ac:dyDescent="0.25">
      <c r="B70" s="54"/>
      <c r="C70" s="147"/>
      <c r="D70" s="302"/>
      <c r="E70" s="302"/>
      <c r="F70" s="517"/>
      <c r="G70" s="517"/>
      <c r="H70" s="518"/>
    </row>
    <row r="71" spans="2:8" x14ac:dyDescent="0.25">
      <c r="B71" s="54"/>
      <c r="C71" s="147"/>
      <c r="D71" s="302"/>
      <c r="E71" s="302"/>
      <c r="F71" s="517"/>
      <c r="G71" s="517"/>
      <c r="H71" s="518"/>
    </row>
    <row r="72" spans="2:8" x14ac:dyDescent="0.25">
      <c r="B72" s="54"/>
      <c r="C72" s="147"/>
      <c r="D72" s="302"/>
      <c r="E72" s="302"/>
      <c r="F72" s="517"/>
      <c r="G72" s="517"/>
      <c r="H72" s="518"/>
    </row>
    <row r="73" spans="2:8" x14ac:dyDescent="0.25">
      <c r="B73" s="54"/>
      <c r="C73" s="147"/>
      <c r="D73" s="302"/>
      <c r="E73" s="302"/>
      <c r="F73" s="517"/>
      <c r="G73" s="517"/>
      <c r="H73" s="518"/>
    </row>
    <row r="74" spans="2:8" x14ac:dyDescent="0.25">
      <c r="B74" s="54"/>
      <c r="C74" s="147"/>
      <c r="D74" s="302"/>
      <c r="E74" s="302"/>
      <c r="F74" s="517"/>
      <c r="G74" s="517"/>
      <c r="H74" s="518"/>
    </row>
    <row r="75" spans="2:8" x14ac:dyDescent="0.25">
      <c r="B75" s="54"/>
      <c r="C75" s="147"/>
      <c r="D75" s="302"/>
      <c r="E75" s="302"/>
      <c r="F75" s="517"/>
      <c r="G75" s="517"/>
      <c r="H75" s="518"/>
    </row>
    <row r="76" spans="2:8" x14ac:dyDescent="0.25">
      <c r="B76" s="54"/>
      <c r="C76" s="147"/>
      <c r="D76" s="302"/>
      <c r="E76" s="302"/>
      <c r="F76" s="517"/>
      <c r="G76" s="517"/>
      <c r="H76" s="518"/>
    </row>
    <row r="77" spans="2:8" x14ac:dyDescent="0.25">
      <c r="B77" s="54"/>
      <c r="C77" s="147"/>
      <c r="D77" s="302"/>
      <c r="E77" s="302"/>
      <c r="F77" s="517"/>
      <c r="G77" s="517"/>
      <c r="H77" s="518"/>
    </row>
    <row r="78" spans="2:8" x14ac:dyDescent="0.25">
      <c r="B78" s="54"/>
      <c r="C78" s="147"/>
      <c r="D78" s="302"/>
      <c r="E78" s="302"/>
      <c r="F78" s="517"/>
      <c r="G78" s="517"/>
      <c r="H78" s="518"/>
    </row>
    <row r="79" spans="2:8" x14ac:dyDescent="0.25">
      <c r="B79" s="54"/>
      <c r="C79" s="147"/>
      <c r="D79" s="302"/>
      <c r="E79" s="302"/>
      <c r="F79" s="517"/>
      <c r="G79" s="517"/>
      <c r="H79" s="518"/>
    </row>
    <row r="80" spans="2:8" x14ac:dyDescent="0.25">
      <c r="B80" s="54"/>
      <c r="C80" s="147"/>
      <c r="D80" s="302"/>
      <c r="E80" s="302"/>
      <c r="F80" s="517"/>
      <c r="G80" s="517"/>
      <c r="H80" s="518"/>
    </row>
    <row r="81" spans="2:8" x14ac:dyDescent="0.25">
      <c r="B81" s="54"/>
      <c r="C81" s="147"/>
      <c r="D81" s="302"/>
      <c r="E81" s="302"/>
      <c r="F81" s="517"/>
      <c r="G81" s="517"/>
      <c r="H81" s="518"/>
    </row>
    <row r="82" spans="2:8" x14ac:dyDescent="0.25">
      <c r="B82" s="54"/>
      <c r="C82" s="147"/>
      <c r="D82" s="302"/>
      <c r="E82" s="302"/>
      <c r="F82" s="517"/>
      <c r="G82" s="517"/>
      <c r="H82" s="518"/>
    </row>
    <row r="83" spans="2:8" x14ac:dyDescent="0.25">
      <c r="B83" s="54"/>
      <c r="C83" s="147"/>
      <c r="D83" s="302"/>
      <c r="E83" s="302"/>
      <c r="F83" s="517"/>
      <c r="G83" s="517"/>
      <c r="H83" s="518"/>
    </row>
    <row r="84" spans="2:8" x14ac:dyDescent="0.25">
      <c r="B84" s="54"/>
      <c r="C84" s="147"/>
      <c r="D84" s="302"/>
      <c r="E84" s="302"/>
      <c r="F84" s="517"/>
      <c r="G84" s="517"/>
      <c r="H84" s="518"/>
    </row>
    <row r="85" spans="2:8" x14ac:dyDescent="0.25">
      <c r="B85" s="54"/>
      <c r="C85" s="147"/>
      <c r="D85" s="302"/>
      <c r="E85" s="302"/>
      <c r="F85" s="517"/>
      <c r="G85" s="517"/>
      <c r="H85" s="518"/>
    </row>
    <row r="86" spans="2:8" x14ac:dyDescent="0.25">
      <c r="B86" s="54"/>
      <c r="C86" s="147"/>
      <c r="D86" s="302"/>
      <c r="E86" s="302"/>
      <c r="F86" s="517"/>
      <c r="G86" s="517"/>
      <c r="H86" s="518"/>
    </row>
    <row r="87" spans="2:8" x14ac:dyDescent="0.25">
      <c r="B87" s="54"/>
      <c r="C87" s="147"/>
      <c r="D87" s="302"/>
      <c r="E87" s="302"/>
      <c r="F87" s="517"/>
      <c r="G87" s="517"/>
      <c r="H87" s="518"/>
    </row>
    <row r="88" spans="2:8" x14ac:dyDescent="0.25">
      <c r="B88" s="54"/>
      <c r="C88" s="147"/>
      <c r="D88" s="302"/>
      <c r="E88" s="302"/>
      <c r="F88" s="517"/>
      <c r="G88" s="517"/>
      <c r="H88" s="518"/>
    </row>
    <row r="89" spans="2:8" x14ac:dyDescent="0.25">
      <c r="B89" s="54"/>
      <c r="C89" s="147"/>
      <c r="D89" s="302"/>
      <c r="E89" s="302"/>
      <c r="F89" s="517"/>
      <c r="G89" s="517"/>
      <c r="H89" s="518"/>
    </row>
    <row r="90" spans="2:8" x14ac:dyDescent="0.25">
      <c r="B90" s="54"/>
      <c r="C90" s="147"/>
      <c r="D90" s="302"/>
      <c r="E90" s="302"/>
      <c r="F90" s="517"/>
      <c r="G90" s="517"/>
      <c r="H90" s="518"/>
    </row>
    <row r="91" spans="2:8" x14ac:dyDescent="0.25">
      <c r="B91" s="54"/>
      <c r="C91" s="147"/>
      <c r="D91" s="302"/>
      <c r="E91" s="302"/>
      <c r="F91" s="517"/>
      <c r="G91" s="517"/>
      <c r="H91" s="518"/>
    </row>
    <row r="92" spans="2:8" x14ac:dyDescent="0.25">
      <c r="B92" s="54"/>
      <c r="C92" s="147"/>
      <c r="D92" s="302"/>
      <c r="E92" s="302"/>
      <c r="F92" s="517"/>
      <c r="G92" s="517"/>
      <c r="H92" s="518"/>
    </row>
    <row r="93" spans="2:8" x14ac:dyDescent="0.25">
      <c r="B93" s="54"/>
      <c r="C93" s="147"/>
      <c r="D93" s="302"/>
      <c r="E93" s="302"/>
      <c r="F93" s="517"/>
      <c r="G93" s="517"/>
      <c r="H93" s="518"/>
    </row>
    <row r="94" spans="2:8" x14ac:dyDescent="0.25">
      <c r="B94" s="54"/>
      <c r="C94" s="147"/>
      <c r="D94" s="302"/>
      <c r="E94" s="302"/>
      <c r="F94" s="517"/>
      <c r="G94" s="517"/>
      <c r="H94" s="518"/>
    </row>
    <row r="95" spans="2:8" x14ac:dyDescent="0.25">
      <c r="B95" s="54"/>
      <c r="C95" s="147"/>
      <c r="D95" s="302"/>
      <c r="E95" s="302"/>
      <c r="F95" s="517"/>
      <c r="G95" s="517"/>
      <c r="H95" s="518"/>
    </row>
    <row r="96" spans="2:8" x14ac:dyDescent="0.25">
      <c r="B96" s="54"/>
      <c r="C96" s="147"/>
      <c r="D96" s="302"/>
      <c r="E96" s="302"/>
      <c r="F96" s="517"/>
      <c r="G96" s="517"/>
      <c r="H96" s="518"/>
    </row>
    <row r="97" spans="2:8" x14ac:dyDescent="0.25">
      <c r="B97" s="54"/>
      <c r="C97" s="147"/>
      <c r="D97" s="302"/>
      <c r="E97" s="302"/>
      <c r="F97" s="517"/>
      <c r="G97" s="517"/>
      <c r="H97" s="518"/>
    </row>
    <row r="98" spans="2:8" x14ac:dyDescent="0.25">
      <c r="B98" s="54"/>
      <c r="C98" s="147"/>
      <c r="D98" s="302"/>
      <c r="E98" s="302"/>
      <c r="F98" s="517"/>
      <c r="G98" s="517"/>
      <c r="H98" s="518"/>
    </row>
    <row r="99" spans="2:8" x14ac:dyDescent="0.25">
      <c r="B99" s="54"/>
      <c r="C99" s="147"/>
      <c r="D99" s="302"/>
      <c r="E99" s="302"/>
      <c r="F99" s="517"/>
      <c r="G99" s="517"/>
      <c r="H99" s="518"/>
    </row>
    <row r="100" spans="2:8" ht="15.75" thickBot="1" x14ac:dyDescent="0.3">
      <c r="B100" s="60"/>
      <c r="C100" s="148"/>
      <c r="D100" s="303"/>
      <c r="E100" s="303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6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809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810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7">
    <tabColor rgb="FF000000"/>
    <pageSetUpPr fitToPage="1"/>
  </sheetPr>
  <dimension ref="B1:BF100"/>
  <sheetViews>
    <sheetView showGridLines="0" zoomScale="90" zoomScaleNormal="90" workbookViewId="0">
      <selection activeCell="M1" sqref="M1"/>
    </sheetView>
  </sheetViews>
  <sheetFormatPr defaultRowHeight="15" x14ac:dyDescent="0.25"/>
  <cols>
    <col min="1" max="1" width="4.28515625" customWidth="1"/>
    <col min="2" max="2" width="10.85546875" customWidth="1"/>
    <col min="3" max="11" width="11.140625" customWidth="1"/>
    <col min="12" max="12" width="11.85546875" bestFit="1" customWidth="1"/>
    <col min="1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43592</v>
      </c>
      <c r="N5" s="468" t="str">
        <f ca="1">"Oil Sales for "&amp;TEXT(L5,"MM-DD-YY")</f>
        <v>Oil Sales for 05-07-19</v>
      </c>
      <c r="O5" s="469"/>
      <c r="P5" s="96">
        <f>SUM(AC14:AC37)</f>
        <v>626.47</v>
      </c>
      <c r="Q5" s="10"/>
      <c r="R5" s="531" t="str">
        <f ca="1">"Flare Total For "&amp;TEXT(L5,"MM-DD-YY")</f>
        <v>Flare Total For 05-07-19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670</v>
      </c>
      <c r="M6" s="10"/>
      <c r="N6" s="472" t="str">
        <f ca="1">"Gas Sales for "&amp;TEXT(L5,"MM-DD-YY")</f>
        <v>Gas Sales for 05-07-19</v>
      </c>
      <c r="O6" s="473"/>
      <c r="P6" s="132">
        <v>3488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499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94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297" t="s">
        <v>92</v>
      </c>
      <c r="F11" s="297" t="s">
        <v>93</v>
      </c>
      <c r="G11" s="297" t="s">
        <v>94</v>
      </c>
      <c r="H11" s="298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7" t="s">
        <v>54</v>
      </c>
      <c r="N11" s="298" t="s">
        <v>55</v>
      </c>
      <c r="O11" s="38" t="s">
        <v>80</v>
      </c>
      <c r="P11" s="297" t="s">
        <v>61</v>
      </c>
      <c r="Q11" s="298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7" t="s">
        <v>61</v>
      </c>
      <c r="AD11" s="297" t="s">
        <v>100</v>
      </c>
      <c r="AE11" s="297" t="s">
        <v>101</v>
      </c>
      <c r="AF11" s="298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295">
        <v>830</v>
      </c>
      <c r="E14" s="51">
        <v>42</v>
      </c>
      <c r="F14" s="295">
        <v>1.75</v>
      </c>
      <c r="G14" s="51">
        <v>181</v>
      </c>
      <c r="H14" s="52">
        <v>202</v>
      </c>
      <c r="I14" s="53"/>
      <c r="J14" s="160"/>
      <c r="K14" s="65"/>
      <c r="L14" s="49"/>
      <c r="M14" s="295"/>
      <c r="N14" s="52"/>
      <c r="O14" s="54">
        <v>3686</v>
      </c>
      <c r="P14" s="295">
        <v>24</v>
      </c>
      <c r="Q14" s="52">
        <v>22</v>
      </c>
      <c r="R14" s="21">
        <v>27</v>
      </c>
      <c r="S14" s="22">
        <f>Q14</f>
        <v>22</v>
      </c>
      <c r="T14" s="61"/>
      <c r="U14" s="61"/>
      <c r="V14" s="61"/>
      <c r="W14" s="112">
        <f ca="1">INDEX('Daily Totals'!$1:$1048576,MATCH(L5,'Daily Totals'!B:B)-1,17)</f>
        <v>118036</v>
      </c>
      <c r="X14" s="113">
        <f ca="1">IFERROR(('Main Tab'!$D$10-W14)/'Main Tab'!$D$10,1)</f>
        <v>0.33540907734492448</v>
      </c>
      <c r="Y14" s="185"/>
      <c r="Z14" s="64">
        <v>3</v>
      </c>
      <c r="AA14" s="49">
        <v>8351501</v>
      </c>
      <c r="AB14" s="49" t="s">
        <v>160</v>
      </c>
      <c r="AC14" s="295">
        <v>196.73</v>
      </c>
      <c r="AD14" s="104" t="s">
        <v>153</v>
      </c>
      <c r="AE14" s="106">
        <v>45.5</v>
      </c>
      <c r="AF14" s="108">
        <v>1E-3</v>
      </c>
      <c r="AI14" s="83">
        <f ca="1">$L$5+B14</f>
        <v>43592.291666666664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24</v>
      </c>
      <c r="AQ14" s="81">
        <f t="shared" si="1"/>
        <v>22</v>
      </c>
      <c r="AR14" s="81">
        <f t="shared" ref="AR14:AR37" si="2">IF(O14="","",O14)</f>
        <v>3686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0.65625</v>
      </c>
      <c r="AV14" s="81">
        <f t="shared" ref="AV14:AZ37" si="6">IF(F14="","",F14)</f>
        <v>1.75</v>
      </c>
      <c r="AW14" s="226">
        <f t="shared" si="6"/>
        <v>181</v>
      </c>
      <c r="AX14" s="81">
        <f t="shared" si="6"/>
        <v>202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830</v>
      </c>
      <c r="BC14" s="81">
        <f t="shared" ref="BC14:BC37" si="8">IF(H14="","",H14)</f>
        <v>202</v>
      </c>
      <c r="BD14" s="228">
        <f t="shared" ref="BD14:BD37" si="9">IF(AF14="","",AF14)</f>
        <v>1E-3</v>
      </c>
      <c r="BE14" s="227">
        <f t="shared" ref="BE14:BE37" si="10">IF(AE14="","",AE14)</f>
        <v>45.5</v>
      </c>
      <c r="BF14" s="84" t="str">
        <f t="shared" ref="BF14:BF37" si="11">IF(AA14&amp;AC14="","","Ticket No: "&amp;AA14&amp;" "&amp;AC14&amp;" bbls sold")</f>
        <v>Ticket No: 8351501 196.73 bbls sold</v>
      </c>
    </row>
    <row r="15" spans="2:58" x14ac:dyDescent="0.25">
      <c r="B15" s="47">
        <f ca="1">B14+$L$5+TIME(1,0,0)</f>
        <v>43592.333333333328</v>
      </c>
      <c r="C15" s="49"/>
      <c r="D15" s="295">
        <v>829</v>
      </c>
      <c r="E15" s="51">
        <v>42</v>
      </c>
      <c r="F15" s="295">
        <v>1.75</v>
      </c>
      <c r="G15" s="51">
        <v>178</v>
      </c>
      <c r="H15" s="52">
        <v>202</v>
      </c>
      <c r="I15" s="53"/>
      <c r="J15" s="160"/>
      <c r="K15" s="65"/>
      <c r="L15" s="49"/>
      <c r="M15" s="295"/>
      <c r="N15" s="52"/>
      <c r="O15" s="54">
        <v>3824</v>
      </c>
      <c r="P15" s="295">
        <v>27</v>
      </c>
      <c r="Q15" s="52">
        <v>23</v>
      </c>
      <c r="R15" s="23">
        <f t="shared" ref="R15:S30" si="12">P15+R14</f>
        <v>54</v>
      </c>
      <c r="S15" s="24">
        <f t="shared" si="12"/>
        <v>45</v>
      </c>
      <c r="T15" s="62"/>
      <c r="U15" s="62"/>
      <c r="V15" s="62"/>
      <c r="W15" s="114">
        <f t="shared" ref="W15:W37" ca="1" si="13">W14-Q15</f>
        <v>118013</v>
      </c>
      <c r="X15" s="115">
        <f ca="1">IFERROR(('Main Tab'!$D$10-W15)/'Main Tab'!$D$10,1)</f>
        <v>0.33553857674528592</v>
      </c>
      <c r="Y15" s="110"/>
      <c r="Z15" s="65">
        <v>3</v>
      </c>
      <c r="AA15" s="49"/>
      <c r="AB15" s="49"/>
      <c r="AC15" s="295"/>
      <c r="AD15" s="104"/>
      <c r="AE15" s="106"/>
      <c r="AF15" s="108"/>
      <c r="AI15" s="83">
        <f t="shared" ref="AI15:AI37" ca="1" si="14">B15</f>
        <v>43592.333333333328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27</v>
      </c>
      <c r="AQ15" s="81">
        <f t="shared" si="1"/>
        <v>23</v>
      </c>
      <c r="AR15" s="81">
        <f t="shared" si="2"/>
        <v>3824</v>
      </c>
      <c r="AS15" s="81" t="str">
        <f t="shared" si="3"/>
        <v/>
      </c>
      <c r="AT15" s="81" t="str">
        <f t="shared" si="4"/>
        <v/>
      </c>
      <c r="AU15" s="81">
        <f t="shared" si="5"/>
        <v>0.65625</v>
      </c>
      <c r="AV15" s="81">
        <f t="shared" si="6"/>
        <v>1.75</v>
      </c>
      <c r="AW15" s="226">
        <f t="shared" si="6"/>
        <v>178</v>
      </c>
      <c r="AX15" s="81">
        <f t="shared" si="6"/>
        <v>202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829</v>
      </c>
      <c r="BC15" s="81">
        <f t="shared" si="8"/>
        <v>202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43592.374999999993</v>
      </c>
      <c r="C16" s="49"/>
      <c r="D16" s="295">
        <v>827</v>
      </c>
      <c r="E16" s="51">
        <v>42</v>
      </c>
      <c r="F16" s="295">
        <v>1.75</v>
      </c>
      <c r="G16" s="51">
        <v>188</v>
      </c>
      <c r="H16" s="52">
        <v>204</v>
      </c>
      <c r="I16" s="53"/>
      <c r="J16" s="160"/>
      <c r="K16" s="65"/>
      <c r="L16" s="49"/>
      <c r="M16" s="295"/>
      <c r="N16" s="52"/>
      <c r="O16" s="54">
        <v>3755</v>
      </c>
      <c r="P16" s="295">
        <v>28</v>
      </c>
      <c r="Q16" s="52">
        <v>22</v>
      </c>
      <c r="R16" s="23">
        <f t="shared" si="12"/>
        <v>82</v>
      </c>
      <c r="S16" s="24">
        <f t="shared" si="12"/>
        <v>67</v>
      </c>
      <c r="T16" s="62"/>
      <c r="U16" s="62"/>
      <c r="V16" s="62"/>
      <c r="W16" s="114">
        <f t="shared" ca="1" si="13"/>
        <v>117991</v>
      </c>
      <c r="X16" s="115">
        <f ca="1">IFERROR(('Main Tab'!$D$10-W16)/'Main Tab'!$D$10,1)</f>
        <v>0.33566244573693604</v>
      </c>
      <c r="Y16" s="110"/>
      <c r="Z16" s="65">
        <v>2</v>
      </c>
      <c r="AA16" s="49"/>
      <c r="AB16" s="49"/>
      <c r="AC16" s="295"/>
      <c r="AD16" s="104"/>
      <c r="AE16" s="106"/>
      <c r="AF16" s="108"/>
      <c r="AI16" s="83">
        <f t="shared" ca="1" si="14"/>
        <v>43592.374999999993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28</v>
      </c>
      <c r="AQ16" s="81">
        <f t="shared" si="1"/>
        <v>22</v>
      </c>
      <c r="AR16" s="81">
        <f t="shared" si="2"/>
        <v>3755</v>
      </c>
      <c r="AS16" s="81" t="str">
        <f t="shared" si="3"/>
        <v/>
      </c>
      <c r="AT16" s="81" t="str">
        <f t="shared" si="4"/>
        <v/>
      </c>
      <c r="AU16" s="81">
        <f t="shared" si="5"/>
        <v>0.65625</v>
      </c>
      <c r="AV16" s="81">
        <f t="shared" si="6"/>
        <v>1.75</v>
      </c>
      <c r="AW16" s="226">
        <f t="shared" si="6"/>
        <v>188</v>
      </c>
      <c r="AX16" s="81">
        <f t="shared" si="6"/>
        <v>204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827</v>
      </c>
      <c r="BC16" s="81">
        <f t="shared" si="8"/>
        <v>204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43592.416666666657</v>
      </c>
      <c r="C17" s="49"/>
      <c r="D17" s="295">
        <v>826</v>
      </c>
      <c r="E17" s="51">
        <v>42</v>
      </c>
      <c r="F17" s="295">
        <v>1.75</v>
      </c>
      <c r="G17" s="51">
        <v>180</v>
      </c>
      <c r="H17" s="52">
        <v>204</v>
      </c>
      <c r="I17" s="53"/>
      <c r="J17" s="160"/>
      <c r="K17" s="65"/>
      <c r="L17" s="49"/>
      <c r="M17" s="295"/>
      <c r="N17" s="52"/>
      <c r="O17" s="54">
        <v>3798</v>
      </c>
      <c r="P17" s="295">
        <v>30</v>
      </c>
      <c r="Q17" s="52">
        <v>21</v>
      </c>
      <c r="R17" s="23">
        <f t="shared" si="12"/>
        <v>112</v>
      </c>
      <c r="S17" s="24">
        <f t="shared" si="12"/>
        <v>88</v>
      </c>
      <c r="T17" s="62"/>
      <c r="U17" s="171"/>
      <c r="V17" s="62"/>
      <c r="W17" s="114">
        <f t="shared" ca="1" si="13"/>
        <v>117970</v>
      </c>
      <c r="X17" s="115">
        <f ca="1">IFERROR(('Main Tab'!$D$10-W17)/'Main Tab'!$D$10,1)</f>
        <v>0.33578068431987479</v>
      </c>
      <c r="Y17" s="110"/>
      <c r="Z17" s="65">
        <v>2</v>
      </c>
      <c r="AA17" s="49"/>
      <c r="AB17" s="49"/>
      <c r="AC17" s="295"/>
      <c r="AD17" s="104"/>
      <c r="AE17" s="106"/>
      <c r="AF17" s="108"/>
      <c r="AI17" s="83">
        <f t="shared" ca="1" si="14"/>
        <v>43592.416666666657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30</v>
      </c>
      <c r="AQ17" s="81">
        <f t="shared" si="1"/>
        <v>21</v>
      </c>
      <c r="AR17" s="81">
        <f t="shared" si="2"/>
        <v>3798</v>
      </c>
      <c r="AS17" s="81" t="str">
        <f t="shared" si="3"/>
        <v/>
      </c>
      <c r="AT17" s="81" t="str">
        <f t="shared" si="4"/>
        <v/>
      </c>
      <c r="AU17" s="81">
        <f t="shared" si="5"/>
        <v>0.65625</v>
      </c>
      <c r="AV17" s="81">
        <f t="shared" si="6"/>
        <v>1.75</v>
      </c>
      <c r="AW17" s="226">
        <f t="shared" si="6"/>
        <v>180</v>
      </c>
      <c r="AX17" s="81">
        <f t="shared" si="6"/>
        <v>204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826</v>
      </c>
      <c r="BC17" s="81">
        <f t="shared" si="8"/>
        <v>204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43592.458333333321</v>
      </c>
      <c r="C18" s="49"/>
      <c r="D18" s="295">
        <v>827</v>
      </c>
      <c r="E18" s="51">
        <v>42</v>
      </c>
      <c r="F18" s="295">
        <v>1.75</v>
      </c>
      <c r="G18" s="51">
        <v>181</v>
      </c>
      <c r="H18" s="52">
        <v>203</v>
      </c>
      <c r="I18" s="53"/>
      <c r="J18" s="160"/>
      <c r="K18" s="65"/>
      <c r="L18" s="49"/>
      <c r="M18" s="295"/>
      <c r="N18" s="52"/>
      <c r="O18" s="54">
        <v>3656</v>
      </c>
      <c r="P18" s="295">
        <v>30</v>
      </c>
      <c r="Q18" s="52">
        <v>23</v>
      </c>
      <c r="R18" s="23">
        <f t="shared" si="12"/>
        <v>142</v>
      </c>
      <c r="S18" s="24">
        <f t="shared" si="12"/>
        <v>111</v>
      </c>
      <c r="T18" s="62"/>
      <c r="U18" s="62"/>
      <c r="V18" s="62"/>
      <c r="W18" s="114">
        <f t="shared" ca="1" si="13"/>
        <v>117947</v>
      </c>
      <c r="X18" s="115">
        <f ca="1">IFERROR(('Main Tab'!$D$10-W18)/'Main Tab'!$D$10,1)</f>
        <v>0.33591018372023623</v>
      </c>
      <c r="Y18" s="110"/>
      <c r="Z18" s="65">
        <v>3</v>
      </c>
      <c r="AA18" s="49"/>
      <c r="AB18" s="49"/>
      <c r="AC18" s="295"/>
      <c r="AD18" s="104"/>
      <c r="AE18" s="106"/>
      <c r="AF18" s="108"/>
      <c r="AI18" s="83">
        <f t="shared" ca="1" si="14"/>
        <v>43592.458333333321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30</v>
      </c>
      <c r="AQ18" s="81">
        <f t="shared" si="1"/>
        <v>23</v>
      </c>
      <c r="AR18" s="81">
        <f t="shared" si="2"/>
        <v>3656</v>
      </c>
      <c r="AS18" s="81" t="str">
        <f t="shared" si="3"/>
        <v/>
      </c>
      <c r="AT18" s="81" t="str">
        <f t="shared" si="4"/>
        <v/>
      </c>
      <c r="AU18" s="81">
        <f t="shared" si="5"/>
        <v>0.65625</v>
      </c>
      <c r="AV18" s="81">
        <f t="shared" si="6"/>
        <v>1.75</v>
      </c>
      <c r="AW18" s="226">
        <f t="shared" si="6"/>
        <v>181</v>
      </c>
      <c r="AX18" s="81">
        <f t="shared" si="6"/>
        <v>203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827</v>
      </c>
      <c r="BC18" s="81">
        <f t="shared" si="8"/>
        <v>203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43592.499999999985</v>
      </c>
      <c r="C19" s="49"/>
      <c r="D19" s="295">
        <v>826</v>
      </c>
      <c r="E19" s="51">
        <v>42</v>
      </c>
      <c r="F19" s="295">
        <v>1.75</v>
      </c>
      <c r="G19" s="51">
        <v>184</v>
      </c>
      <c r="H19" s="52">
        <v>204</v>
      </c>
      <c r="I19" s="53"/>
      <c r="J19" s="160"/>
      <c r="K19" s="65"/>
      <c r="L19" s="49"/>
      <c r="M19" s="295"/>
      <c r="N19" s="52"/>
      <c r="O19" s="54">
        <v>3828</v>
      </c>
      <c r="P19" s="295">
        <v>28</v>
      </c>
      <c r="Q19" s="52">
        <v>22</v>
      </c>
      <c r="R19" s="23">
        <f t="shared" si="12"/>
        <v>170</v>
      </c>
      <c r="S19" s="24">
        <f t="shared" si="12"/>
        <v>133</v>
      </c>
      <c r="T19" s="62"/>
      <c r="U19" s="62"/>
      <c r="V19" s="62"/>
      <c r="W19" s="114">
        <f t="shared" ca="1" si="13"/>
        <v>117925</v>
      </c>
      <c r="X19" s="115">
        <f ca="1">IFERROR(('Main Tab'!$D$10-W19)/'Main Tab'!$D$10,1)</f>
        <v>0.33603405271188636</v>
      </c>
      <c r="Y19" s="110"/>
      <c r="Z19" s="65">
        <v>2</v>
      </c>
      <c r="AA19" s="49"/>
      <c r="AB19" s="49"/>
      <c r="AC19" s="295"/>
      <c r="AD19" s="104"/>
      <c r="AE19" s="106"/>
      <c r="AF19" s="108"/>
      <c r="AI19" s="83">
        <f t="shared" ca="1" si="14"/>
        <v>43592.499999999985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28</v>
      </c>
      <c r="AQ19" s="81">
        <f t="shared" si="1"/>
        <v>22</v>
      </c>
      <c r="AR19" s="81">
        <f t="shared" si="2"/>
        <v>3828</v>
      </c>
      <c r="AS19" s="81" t="str">
        <f t="shared" si="3"/>
        <v/>
      </c>
      <c r="AT19" s="81" t="str">
        <f t="shared" si="4"/>
        <v/>
      </c>
      <c r="AU19" s="81">
        <f t="shared" si="5"/>
        <v>0.65625</v>
      </c>
      <c r="AV19" s="81">
        <f>IF(F19="","",F19)</f>
        <v>1.75</v>
      </c>
      <c r="AW19" s="226">
        <f t="shared" si="6"/>
        <v>184</v>
      </c>
      <c r="AX19" s="81">
        <f t="shared" si="6"/>
        <v>204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826</v>
      </c>
      <c r="BC19" s="81">
        <f t="shared" si="8"/>
        <v>204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43592.54166666665</v>
      </c>
      <c r="C20" s="49"/>
      <c r="D20" s="295">
        <v>826</v>
      </c>
      <c r="E20" s="51">
        <v>42</v>
      </c>
      <c r="F20" s="295">
        <v>1.75</v>
      </c>
      <c r="G20" s="51">
        <v>183</v>
      </c>
      <c r="H20" s="52">
        <v>205</v>
      </c>
      <c r="I20" s="53"/>
      <c r="J20" s="160"/>
      <c r="K20" s="65"/>
      <c r="L20" s="49"/>
      <c r="M20" s="295"/>
      <c r="N20" s="52"/>
      <c r="O20" s="54">
        <v>3432</v>
      </c>
      <c r="P20" s="295">
        <v>31</v>
      </c>
      <c r="Q20" s="52">
        <v>22</v>
      </c>
      <c r="R20" s="23">
        <f t="shared" si="12"/>
        <v>201</v>
      </c>
      <c r="S20" s="24">
        <f t="shared" si="12"/>
        <v>155</v>
      </c>
      <c r="T20" s="62"/>
      <c r="U20" s="62"/>
      <c r="V20" s="62"/>
      <c r="W20" s="114">
        <f t="shared" ca="1" si="13"/>
        <v>117903</v>
      </c>
      <c r="X20" s="115">
        <f ca="1">IFERROR(('Main Tab'!$D$10-W20)/'Main Tab'!$D$10,1)</f>
        <v>0.33615792170353648</v>
      </c>
      <c r="Y20" s="110"/>
      <c r="Z20" s="221">
        <v>2</v>
      </c>
      <c r="AA20" s="49">
        <v>8351401</v>
      </c>
      <c r="AB20" s="49" t="s">
        <v>160</v>
      </c>
      <c r="AC20" s="295">
        <v>196.73</v>
      </c>
      <c r="AD20" s="104" t="s">
        <v>153</v>
      </c>
      <c r="AE20" s="106">
        <v>45.5</v>
      </c>
      <c r="AF20" s="108">
        <v>1E-3</v>
      </c>
      <c r="AI20" s="83">
        <f t="shared" ca="1" si="14"/>
        <v>43592.54166666665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31</v>
      </c>
      <c r="AQ20" s="81">
        <f t="shared" si="1"/>
        <v>22</v>
      </c>
      <c r="AR20" s="81">
        <f t="shared" si="2"/>
        <v>3432</v>
      </c>
      <c r="AS20" s="81" t="str">
        <f t="shared" si="3"/>
        <v/>
      </c>
      <c r="AT20" s="81" t="str">
        <f t="shared" si="4"/>
        <v/>
      </c>
      <c r="AU20" s="81">
        <f t="shared" si="5"/>
        <v>0.65625</v>
      </c>
      <c r="AV20" s="81">
        <f t="shared" si="6"/>
        <v>1.75</v>
      </c>
      <c r="AW20" s="226">
        <f t="shared" si="6"/>
        <v>183</v>
      </c>
      <c r="AX20" s="81">
        <f t="shared" si="6"/>
        <v>205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826</v>
      </c>
      <c r="BC20" s="81">
        <f t="shared" si="8"/>
        <v>205</v>
      </c>
      <c r="BD20" s="81">
        <f t="shared" si="9"/>
        <v>1E-3</v>
      </c>
      <c r="BE20" s="81">
        <f t="shared" si="10"/>
        <v>45.5</v>
      </c>
      <c r="BF20" s="84" t="str">
        <f t="shared" si="11"/>
        <v>Ticket No: 8351401 196.73 bbls sold</v>
      </c>
    </row>
    <row r="21" spans="2:58" x14ac:dyDescent="0.25">
      <c r="B21" s="47">
        <f t="shared" ca="1" si="15"/>
        <v>43592.583333333314</v>
      </c>
      <c r="C21" s="49"/>
      <c r="D21" s="295">
        <v>826</v>
      </c>
      <c r="E21" s="51">
        <v>42</v>
      </c>
      <c r="F21" s="295">
        <v>1.75</v>
      </c>
      <c r="G21" s="51">
        <v>182</v>
      </c>
      <c r="H21" s="52">
        <v>206</v>
      </c>
      <c r="I21" s="53"/>
      <c r="J21" s="160"/>
      <c r="K21" s="65"/>
      <c r="L21" s="49"/>
      <c r="M21" s="295"/>
      <c r="N21" s="52"/>
      <c r="O21" s="54">
        <v>3623</v>
      </c>
      <c r="P21" s="295">
        <v>34</v>
      </c>
      <c r="Q21" s="52">
        <v>23</v>
      </c>
      <c r="R21" s="23">
        <f t="shared" si="12"/>
        <v>235</v>
      </c>
      <c r="S21" s="24">
        <f t="shared" si="12"/>
        <v>178</v>
      </c>
      <c r="T21" s="62"/>
      <c r="U21" s="62"/>
      <c r="V21" s="62"/>
      <c r="W21" s="114">
        <f t="shared" ca="1" si="13"/>
        <v>117880</v>
      </c>
      <c r="X21" s="115">
        <f ca="1">IFERROR(('Main Tab'!$D$10-W21)/'Main Tab'!$D$10,1)</f>
        <v>0.33628742110389792</v>
      </c>
      <c r="Y21" s="110"/>
      <c r="Z21" s="65">
        <v>2</v>
      </c>
      <c r="AA21" s="49"/>
      <c r="AB21" s="49"/>
      <c r="AC21" s="295"/>
      <c r="AD21" s="104"/>
      <c r="AE21" s="106"/>
      <c r="AF21" s="108"/>
      <c r="AI21" s="83">
        <f t="shared" ca="1" si="14"/>
        <v>43592.583333333314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34</v>
      </c>
      <c r="AQ21" s="81">
        <f t="shared" si="1"/>
        <v>23</v>
      </c>
      <c r="AR21" s="81">
        <f t="shared" si="2"/>
        <v>3623</v>
      </c>
      <c r="AS21" s="81" t="str">
        <f t="shared" si="3"/>
        <v/>
      </c>
      <c r="AT21" s="81" t="str">
        <f t="shared" si="4"/>
        <v/>
      </c>
      <c r="AU21" s="81">
        <f t="shared" si="5"/>
        <v>0.65625</v>
      </c>
      <c r="AV21" s="81">
        <f t="shared" si="6"/>
        <v>1.75</v>
      </c>
      <c r="AW21" s="226">
        <f t="shared" si="6"/>
        <v>182</v>
      </c>
      <c r="AX21" s="81">
        <f t="shared" si="6"/>
        <v>206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826</v>
      </c>
      <c r="BC21" s="81">
        <f t="shared" si="8"/>
        <v>206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43592.624999999978</v>
      </c>
      <c r="C22" s="49"/>
      <c r="D22" s="295">
        <v>827</v>
      </c>
      <c r="E22" s="51">
        <v>42</v>
      </c>
      <c r="F22" s="295">
        <v>1.75</v>
      </c>
      <c r="G22" s="51">
        <v>177</v>
      </c>
      <c r="H22" s="52">
        <v>205</v>
      </c>
      <c r="I22" s="53"/>
      <c r="J22" s="160"/>
      <c r="K22" s="65"/>
      <c r="L22" s="49"/>
      <c r="M22" s="295"/>
      <c r="N22" s="52"/>
      <c r="O22" s="54">
        <v>3269</v>
      </c>
      <c r="P22" s="295">
        <v>35</v>
      </c>
      <c r="Q22" s="52">
        <v>18</v>
      </c>
      <c r="R22" s="23">
        <f t="shared" si="12"/>
        <v>270</v>
      </c>
      <c r="S22" s="24">
        <f t="shared" si="12"/>
        <v>196</v>
      </c>
      <c r="T22" s="62"/>
      <c r="U22" s="62"/>
      <c r="V22" s="62"/>
      <c r="W22" s="114">
        <f t="shared" ca="1" si="13"/>
        <v>117862</v>
      </c>
      <c r="X22" s="115">
        <f ca="1">IFERROR(('Main Tab'!$D$10-W22)/'Main Tab'!$D$10,1)</f>
        <v>0.33638876846070254</v>
      </c>
      <c r="Y22" s="110"/>
      <c r="Z22" s="65">
        <v>3</v>
      </c>
      <c r="AA22" s="49"/>
      <c r="AB22" s="49"/>
      <c r="AC22" s="295"/>
      <c r="AD22" s="104"/>
      <c r="AE22" s="106"/>
      <c r="AF22" s="108"/>
      <c r="AI22" s="83">
        <f t="shared" ca="1" si="14"/>
        <v>43592.624999999978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35</v>
      </c>
      <c r="AQ22" s="81">
        <f t="shared" si="1"/>
        <v>18</v>
      </c>
      <c r="AR22" s="81">
        <f t="shared" si="2"/>
        <v>3269</v>
      </c>
      <c r="AS22" s="81" t="str">
        <f t="shared" si="3"/>
        <v/>
      </c>
      <c r="AT22" s="81" t="str">
        <f t="shared" si="4"/>
        <v/>
      </c>
      <c r="AU22" s="81">
        <f t="shared" si="5"/>
        <v>0.65625</v>
      </c>
      <c r="AV22" s="81">
        <f t="shared" si="6"/>
        <v>1.75</v>
      </c>
      <c r="AW22" s="226">
        <f t="shared" si="6"/>
        <v>177</v>
      </c>
      <c r="AX22" s="81">
        <f t="shared" si="6"/>
        <v>205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827</v>
      </c>
      <c r="BC22" s="81">
        <f t="shared" si="8"/>
        <v>205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43592.666666666642</v>
      </c>
      <c r="C23" s="49"/>
      <c r="D23" s="295">
        <v>827</v>
      </c>
      <c r="E23" s="51">
        <v>42</v>
      </c>
      <c r="F23" s="295">
        <v>1.75</v>
      </c>
      <c r="G23" s="51">
        <v>183</v>
      </c>
      <c r="H23" s="52">
        <v>205</v>
      </c>
      <c r="I23" s="53"/>
      <c r="J23" s="160"/>
      <c r="K23" s="65"/>
      <c r="L23" s="49"/>
      <c r="M23" s="295"/>
      <c r="N23" s="52"/>
      <c r="O23" s="54">
        <v>3469</v>
      </c>
      <c r="P23" s="295">
        <v>33</v>
      </c>
      <c r="Q23" s="52">
        <v>23</v>
      </c>
      <c r="R23" s="23">
        <f t="shared" si="12"/>
        <v>303</v>
      </c>
      <c r="S23" s="24">
        <f t="shared" si="12"/>
        <v>219</v>
      </c>
      <c r="T23" s="62"/>
      <c r="U23" s="62"/>
      <c r="V23" s="62"/>
      <c r="W23" s="114">
        <f t="shared" ca="1" si="13"/>
        <v>117839</v>
      </c>
      <c r="X23" s="115">
        <f ca="1">IFERROR(('Main Tab'!$D$10-W23)/'Main Tab'!$D$10,1)</f>
        <v>0.33651826786106404</v>
      </c>
      <c r="Y23" s="110"/>
      <c r="Z23" s="65">
        <v>3</v>
      </c>
      <c r="AA23" s="49"/>
      <c r="AB23" s="49"/>
      <c r="AC23" s="295"/>
      <c r="AD23" s="104"/>
      <c r="AE23" s="106"/>
      <c r="AF23" s="108"/>
      <c r="AI23" s="83">
        <f t="shared" ca="1" si="14"/>
        <v>43592.666666666642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33</v>
      </c>
      <c r="AQ23" s="81">
        <f t="shared" si="1"/>
        <v>23</v>
      </c>
      <c r="AR23" s="81">
        <f t="shared" si="2"/>
        <v>3469</v>
      </c>
      <c r="AS23" s="81" t="str">
        <f t="shared" si="3"/>
        <v/>
      </c>
      <c r="AT23" s="81" t="str">
        <f t="shared" si="4"/>
        <v/>
      </c>
      <c r="AU23" s="81">
        <f t="shared" si="5"/>
        <v>0.65625</v>
      </c>
      <c r="AV23" s="81">
        <f t="shared" si="6"/>
        <v>1.75</v>
      </c>
      <c r="AW23" s="226">
        <f t="shared" si="6"/>
        <v>183</v>
      </c>
      <c r="AX23" s="81">
        <f t="shared" si="6"/>
        <v>205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827</v>
      </c>
      <c r="BC23" s="81">
        <f t="shared" si="8"/>
        <v>205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43592.708333333307</v>
      </c>
      <c r="C24" s="49"/>
      <c r="D24" s="295">
        <v>827</v>
      </c>
      <c r="E24" s="51">
        <v>42</v>
      </c>
      <c r="F24" s="295">
        <v>1.75</v>
      </c>
      <c r="G24" s="51">
        <v>181</v>
      </c>
      <c r="H24" s="52">
        <v>206</v>
      </c>
      <c r="I24" s="53"/>
      <c r="J24" s="160"/>
      <c r="K24" s="65"/>
      <c r="L24" s="49"/>
      <c r="M24" s="295"/>
      <c r="N24" s="52"/>
      <c r="O24" s="54">
        <v>3439</v>
      </c>
      <c r="P24" s="295">
        <v>35</v>
      </c>
      <c r="Q24" s="52">
        <v>18</v>
      </c>
      <c r="R24" s="23">
        <f t="shared" si="12"/>
        <v>338</v>
      </c>
      <c r="S24" s="24">
        <f t="shared" si="12"/>
        <v>237</v>
      </c>
      <c r="T24" s="62"/>
      <c r="U24" s="62"/>
      <c r="V24" s="62"/>
      <c r="W24" s="114">
        <f t="shared" ca="1" si="13"/>
        <v>117821</v>
      </c>
      <c r="X24" s="115">
        <f ca="1">IFERROR(('Main Tab'!$D$10-W24)/'Main Tab'!$D$10,1)</f>
        <v>0.33661961521786865</v>
      </c>
      <c r="Y24" s="110"/>
      <c r="Z24" s="65">
        <v>2</v>
      </c>
      <c r="AA24" s="49"/>
      <c r="AB24" s="49"/>
      <c r="AC24" s="295"/>
      <c r="AD24" s="104"/>
      <c r="AE24" s="106"/>
      <c r="AF24" s="108"/>
      <c r="AI24" s="83">
        <f t="shared" ca="1" si="14"/>
        <v>43592.708333333307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35</v>
      </c>
      <c r="AQ24" s="81">
        <f t="shared" si="1"/>
        <v>18</v>
      </c>
      <c r="AR24" s="81">
        <f t="shared" si="2"/>
        <v>3439</v>
      </c>
      <c r="AS24" s="81" t="str">
        <f t="shared" si="3"/>
        <v/>
      </c>
      <c r="AT24" s="81" t="str">
        <f t="shared" si="4"/>
        <v/>
      </c>
      <c r="AU24" s="81">
        <f t="shared" si="5"/>
        <v>0.65625</v>
      </c>
      <c r="AV24" s="81">
        <f t="shared" si="6"/>
        <v>1.75</v>
      </c>
      <c r="AW24" s="226">
        <f t="shared" si="6"/>
        <v>181</v>
      </c>
      <c r="AX24" s="81">
        <f t="shared" si="6"/>
        <v>206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827</v>
      </c>
      <c r="BC24" s="81">
        <f t="shared" si="8"/>
        <v>206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43592.749999999971</v>
      </c>
      <c r="C25" s="49"/>
      <c r="D25" s="295">
        <v>827</v>
      </c>
      <c r="E25" s="51">
        <v>42</v>
      </c>
      <c r="F25" s="295">
        <v>1.75</v>
      </c>
      <c r="G25" s="51">
        <v>174</v>
      </c>
      <c r="H25" s="52">
        <v>207</v>
      </c>
      <c r="I25" s="53"/>
      <c r="J25" s="160"/>
      <c r="K25" s="65"/>
      <c r="L25" s="49"/>
      <c r="M25" s="295"/>
      <c r="N25" s="52"/>
      <c r="O25" s="54">
        <v>3287</v>
      </c>
      <c r="P25" s="295">
        <v>26</v>
      </c>
      <c r="Q25" s="52">
        <v>20</v>
      </c>
      <c r="R25" s="23">
        <f t="shared" si="12"/>
        <v>364</v>
      </c>
      <c r="S25" s="24">
        <f t="shared" si="12"/>
        <v>257</v>
      </c>
      <c r="T25" s="62"/>
      <c r="U25" s="62"/>
      <c r="V25" s="62"/>
      <c r="W25" s="114">
        <f t="shared" ca="1" si="13"/>
        <v>117801</v>
      </c>
      <c r="X25" s="115">
        <f ca="1">IFERROR(('Main Tab'!$D$10-W25)/'Main Tab'!$D$10,1)</f>
        <v>0.33673222339209602</v>
      </c>
      <c r="Y25" s="110"/>
      <c r="Z25" s="65">
        <v>4</v>
      </c>
      <c r="AA25" s="49"/>
      <c r="AB25" s="49"/>
      <c r="AC25" s="295"/>
      <c r="AD25" s="104"/>
      <c r="AE25" s="106"/>
      <c r="AF25" s="108"/>
      <c r="AI25" s="83">
        <f t="shared" ca="1" si="14"/>
        <v>43592.749999999971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26</v>
      </c>
      <c r="AQ25" s="81">
        <f t="shared" si="1"/>
        <v>20</v>
      </c>
      <c r="AR25" s="81">
        <f t="shared" si="2"/>
        <v>3287</v>
      </c>
      <c r="AS25" s="81" t="str">
        <f t="shared" si="3"/>
        <v/>
      </c>
      <c r="AT25" s="81" t="str">
        <f t="shared" si="4"/>
        <v/>
      </c>
      <c r="AU25" s="81">
        <f t="shared" si="5"/>
        <v>0.65625</v>
      </c>
      <c r="AV25" s="81">
        <f t="shared" si="6"/>
        <v>1.75</v>
      </c>
      <c r="AW25" s="81">
        <f t="shared" si="6"/>
        <v>174</v>
      </c>
      <c r="AX25" s="81">
        <f t="shared" si="6"/>
        <v>207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827</v>
      </c>
      <c r="BC25" s="81">
        <f t="shared" si="8"/>
        <v>207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43592.791666666635</v>
      </c>
      <c r="C26" s="49"/>
      <c r="D26" s="295">
        <v>827</v>
      </c>
      <c r="E26" s="51">
        <v>42</v>
      </c>
      <c r="F26" s="300">
        <v>1.75</v>
      </c>
      <c r="G26" s="51">
        <v>181</v>
      </c>
      <c r="H26" s="52">
        <v>206</v>
      </c>
      <c r="I26" s="53"/>
      <c r="J26" s="160"/>
      <c r="K26" s="65"/>
      <c r="L26" s="49"/>
      <c r="M26" s="295"/>
      <c r="N26" s="52"/>
      <c r="O26" s="54">
        <v>3704</v>
      </c>
      <c r="P26" s="300">
        <v>24</v>
      </c>
      <c r="Q26" s="52">
        <v>18</v>
      </c>
      <c r="R26" s="23">
        <f t="shared" si="12"/>
        <v>388</v>
      </c>
      <c r="S26" s="24">
        <f t="shared" si="12"/>
        <v>275</v>
      </c>
      <c r="T26" s="62"/>
      <c r="U26" s="62"/>
      <c r="V26" s="62"/>
      <c r="W26" s="114">
        <f t="shared" ca="1" si="13"/>
        <v>117783</v>
      </c>
      <c r="X26" s="115">
        <f ca="1">IFERROR(('Main Tab'!$D$10-W26)/'Main Tab'!$D$10,1)</f>
        <v>0.33683357074890069</v>
      </c>
      <c r="Y26" s="110"/>
      <c r="Z26" s="64">
        <v>3</v>
      </c>
      <c r="AA26" s="49"/>
      <c r="AB26" s="49"/>
      <c r="AC26" s="295"/>
      <c r="AD26" s="104"/>
      <c r="AE26" s="106"/>
      <c r="AF26" s="108"/>
      <c r="AI26" s="83">
        <f t="shared" ca="1" si="14"/>
        <v>43592.791666666635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24</v>
      </c>
      <c r="AQ26" s="81">
        <f t="shared" si="1"/>
        <v>18</v>
      </c>
      <c r="AR26" s="81">
        <f t="shared" si="2"/>
        <v>3704</v>
      </c>
      <c r="AS26" s="81" t="str">
        <f t="shared" si="3"/>
        <v/>
      </c>
      <c r="AT26" s="81" t="str">
        <f t="shared" si="4"/>
        <v/>
      </c>
      <c r="AU26" s="81">
        <f t="shared" si="5"/>
        <v>0.65625</v>
      </c>
      <c r="AV26" s="81">
        <f>IF(F26="","",F26)</f>
        <v>1.75</v>
      </c>
      <c r="AW26" s="81">
        <f t="shared" si="6"/>
        <v>181</v>
      </c>
      <c r="AX26" s="81">
        <f t="shared" si="6"/>
        <v>206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827</v>
      </c>
      <c r="BC26" s="81">
        <f t="shared" si="8"/>
        <v>206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43592.833333333299</v>
      </c>
      <c r="C27" s="49"/>
      <c r="D27" s="295">
        <v>827</v>
      </c>
      <c r="E27" s="51">
        <v>42</v>
      </c>
      <c r="F27" s="300">
        <v>1.75</v>
      </c>
      <c r="G27" s="51">
        <v>201</v>
      </c>
      <c r="H27" s="52">
        <v>207</v>
      </c>
      <c r="I27" s="53"/>
      <c r="J27" s="160"/>
      <c r="K27" s="65"/>
      <c r="L27" s="49"/>
      <c r="M27" s="295"/>
      <c r="N27" s="52"/>
      <c r="O27" s="54">
        <v>3655</v>
      </c>
      <c r="P27" s="300">
        <v>35</v>
      </c>
      <c r="Q27" s="52">
        <v>22</v>
      </c>
      <c r="R27" s="23">
        <f t="shared" si="12"/>
        <v>423</v>
      </c>
      <c r="S27" s="24">
        <f t="shared" si="12"/>
        <v>297</v>
      </c>
      <c r="T27" s="62"/>
      <c r="U27" s="62"/>
      <c r="V27" s="62"/>
      <c r="W27" s="114">
        <f t="shared" ca="1" si="13"/>
        <v>117761</v>
      </c>
      <c r="X27" s="115">
        <f ca="1">IFERROR(('Main Tab'!$D$10-W27)/'Main Tab'!$D$10,1)</f>
        <v>0.33695743974055076</v>
      </c>
      <c r="Y27" s="110"/>
      <c r="Z27" s="65">
        <v>3</v>
      </c>
      <c r="AA27" s="49"/>
      <c r="AB27" s="49"/>
      <c r="AC27" s="295"/>
      <c r="AD27" s="104"/>
      <c r="AE27" s="106"/>
      <c r="AF27" s="108"/>
      <c r="AI27" s="83">
        <f t="shared" ca="1" si="14"/>
        <v>43592.833333333299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35</v>
      </c>
      <c r="AQ27" s="81">
        <f t="shared" si="1"/>
        <v>22</v>
      </c>
      <c r="AR27" s="81">
        <f t="shared" si="2"/>
        <v>3655</v>
      </c>
      <c r="AS27" s="81" t="str">
        <f t="shared" si="3"/>
        <v/>
      </c>
      <c r="AT27" s="81" t="str">
        <f t="shared" si="4"/>
        <v/>
      </c>
      <c r="AU27" s="81">
        <f t="shared" si="5"/>
        <v>0.65625</v>
      </c>
      <c r="AV27" s="81">
        <f t="shared" si="6"/>
        <v>1.75</v>
      </c>
      <c r="AW27" s="81">
        <f t="shared" si="6"/>
        <v>201</v>
      </c>
      <c r="AX27" s="81">
        <f t="shared" si="6"/>
        <v>207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827</v>
      </c>
      <c r="BC27" s="81">
        <f t="shared" si="8"/>
        <v>207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43592.874999999964</v>
      </c>
      <c r="C28" s="49"/>
      <c r="D28" s="295">
        <v>827</v>
      </c>
      <c r="E28" s="51">
        <v>42</v>
      </c>
      <c r="F28" s="300">
        <v>1.75</v>
      </c>
      <c r="G28" s="51">
        <v>226</v>
      </c>
      <c r="H28" s="52">
        <v>209</v>
      </c>
      <c r="I28" s="53"/>
      <c r="J28" s="160"/>
      <c r="K28" s="65"/>
      <c r="L28" s="49"/>
      <c r="M28" s="295"/>
      <c r="N28" s="52"/>
      <c r="O28" s="54">
        <v>3463</v>
      </c>
      <c r="P28" s="300">
        <v>25</v>
      </c>
      <c r="Q28" s="52">
        <v>21</v>
      </c>
      <c r="R28" s="23">
        <f t="shared" si="12"/>
        <v>448</v>
      </c>
      <c r="S28" s="24">
        <f t="shared" si="12"/>
        <v>318</v>
      </c>
      <c r="T28" s="62"/>
      <c r="U28" s="62"/>
      <c r="V28" s="62"/>
      <c r="W28" s="114">
        <f t="shared" ca="1" si="13"/>
        <v>117740</v>
      </c>
      <c r="X28" s="115">
        <f ca="1">IFERROR(('Main Tab'!$D$10-W28)/'Main Tab'!$D$10,1)</f>
        <v>0.3370756783234895</v>
      </c>
      <c r="Y28" s="110"/>
      <c r="Z28" s="65">
        <v>2</v>
      </c>
      <c r="AA28" s="49"/>
      <c r="AB28" s="49"/>
      <c r="AC28" s="295"/>
      <c r="AD28" s="104"/>
      <c r="AE28" s="106"/>
      <c r="AF28" s="108"/>
      <c r="AI28" s="83">
        <f t="shared" ca="1" si="14"/>
        <v>43592.874999999964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25</v>
      </c>
      <c r="AQ28" s="81">
        <f t="shared" si="1"/>
        <v>21</v>
      </c>
      <c r="AR28" s="81">
        <f t="shared" si="2"/>
        <v>3463</v>
      </c>
      <c r="AS28" s="81" t="str">
        <f t="shared" si="3"/>
        <v/>
      </c>
      <c r="AT28" s="81" t="str">
        <f t="shared" si="4"/>
        <v/>
      </c>
      <c r="AU28" s="81">
        <f t="shared" si="5"/>
        <v>0.65625</v>
      </c>
      <c r="AV28" s="81">
        <f t="shared" si="6"/>
        <v>1.75</v>
      </c>
      <c r="AW28" s="81">
        <f t="shared" si="6"/>
        <v>226</v>
      </c>
      <c r="AX28" s="81">
        <f t="shared" si="6"/>
        <v>209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827</v>
      </c>
      <c r="BC28" s="81">
        <f t="shared" si="8"/>
        <v>209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43592.916666666628</v>
      </c>
      <c r="C29" s="49"/>
      <c r="D29" s="295">
        <v>827</v>
      </c>
      <c r="E29" s="51">
        <v>42</v>
      </c>
      <c r="F29" s="300">
        <v>1.75</v>
      </c>
      <c r="G29" s="51">
        <v>178</v>
      </c>
      <c r="H29" s="52">
        <v>205</v>
      </c>
      <c r="I29" s="53"/>
      <c r="J29" s="160"/>
      <c r="K29" s="65"/>
      <c r="L29" s="49"/>
      <c r="M29" s="295"/>
      <c r="N29" s="52"/>
      <c r="O29" s="54">
        <v>2991</v>
      </c>
      <c r="P29" s="300">
        <v>24</v>
      </c>
      <c r="Q29" s="52">
        <v>20</v>
      </c>
      <c r="R29" s="23">
        <f t="shared" si="12"/>
        <v>472</v>
      </c>
      <c r="S29" s="24">
        <f t="shared" si="12"/>
        <v>338</v>
      </c>
      <c r="T29" s="62"/>
      <c r="U29" s="62"/>
      <c r="V29" s="62"/>
      <c r="W29" s="114">
        <f t="shared" ca="1" si="13"/>
        <v>117720</v>
      </c>
      <c r="X29" s="115">
        <f ca="1">IFERROR(('Main Tab'!$D$10-W29)/'Main Tab'!$D$10,1)</f>
        <v>0.33718828649771687</v>
      </c>
      <c r="Y29" s="110"/>
      <c r="Z29" s="65">
        <v>2</v>
      </c>
      <c r="AA29" s="49"/>
      <c r="AB29" s="49"/>
      <c r="AC29" s="295"/>
      <c r="AD29" s="104"/>
      <c r="AE29" s="106"/>
      <c r="AF29" s="108"/>
      <c r="AI29" s="83">
        <f t="shared" ca="1" si="14"/>
        <v>43592.916666666628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24</v>
      </c>
      <c r="AQ29" s="81">
        <f t="shared" si="1"/>
        <v>20</v>
      </c>
      <c r="AR29" s="81">
        <f t="shared" si="2"/>
        <v>2991</v>
      </c>
      <c r="AS29" s="81" t="str">
        <f t="shared" si="3"/>
        <v/>
      </c>
      <c r="AT29" s="81" t="str">
        <f t="shared" si="4"/>
        <v/>
      </c>
      <c r="AU29" s="81">
        <f t="shared" si="5"/>
        <v>0.65625</v>
      </c>
      <c r="AV29" s="81">
        <f t="shared" si="6"/>
        <v>1.75</v>
      </c>
      <c r="AW29" s="81">
        <f t="shared" si="6"/>
        <v>178</v>
      </c>
      <c r="AX29" s="81">
        <f t="shared" si="6"/>
        <v>205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827</v>
      </c>
      <c r="BC29" s="81">
        <f t="shared" si="8"/>
        <v>205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43592.958333333292</v>
      </c>
      <c r="C30" s="49"/>
      <c r="D30" s="295">
        <v>827</v>
      </c>
      <c r="E30" s="51">
        <v>42</v>
      </c>
      <c r="F30" s="300">
        <v>1.75</v>
      </c>
      <c r="G30" s="51">
        <v>182</v>
      </c>
      <c r="H30" s="52">
        <v>202</v>
      </c>
      <c r="I30" s="53"/>
      <c r="J30" s="160"/>
      <c r="K30" s="65"/>
      <c r="L30" s="49"/>
      <c r="M30" s="295"/>
      <c r="N30" s="52"/>
      <c r="O30" s="54">
        <v>3668</v>
      </c>
      <c r="P30" s="300">
        <v>25</v>
      </c>
      <c r="Q30" s="52">
        <v>22</v>
      </c>
      <c r="R30" s="23">
        <f t="shared" si="12"/>
        <v>497</v>
      </c>
      <c r="S30" s="24">
        <f t="shared" si="12"/>
        <v>360</v>
      </c>
      <c r="T30" s="62"/>
      <c r="U30" s="62"/>
      <c r="V30" s="62"/>
      <c r="W30" s="114">
        <f t="shared" ca="1" si="13"/>
        <v>117698</v>
      </c>
      <c r="X30" s="115">
        <f ca="1">IFERROR(('Main Tab'!$D$10-W30)/'Main Tab'!$D$10,1)</f>
        <v>0.33731215548936699</v>
      </c>
      <c r="Y30" s="110"/>
      <c r="Z30" s="65">
        <v>3</v>
      </c>
      <c r="AA30" s="49"/>
      <c r="AB30" s="49"/>
      <c r="AC30" s="295"/>
      <c r="AD30" s="104"/>
      <c r="AE30" s="106"/>
      <c r="AF30" s="108"/>
      <c r="AI30" s="83">
        <f t="shared" ca="1" si="14"/>
        <v>43592.958333333292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25</v>
      </c>
      <c r="AQ30" s="81">
        <f t="shared" si="1"/>
        <v>22</v>
      </c>
      <c r="AR30" s="81">
        <f t="shared" si="2"/>
        <v>3668</v>
      </c>
      <c r="AS30" s="81" t="str">
        <f t="shared" si="3"/>
        <v/>
      </c>
      <c r="AT30" s="81" t="str">
        <f t="shared" si="4"/>
        <v/>
      </c>
      <c r="AU30" s="81">
        <f t="shared" si="5"/>
        <v>0.65625</v>
      </c>
      <c r="AV30" s="81">
        <f t="shared" si="6"/>
        <v>1.75</v>
      </c>
      <c r="AW30" s="81">
        <f t="shared" si="6"/>
        <v>182</v>
      </c>
      <c r="AX30" s="81">
        <f t="shared" si="6"/>
        <v>202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827</v>
      </c>
      <c r="BC30" s="81">
        <f t="shared" si="8"/>
        <v>202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5"/>
        <v>43592.999999999956</v>
      </c>
      <c r="C31" s="49"/>
      <c r="D31" s="295">
        <v>827</v>
      </c>
      <c r="E31" s="51">
        <v>42</v>
      </c>
      <c r="F31" s="300">
        <v>1.75</v>
      </c>
      <c r="G31" s="51">
        <v>180</v>
      </c>
      <c r="H31" s="52">
        <v>201</v>
      </c>
      <c r="I31" s="53"/>
      <c r="J31" s="160"/>
      <c r="K31" s="65"/>
      <c r="L31" s="49"/>
      <c r="M31" s="295"/>
      <c r="N31" s="52"/>
      <c r="O31" s="54">
        <v>3782</v>
      </c>
      <c r="P31" s="300">
        <v>26</v>
      </c>
      <c r="Q31" s="52">
        <v>18</v>
      </c>
      <c r="R31" s="23">
        <f t="shared" ref="R31:S37" si="16">P31+R30</f>
        <v>523</v>
      </c>
      <c r="S31" s="24">
        <f t="shared" si="16"/>
        <v>378</v>
      </c>
      <c r="T31" s="62"/>
      <c r="U31" s="62"/>
      <c r="V31" s="62"/>
      <c r="W31" s="114">
        <f t="shared" ca="1" si="13"/>
        <v>117680</v>
      </c>
      <c r="X31" s="115">
        <f ca="1">IFERROR(('Main Tab'!$D$10-W31)/'Main Tab'!$D$10,1)</f>
        <v>0.33741350284617161</v>
      </c>
      <c r="Y31" s="110"/>
      <c r="Z31" s="65">
        <v>2</v>
      </c>
      <c r="AA31" s="49"/>
      <c r="AB31" s="49"/>
      <c r="AC31" s="295"/>
      <c r="AD31" s="104"/>
      <c r="AE31" s="106"/>
      <c r="AF31" s="108"/>
      <c r="AI31" s="83">
        <f t="shared" ca="1" si="14"/>
        <v>43592.999999999956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26</v>
      </c>
      <c r="AQ31" s="81">
        <f t="shared" si="1"/>
        <v>18</v>
      </c>
      <c r="AR31" s="81">
        <f t="shared" si="2"/>
        <v>3782</v>
      </c>
      <c r="AS31" s="81" t="str">
        <f t="shared" si="3"/>
        <v/>
      </c>
      <c r="AT31" s="81" t="str">
        <f t="shared" si="4"/>
        <v/>
      </c>
      <c r="AU31" s="81">
        <f t="shared" si="5"/>
        <v>0.65625</v>
      </c>
      <c r="AV31" s="81">
        <f t="shared" si="6"/>
        <v>1.75</v>
      </c>
      <c r="AW31" s="81">
        <f t="shared" si="6"/>
        <v>180</v>
      </c>
      <c r="AX31" s="81">
        <f t="shared" si="6"/>
        <v>201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827</v>
      </c>
      <c r="BC31" s="81">
        <f t="shared" si="8"/>
        <v>201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43593.041666666621</v>
      </c>
      <c r="C32" s="49"/>
      <c r="D32" s="295">
        <v>827</v>
      </c>
      <c r="E32" s="51">
        <v>42</v>
      </c>
      <c r="F32" s="300">
        <v>1.75</v>
      </c>
      <c r="G32" s="51">
        <v>186</v>
      </c>
      <c r="H32" s="52">
        <v>199</v>
      </c>
      <c r="I32" s="53"/>
      <c r="J32" s="160"/>
      <c r="K32" s="65"/>
      <c r="L32" s="49"/>
      <c r="M32" s="295"/>
      <c r="N32" s="52"/>
      <c r="O32" s="54">
        <v>3681</v>
      </c>
      <c r="P32" s="300">
        <v>24</v>
      </c>
      <c r="Q32" s="52">
        <v>23</v>
      </c>
      <c r="R32" s="23">
        <f t="shared" si="16"/>
        <v>547</v>
      </c>
      <c r="S32" s="24">
        <f t="shared" si="16"/>
        <v>401</v>
      </c>
      <c r="T32" s="62"/>
      <c r="U32" s="62"/>
      <c r="V32" s="62"/>
      <c r="W32" s="114">
        <f t="shared" ca="1" si="13"/>
        <v>117657</v>
      </c>
      <c r="X32" s="115">
        <f ca="1">IFERROR(('Main Tab'!$D$10-W32)/'Main Tab'!$D$10,1)</f>
        <v>0.33754300224653305</v>
      </c>
      <c r="Y32" s="110"/>
      <c r="Z32" s="221">
        <v>2</v>
      </c>
      <c r="AA32" s="49"/>
      <c r="AB32" s="49"/>
      <c r="AC32" s="295"/>
      <c r="AD32" s="104"/>
      <c r="AE32" s="106"/>
      <c r="AF32" s="108"/>
      <c r="AI32" s="83">
        <f t="shared" ca="1" si="14"/>
        <v>43593.041666666621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24</v>
      </c>
      <c r="AQ32" s="81">
        <f t="shared" si="1"/>
        <v>23</v>
      </c>
      <c r="AR32" s="81">
        <f t="shared" si="2"/>
        <v>3681</v>
      </c>
      <c r="AS32" s="81" t="str">
        <f t="shared" si="3"/>
        <v/>
      </c>
      <c r="AT32" s="81" t="str">
        <f t="shared" si="4"/>
        <v/>
      </c>
      <c r="AU32" s="81">
        <f t="shared" si="5"/>
        <v>0.65625</v>
      </c>
      <c r="AV32" s="81">
        <f t="shared" si="6"/>
        <v>1.75</v>
      </c>
      <c r="AW32" s="81">
        <f t="shared" si="6"/>
        <v>186</v>
      </c>
      <c r="AX32" s="81">
        <f t="shared" si="6"/>
        <v>199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827</v>
      </c>
      <c r="BC32" s="81">
        <f t="shared" si="8"/>
        <v>199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43593.083333333285</v>
      </c>
      <c r="C33" s="49"/>
      <c r="D33" s="295">
        <v>827</v>
      </c>
      <c r="E33" s="51">
        <v>42</v>
      </c>
      <c r="F33" s="300">
        <v>1.75</v>
      </c>
      <c r="G33" s="51">
        <v>184</v>
      </c>
      <c r="H33" s="52">
        <v>199</v>
      </c>
      <c r="I33" s="53"/>
      <c r="J33" s="160"/>
      <c r="K33" s="65"/>
      <c r="L33" s="49"/>
      <c r="M33" s="295"/>
      <c r="N33" s="52"/>
      <c r="O33" s="54">
        <v>3655</v>
      </c>
      <c r="P33" s="300">
        <v>24</v>
      </c>
      <c r="Q33" s="52">
        <v>18</v>
      </c>
      <c r="R33" s="23">
        <f t="shared" si="16"/>
        <v>571</v>
      </c>
      <c r="S33" s="24">
        <f t="shared" si="16"/>
        <v>419</v>
      </c>
      <c r="T33" s="62"/>
      <c r="U33" s="62"/>
      <c r="V33" s="62"/>
      <c r="W33" s="114">
        <f t="shared" ca="1" si="13"/>
        <v>117639</v>
      </c>
      <c r="X33" s="115">
        <f ca="1">IFERROR(('Main Tab'!$D$10-W33)/'Main Tab'!$D$10,1)</f>
        <v>0.33764434960333772</v>
      </c>
      <c r="Y33" s="110" t="s">
        <v>280</v>
      </c>
      <c r="Z33" s="65">
        <v>2</v>
      </c>
      <c r="AA33" s="49"/>
      <c r="AB33" s="49"/>
      <c r="AC33" s="295"/>
      <c r="AD33" s="104"/>
      <c r="AE33" s="106"/>
      <c r="AF33" s="108"/>
      <c r="AI33" s="83">
        <f t="shared" ca="1" si="14"/>
        <v>43593.083333333285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Accum-102859</v>
      </c>
      <c r="AP33" s="81">
        <f t="shared" si="1"/>
        <v>24</v>
      </c>
      <c r="AQ33" s="81">
        <f t="shared" si="1"/>
        <v>18</v>
      </c>
      <c r="AR33" s="81">
        <f t="shared" si="2"/>
        <v>3655</v>
      </c>
      <c r="AS33" s="81" t="str">
        <f t="shared" si="3"/>
        <v/>
      </c>
      <c r="AT33" s="81" t="str">
        <f t="shared" si="4"/>
        <v/>
      </c>
      <c r="AU33" s="81">
        <f t="shared" si="5"/>
        <v>0.65625</v>
      </c>
      <c r="AV33" s="81">
        <f t="shared" si="6"/>
        <v>1.75</v>
      </c>
      <c r="AW33" s="81">
        <f t="shared" si="6"/>
        <v>184</v>
      </c>
      <c r="AX33" s="81">
        <f t="shared" si="6"/>
        <v>199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827</v>
      </c>
      <c r="BC33" s="81">
        <f t="shared" si="8"/>
        <v>199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43593.124999999949</v>
      </c>
      <c r="C34" s="49"/>
      <c r="D34" s="295">
        <v>827</v>
      </c>
      <c r="E34" s="51">
        <v>42</v>
      </c>
      <c r="F34" s="300">
        <v>1.75</v>
      </c>
      <c r="G34" s="51">
        <v>180</v>
      </c>
      <c r="H34" s="52">
        <v>197</v>
      </c>
      <c r="I34" s="53"/>
      <c r="J34" s="160"/>
      <c r="K34" s="65"/>
      <c r="L34" s="49"/>
      <c r="M34" s="295"/>
      <c r="N34" s="52"/>
      <c r="O34" s="54">
        <v>3294</v>
      </c>
      <c r="P34" s="300">
        <v>25</v>
      </c>
      <c r="Q34" s="52">
        <v>23</v>
      </c>
      <c r="R34" s="23">
        <f t="shared" si="16"/>
        <v>596</v>
      </c>
      <c r="S34" s="24">
        <f t="shared" si="16"/>
        <v>442</v>
      </c>
      <c r="T34" s="62"/>
      <c r="U34" s="62"/>
      <c r="V34" s="62"/>
      <c r="W34" s="114">
        <f t="shared" ca="1" si="13"/>
        <v>117616</v>
      </c>
      <c r="X34" s="115">
        <f ca="1">IFERROR(('Main Tab'!$D$10-W34)/'Main Tab'!$D$10,1)</f>
        <v>0.33777384900369917</v>
      </c>
      <c r="Y34" s="110" t="s">
        <v>281</v>
      </c>
      <c r="Z34" s="65">
        <v>3</v>
      </c>
      <c r="AA34" s="49" t="s">
        <v>279</v>
      </c>
      <c r="AB34" s="49" t="s">
        <v>160</v>
      </c>
      <c r="AC34" s="295">
        <v>233.01</v>
      </c>
      <c r="AD34" s="104" t="s">
        <v>153</v>
      </c>
      <c r="AE34" s="106">
        <v>48</v>
      </c>
      <c r="AF34" s="108">
        <v>1E-3</v>
      </c>
      <c r="AI34" s="83">
        <f t="shared" ca="1" si="14"/>
        <v>43593.124999999949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#1- 1'3   OT #2-12'4"</v>
      </c>
      <c r="AP34" s="81">
        <f t="shared" si="1"/>
        <v>25</v>
      </c>
      <c r="AQ34" s="81">
        <f t="shared" si="1"/>
        <v>23</v>
      </c>
      <c r="AR34" s="81">
        <f t="shared" si="2"/>
        <v>3294</v>
      </c>
      <c r="AS34" s="81" t="str">
        <f t="shared" si="3"/>
        <v/>
      </c>
      <c r="AT34" s="81" t="str">
        <f t="shared" si="4"/>
        <v/>
      </c>
      <c r="AU34" s="81">
        <f t="shared" si="5"/>
        <v>0.65625</v>
      </c>
      <c r="AV34" s="81">
        <f t="shared" si="6"/>
        <v>1.75</v>
      </c>
      <c r="AW34" s="81">
        <f t="shared" si="6"/>
        <v>180</v>
      </c>
      <c r="AX34" s="81">
        <f t="shared" si="6"/>
        <v>197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827</v>
      </c>
      <c r="BC34" s="81">
        <f t="shared" si="8"/>
        <v>197</v>
      </c>
      <c r="BD34" s="81">
        <f t="shared" si="9"/>
        <v>1E-3</v>
      </c>
      <c r="BE34" s="81">
        <f t="shared" si="10"/>
        <v>48</v>
      </c>
      <c r="BF34" s="84" t="str">
        <f t="shared" si="11"/>
        <v>Ticket No: ******* 233.01 bbls sold</v>
      </c>
    </row>
    <row r="35" spans="2:58" x14ac:dyDescent="0.25">
      <c r="B35" s="47">
        <f t="shared" ca="1" si="15"/>
        <v>43593.166666666613</v>
      </c>
      <c r="C35" s="49"/>
      <c r="D35" s="295">
        <v>827</v>
      </c>
      <c r="E35" s="51">
        <v>42</v>
      </c>
      <c r="F35" s="300">
        <v>1.75</v>
      </c>
      <c r="G35" s="51">
        <v>178</v>
      </c>
      <c r="H35" s="52">
        <v>195</v>
      </c>
      <c r="I35" s="53"/>
      <c r="J35" s="160"/>
      <c r="K35" s="65"/>
      <c r="L35" s="49"/>
      <c r="M35" s="295"/>
      <c r="N35" s="52"/>
      <c r="O35" s="54">
        <v>3178</v>
      </c>
      <c r="P35" s="300">
        <v>25</v>
      </c>
      <c r="Q35" s="52">
        <v>18</v>
      </c>
      <c r="R35" s="23">
        <f t="shared" si="16"/>
        <v>621</v>
      </c>
      <c r="S35" s="24">
        <f t="shared" si="16"/>
        <v>460</v>
      </c>
      <c r="T35" s="62"/>
      <c r="U35" s="62"/>
      <c r="V35" s="62"/>
      <c r="W35" s="114">
        <f t="shared" ca="1" si="13"/>
        <v>117598</v>
      </c>
      <c r="X35" s="115">
        <f ca="1">IFERROR(('Main Tab'!$D$10-W35)/'Main Tab'!$D$10,1)</f>
        <v>0.33787519636050378</v>
      </c>
      <c r="Y35" s="110"/>
      <c r="Z35" s="65">
        <v>3</v>
      </c>
      <c r="AA35" s="49"/>
      <c r="AB35" s="49"/>
      <c r="AC35" s="295"/>
      <c r="AD35" s="104"/>
      <c r="AE35" s="106"/>
      <c r="AF35" s="108"/>
      <c r="AI35" s="83">
        <f t="shared" ca="1" si="14"/>
        <v>43593.166666666613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25</v>
      </c>
      <c r="AQ35" s="81">
        <f t="shared" si="1"/>
        <v>18</v>
      </c>
      <c r="AR35" s="81">
        <f t="shared" si="2"/>
        <v>3178</v>
      </c>
      <c r="AS35" s="81" t="str">
        <f t="shared" si="3"/>
        <v/>
      </c>
      <c r="AT35" s="81" t="str">
        <f t="shared" si="4"/>
        <v/>
      </c>
      <c r="AU35" s="81">
        <f t="shared" si="5"/>
        <v>0.65625</v>
      </c>
      <c r="AV35" s="81">
        <f t="shared" si="6"/>
        <v>1.75</v>
      </c>
      <c r="AW35" s="81">
        <f t="shared" si="6"/>
        <v>178</v>
      </c>
      <c r="AX35" s="81">
        <f t="shared" si="6"/>
        <v>195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827</v>
      </c>
      <c r="BC35" s="81">
        <f t="shared" si="8"/>
        <v>195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43593.208333333278</v>
      </c>
      <c r="C36" s="49"/>
      <c r="D36" s="295">
        <v>827</v>
      </c>
      <c r="E36" s="51">
        <v>42</v>
      </c>
      <c r="F36" s="300">
        <v>1.75</v>
      </c>
      <c r="G36" s="51">
        <v>181</v>
      </c>
      <c r="H36" s="52">
        <v>197</v>
      </c>
      <c r="I36" s="53"/>
      <c r="J36" s="160"/>
      <c r="K36" s="65"/>
      <c r="L36" s="49"/>
      <c r="M36" s="295"/>
      <c r="N36" s="52"/>
      <c r="O36" s="54">
        <v>3290</v>
      </c>
      <c r="P36" s="300">
        <v>24</v>
      </c>
      <c r="Q36" s="52">
        <v>20</v>
      </c>
      <c r="R36" s="23">
        <f t="shared" si="16"/>
        <v>645</v>
      </c>
      <c r="S36" s="24">
        <f t="shared" si="16"/>
        <v>480</v>
      </c>
      <c r="T36" s="62"/>
      <c r="U36" s="62"/>
      <c r="V36" s="62"/>
      <c r="W36" s="114">
        <f t="shared" ca="1" si="13"/>
        <v>117578</v>
      </c>
      <c r="X36" s="115">
        <f ca="1">IFERROR(('Main Tab'!$D$10-W36)/'Main Tab'!$D$10,1)</f>
        <v>0.33798780453473115</v>
      </c>
      <c r="Y36" s="110"/>
      <c r="Z36" s="65">
        <v>2</v>
      </c>
      <c r="AA36" s="49"/>
      <c r="AB36" s="49"/>
      <c r="AC36" s="295"/>
      <c r="AD36" s="104"/>
      <c r="AE36" s="106"/>
      <c r="AF36" s="108"/>
      <c r="AI36" s="83">
        <f t="shared" ca="1" si="14"/>
        <v>43593.208333333278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24</v>
      </c>
      <c r="AQ36" s="81">
        <f t="shared" si="1"/>
        <v>20</v>
      </c>
      <c r="AR36" s="81">
        <f t="shared" si="2"/>
        <v>3290</v>
      </c>
      <c r="AS36" s="81" t="str">
        <f t="shared" si="3"/>
        <v/>
      </c>
      <c r="AT36" s="81" t="str">
        <f t="shared" si="4"/>
        <v/>
      </c>
      <c r="AU36" s="81">
        <f t="shared" si="5"/>
        <v>0.65625</v>
      </c>
      <c r="AV36" s="81">
        <f t="shared" si="6"/>
        <v>1.75</v>
      </c>
      <c r="AW36" s="81">
        <f t="shared" si="6"/>
        <v>181</v>
      </c>
      <c r="AX36" s="81">
        <f t="shared" si="6"/>
        <v>197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827</v>
      </c>
      <c r="BC36" s="81">
        <f t="shared" si="8"/>
        <v>197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43593.249999999942</v>
      </c>
      <c r="C37" s="55"/>
      <c r="D37" s="296">
        <v>827</v>
      </c>
      <c r="E37" s="51">
        <v>42</v>
      </c>
      <c r="F37" s="300">
        <v>1.75</v>
      </c>
      <c r="G37" s="57">
        <v>182</v>
      </c>
      <c r="H37" s="58">
        <v>198</v>
      </c>
      <c r="I37" s="59"/>
      <c r="J37" s="161"/>
      <c r="K37" s="66"/>
      <c r="L37" s="55"/>
      <c r="M37" s="296"/>
      <c r="N37" s="58"/>
      <c r="O37" s="60">
        <v>3924</v>
      </c>
      <c r="P37" s="295">
        <v>25</v>
      </c>
      <c r="Q37" s="52">
        <v>19</v>
      </c>
      <c r="R37" s="25">
        <f t="shared" si="16"/>
        <v>670</v>
      </c>
      <c r="S37" s="26">
        <f t="shared" si="16"/>
        <v>499</v>
      </c>
      <c r="T37" s="63"/>
      <c r="U37" s="63"/>
      <c r="V37" s="63"/>
      <c r="W37" s="116">
        <f t="shared" ca="1" si="13"/>
        <v>117559</v>
      </c>
      <c r="X37" s="117">
        <f ca="1">IFERROR(('Main Tab'!$D$10-W37)/'Main Tab'!$D$10,1)</f>
        <v>0.3380947823002472</v>
      </c>
      <c r="Y37" s="111"/>
      <c r="Z37" s="65">
        <v>4</v>
      </c>
      <c r="AA37" s="55"/>
      <c r="AB37" s="55"/>
      <c r="AC37" s="296"/>
      <c r="AD37" s="105"/>
      <c r="AE37" s="107"/>
      <c r="AF37" s="109"/>
      <c r="AI37" s="85">
        <f t="shared" ca="1" si="14"/>
        <v>43593.249999999942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25</v>
      </c>
      <c r="AQ37" s="86">
        <f t="shared" si="1"/>
        <v>19</v>
      </c>
      <c r="AR37" s="86">
        <f t="shared" si="2"/>
        <v>3924</v>
      </c>
      <c r="AS37" s="86" t="str">
        <f t="shared" si="3"/>
        <v/>
      </c>
      <c r="AT37" s="86" t="str">
        <f t="shared" si="4"/>
        <v/>
      </c>
      <c r="AU37" s="86">
        <f t="shared" si="5"/>
        <v>0.65625</v>
      </c>
      <c r="AV37" s="86">
        <f t="shared" si="6"/>
        <v>1.75</v>
      </c>
      <c r="AW37" s="86">
        <f t="shared" si="6"/>
        <v>182</v>
      </c>
      <c r="AX37" s="86">
        <f t="shared" si="6"/>
        <v>198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827</v>
      </c>
      <c r="BC37" s="86">
        <f t="shared" si="8"/>
        <v>198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297" t="s">
        <v>103</v>
      </c>
      <c r="D40" s="297" t="s">
        <v>149</v>
      </c>
      <c r="E40" s="297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299"/>
      <c r="E41" s="299"/>
      <c r="F41" s="529"/>
      <c r="G41" s="529"/>
      <c r="H41" s="530"/>
    </row>
    <row r="42" spans="2:58" x14ac:dyDescent="0.25">
      <c r="B42" s="54"/>
      <c r="C42" s="147"/>
      <c r="D42" s="295"/>
      <c r="E42" s="295"/>
      <c r="F42" s="517"/>
      <c r="G42" s="517"/>
      <c r="H42" s="518"/>
    </row>
    <row r="43" spans="2:58" x14ac:dyDescent="0.25">
      <c r="B43" s="54"/>
      <c r="C43" s="147"/>
      <c r="D43" s="295"/>
      <c r="E43" s="295"/>
      <c r="F43" s="517"/>
      <c r="G43" s="517"/>
      <c r="H43" s="518"/>
    </row>
    <row r="44" spans="2:58" x14ac:dyDescent="0.25">
      <c r="B44" s="54"/>
      <c r="C44" s="147"/>
      <c r="D44" s="295"/>
      <c r="E44" s="295"/>
      <c r="F44" s="517"/>
      <c r="G44" s="517"/>
      <c r="H44" s="518"/>
    </row>
    <row r="45" spans="2:58" x14ac:dyDescent="0.25">
      <c r="B45" s="54"/>
      <c r="C45" s="147"/>
      <c r="D45" s="295"/>
      <c r="E45" s="295"/>
      <c r="F45" s="517"/>
      <c r="G45" s="517"/>
      <c r="H45" s="518"/>
    </row>
    <row r="46" spans="2:58" x14ac:dyDescent="0.25">
      <c r="B46" s="54"/>
      <c r="C46" s="147"/>
      <c r="D46" s="295"/>
      <c r="E46" s="295"/>
      <c r="F46" s="517"/>
      <c r="G46" s="517"/>
      <c r="H46" s="518"/>
    </row>
    <row r="47" spans="2:58" x14ac:dyDescent="0.25">
      <c r="B47" s="54"/>
      <c r="C47" s="147"/>
      <c r="D47" s="295"/>
      <c r="E47" s="295"/>
      <c r="F47" s="517"/>
      <c r="G47" s="517"/>
      <c r="H47" s="518"/>
    </row>
    <row r="48" spans="2:58" x14ac:dyDescent="0.25">
      <c r="B48" s="54"/>
      <c r="C48" s="147"/>
      <c r="D48" s="295"/>
      <c r="E48" s="295"/>
      <c r="F48" s="517"/>
      <c r="G48" s="517"/>
      <c r="H48" s="518"/>
    </row>
    <row r="49" spans="2:8" x14ac:dyDescent="0.25">
      <c r="B49" s="54"/>
      <c r="C49" s="147"/>
      <c r="D49" s="295"/>
      <c r="E49" s="295"/>
      <c r="F49" s="517"/>
      <c r="G49" s="517"/>
      <c r="H49" s="518"/>
    </row>
    <row r="50" spans="2:8" x14ac:dyDescent="0.25">
      <c r="B50" s="54"/>
      <c r="C50" s="147"/>
      <c r="D50" s="295"/>
      <c r="E50" s="295"/>
      <c r="F50" s="517"/>
      <c r="G50" s="517"/>
      <c r="H50" s="518"/>
    </row>
    <row r="51" spans="2:8" x14ac:dyDescent="0.25">
      <c r="B51" s="54"/>
      <c r="C51" s="147"/>
      <c r="D51" s="295"/>
      <c r="E51" s="295"/>
      <c r="F51" s="517"/>
      <c r="G51" s="517"/>
      <c r="H51" s="518"/>
    </row>
    <row r="52" spans="2:8" x14ac:dyDescent="0.25">
      <c r="B52" s="54"/>
      <c r="C52" s="147"/>
      <c r="D52" s="295"/>
      <c r="E52" s="295"/>
      <c r="F52" s="517"/>
      <c r="G52" s="517"/>
      <c r="H52" s="518"/>
    </row>
    <row r="53" spans="2:8" x14ac:dyDescent="0.25">
      <c r="B53" s="54"/>
      <c r="C53" s="147"/>
      <c r="D53" s="295"/>
      <c r="E53" s="295"/>
      <c r="F53" s="517"/>
      <c r="G53" s="517"/>
      <c r="H53" s="518"/>
    </row>
    <row r="54" spans="2:8" x14ac:dyDescent="0.25">
      <c r="B54" s="54"/>
      <c r="C54" s="147"/>
      <c r="D54" s="295"/>
      <c r="E54" s="295"/>
      <c r="F54" s="517"/>
      <c r="G54" s="517"/>
      <c r="H54" s="518"/>
    </row>
    <row r="55" spans="2:8" x14ac:dyDescent="0.25">
      <c r="B55" s="54"/>
      <c r="C55" s="147"/>
      <c r="D55" s="295"/>
      <c r="E55" s="295"/>
      <c r="F55" s="517"/>
      <c r="G55" s="517"/>
      <c r="H55" s="518"/>
    </row>
    <row r="56" spans="2:8" x14ac:dyDescent="0.25">
      <c r="B56" s="54"/>
      <c r="C56" s="147"/>
      <c r="D56" s="295"/>
      <c r="E56" s="295"/>
      <c r="F56" s="517"/>
      <c r="G56" s="517"/>
      <c r="H56" s="518"/>
    </row>
    <row r="57" spans="2:8" x14ac:dyDescent="0.25">
      <c r="B57" s="54"/>
      <c r="C57" s="147"/>
      <c r="D57" s="295"/>
      <c r="E57" s="295"/>
      <c r="F57" s="517"/>
      <c r="G57" s="517"/>
      <c r="H57" s="518"/>
    </row>
    <row r="58" spans="2:8" x14ac:dyDescent="0.25">
      <c r="B58" s="54"/>
      <c r="C58" s="147"/>
      <c r="D58" s="295"/>
      <c r="E58" s="295"/>
      <c r="F58" s="517"/>
      <c r="G58" s="517"/>
      <c r="H58" s="518"/>
    </row>
    <row r="59" spans="2:8" x14ac:dyDescent="0.25">
      <c r="B59" s="54"/>
      <c r="C59" s="147"/>
      <c r="D59" s="295"/>
      <c r="E59" s="295"/>
      <c r="F59" s="517"/>
      <c r="G59" s="517"/>
      <c r="H59" s="518"/>
    </row>
    <row r="60" spans="2:8" x14ac:dyDescent="0.25">
      <c r="B60" s="54"/>
      <c r="C60" s="147"/>
      <c r="D60" s="295"/>
      <c r="E60" s="295"/>
      <c r="F60" s="517"/>
      <c r="G60" s="517"/>
      <c r="H60" s="518"/>
    </row>
    <row r="61" spans="2:8" x14ac:dyDescent="0.25">
      <c r="B61" s="54"/>
      <c r="C61" s="147"/>
      <c r="D61" s="295"/>
      <c r="E61" s="295"/>
      <c r="F61" s="517"/>
      <c r="G61" s="517"/>
      <c r="H61" s="518"/>
    </row>
    <row r="62" spans="2:8" x14ac:dyDescent="0.25">
      <c r="B62" s="54"/>
      <c r="C62" s="147"/>
      <c r="D62" s="295"/>
      <c r="E62" s="295"/>
      <c r="F62" s="517"/>
      <c r="G62" s="517"/>
      <c r="H62" s="518"/>
    </row>
    <row r="63" spans="2:8" x14ac:dyDescent="0.25">
      <c r="B63" s="54"/>
      <c r="C63" s="147"/>
      <c r="D63" s="295"/>
      <c r="E63" s="295"/>
      <c r="F63" s="517"/>
      <c r="G63" s="517"/>
      <c r="H63" s="518"/>
    </row>
    <row r="64" spans="2:8" x14ac:dyDescent="0.25">
      <c r="B64" s="54"/>
      <c r="C64" s="147"/>
      <c r="D64" s="295"/>
      <c r="E64" s="295"/>
      <c r="F64" s="517"/>
      <c r="G64" s="517"/>
      <c r="H64" s="518"/>
    </row>
    <row r="65" spans="2:8" x14ac:dyDescent="0.25">
      <c r="B65" s="54"/>
      <c r="C65" s="147"/>
      <c r="D65" s="295"/>
      <c r="E65" s="295"/>
      <c r="F65" s="517"/>
      <c r="G65" s="517"/>
      <c r="H65" s="518"/>
    </row>
    <row r="66" spans="2:8" x14ac:dyDescent="0.25">
      <c r="B66" s="54"/>
      <c r="C66" s="147"/>
      <c r="D66" s="295"/>
      <c r="E66" s="295"/>
      <c r="F66" s="517"/>
      <c r="G66" s="517"/>
      <c r="H66" s="518"/>
    </row>
    <row r="67" spans="2:8" x14ac:dyDescent="0.25">
      <c r="B67" s="54"/>
      <c r="C67" s="147"/>
      <c r="D67" s="295"/>
      <c r="E67" s="295"/>
      <c r="F67" s="517"/>
      <c r="G67" s="517"/>
      <c r="H67" s="518"/>
    </row>
    <row r="68" spans="2:8" x14ac:dyDescent="0.25">
      <c r="B68" s="54"/>
      <c r="C68" s="147"/>
      <c r="D68" s="295"/>
      <c r="E68" s="295"/>
      <c r="F68" s="517"/>
      <c r="G68" s="517"/>
      <c r="H68" s="518"/>
    </row>
    <row r="69" spans="2:8" x14ac:dyDescent="0.25">
      <c r="B69" s="54"/>
      <c r="C69" s="147"/>
      <c r="D69" s="295"/>
      <c r="E69" s="295"/>
      <c r="F69" s="517"/>
      <c r="G69" s="517"/>
      <c r="H69" s="518"/>
    </row>
    <row r="70" spans="2:8" x14ac:dyDescent="0.25">
      <c r="B70" s="54"/>
      <c r="C70" s="147"/>
      <c r="D70" s="295"/>
      <c r="E70" s="295"/>
      <c r="F70" s="517"/>
      <c r="G70" s="517"/>
      <c r="H70" s="518"/>
    </row>
    <row r="71" spans="2:8" x14ac:dyDescent="0.25">
      <c r="B71" s="54"/>
      <c r="C71" s="147"/>
      <c r="D71" s="295"/>
      <c r="E71" s="295"/>
      <c r="F71" s="517"/>
      <c r="G71" s="517"/>
      <c r="H71" s="518"/>
    </row>
    <row r="72" spans="2:8" x14ac:dyDescent="0.25">
      <c r="B72" s="54"/>
      <c r="C72" s="147"/>
      <c r="D72" s="295"/>
      <c r="E72" s="295"/>
      <c r="F72" s="517"/>
      <c r="G72" s="517"/>
      <c r="H72" s="518"/>
    </row>
    <row r="73" spans="2:8" x14ac:dyDescent="0.25">
      <c r="B73" s="54"/>
      <c r="C73" s="147"/>
      <c r="D73" s="295"/>
      <c r="E73" s="295"/>
      <c r="F73" s="517"/>
      <c r="G73" s="517"/>
      <c r="H73" s="518"/>
    </row>
    <row r="74" spans="2:8" x14ac:dyDescent="0.25">
      <c r="B74" s="54"/>
      <c r="C74" s="147"/>
      <c r="D74" s="295"/>
      <c r="E74" s="295"/>
      <c r="F74" s="517"/>
      <c r="G74" s="517"/>
      <c r="H74" s="518"/>
    </row>
    <row r="75" spans="2:8" x14ac:dyDescent="0.25">
      <c r="B75" s="54"/>
      <c r="C75" s="147"/>
      <c r="D75" s="295"/>
      <c r="E75" s="295"/>
      <c r="F75" s="517"/>
      <c r="G75" s="517"/>
      <c r="H75" s="518"/>
    </row>
    <row r="76" spans="2:8" x14ac:dyDescent="0.25">
      <c r="B76" s="54"/>
      <c r="C76" s="147"/>
      <c r="D76" s="295"/>
      <c r="E76" s="295"/>
      <c r="F76" s="517"/>
      <c r="G76" s="517"/>
      <c r="H76" s="518"/>
    </row>
    <row r="77" spans="2:8" x14ac:dyDescent="0.25">
      <c r="B77" s="54"/>
      <c r="C77" s="147"/>
      <c r="D77" s="295"/>
      <c r="E77" s="295"/>
      <c r="F77" s="517"/>
      <c r="G77" s="517"/>
      <c r="H77" s="518"/>
    </row>
    <row r="78" spans="2:8" x14ac:dyDescent="0.25">
      <c r="B78" s="54"/>
      <c r="C78" s="147"/>
      <c r="D78" s="295"/>
      <c r="E78" s="295"/>
      <c r="F78" s="517"/>
      <c r="G78" s="517"/>
      <c r="H78" s="518"/>
    </row>
    <row r="79" spans="2:8" x14ac:dyDescent="0.25">
      <c r="B79" s="54"/>
      <c r="C79" s="147"/>
      <c r="D79" s="295"/>
      <c r="E79" s="295"/>
      <c r="F79" s="517"/>
      <c r="G79" s="517"/>
      <c r="H79" s="518"/>
    </row>
    <row r="80" spans="2:8" x14ac:dyDescent="0.25">
      <c r="B80" s="54"/>
      <c r="C80" s="147"/>
      <c r="D80" s="295"/>
      <c r="E80" s="295"/>
      <c r="F80" s="517"/>
      <c r="G80" s="517"/>
      <c r="H80" s="518"/>
    </row>
    <row r="81" spans="2:8" x14ac:dyDescent="0.25">
      <c r="B81" s="54"/>
      <c r="C81" s="147"/>
      <c r="D81" s="295"/>
      <c r="E81" s="295"/>
      <c r="F81" s="517"/>
      <c r="G81" s="517"/>
      <c r="H81" s="518"/>
    </row>
    <row r="82" spans="2:8" x14ac:dyDescent="0.25">
      <c r="B82" s="54"/>
      <c r="C82" s="147"/>
      <c r="D82" s="295"/>
      <c r="E82" s="295"/>
      <c r="F82" s="517"/>
      <c r="G82" s="517"/>
      <c r="H82" s="518"/>
    </row>
    <row r="83" spans="2:8" x14ac:dyDescent="0.25">
      <c r="B83" s="54"/>
      <c r="C83" s="147"/>
      <c r="D83" s="295"/>
      <c r="E83" s="295"/>
      <c r="F83" s="517"/>
      <c r="G83" s="517"/>
      <c r="H83" s="518"/>
    </row>
    <row r="84" spans="2:8" x14ac:dyDescent="0.25">
      <c r="B84" s="54"/>
      <c r="C84" s="147"/>
      <c r="D84" s="295"/>
      <c r="E84" s="295"/>
      <c r="F84" s="517"/>
      <c r="G84" s="517"/>
      <c r="H84" s="518"/>
    </row>
    <row r="85" spans="2:8" x14ac:dyDescent="0.25">
      <c r="B85" s="54"/>
      <c r="C85" s="147"/>
      <c r="D85" s="295"/>
      <c r="E85" s="295"/>
      <c r="F85" s="517"/>
      <c r="G85" s="517"/>
      <c r="H85" s="518"/>
    </row>
    <row r="86" spans="2:8" x14ac:dyDescent="0.25">
      <c r="B86" s="54"/>
      <c r="C86" s="147"/>
      <c r="D86" s="295"/>
      <c r="E86" s="295"/>
      <c r="F86" s="517"/>
      <c r="G86" s="517"/>
      <c r="H86" s="518"/>
    </row>
    <row r="87" spans="2:8" x14ac:dyDescent="0.25">
      <c r="B87" s="54"/>
      <c r="C87" s="147"/>
      <c r="D87" s="295"/>
      <c r="E87" s="295"/>
      <c r="F87" s="517"/>
      <c r="G87" s="517"/>
      <c r="H87" s="518"/>
    </row>
    <row r="88" spans="2:8" x14ac:dyDescent="0.25">
      <c r="B88" s="54"/>
      <c r="C88" s="147"/>
      <c r="D88" s="295"/>
      <c r="E88" s="295"/>
      <c r="F88" s="517"/>
      <c r="G88" s="517"/>
      <c r="H88" s="518"/>
    </row>
    <row r="89" spans="2:8" x14ac:dyDescent="0.25">
      <c r="B89" s="54"/>
      <c r="C89" s="147"/>
      <c r="D89" s="295"/>
      <c r="E89" s="295"/>
      <c r="F89" s="517"/>
      <c r="G89" s="517"/>
      <c r="H89" s="518"/>
    </row>
    <row r="90" spans="2:8" x14ac:dyDescent="0.25">
      <c r="B90" s="54"/>
      <c r="C90" s="147"/>
      <c r="D90" s="295"/>
      <c r="E90" s="295"/>
      <c r="F90" s="517"/>
      <c r="G90" s="517"/>
      <c r="H90" s="518"/>
    </row>
    <row r="91" spans="2:8" x14ac:dyDescent="0.25">
      <c r="B91" s="54"/>
      <c r="C91" s="147"/>
      <c r="D91" s="295"/>
      <c r="E91" s="295"/>
      <c r="F91" s="517"/>
      <c r="G91" s="517"/>
      <c r="H91" s="518"/>
    </row>
    <row r="92" spans="2:8" x14ac:dyDescent="0.25">
      <c r="B92" s="54"/>
      <c r="C92" s="147"/>
      <c r="D92" s="295"/>
      <c r="E92" s="295"/>
      <c r="F92" s="517"/>
      <c r="G92" s="517"/>
      <c r="H92" s="518"/>
    </row>
    <row r="93" spans="2:8" x14ac:dyDescent="0.25">
      <c r="B93" s="54"/>
      <c r="C93" s="147"/>
      <c r="D93" s="295"/>
      <c r="E93" s="295"/>
      <c r="F93" s="517"/>
      <c r="G93" s="517"/>
      <c r="H93" s="518"/>
    </row>
    <row r="94" spans="2:8" x14ac:dyDescent="0.25">
      <c r="B94" s="54"/>
      <c r="C94" s="147"/>
      <c r="D94" s="295"/>
      <c r="E94" s="295"/>
      <c r="F94" s="517"/>
      <c r="G94" s="517"/>
      <c r="H94" s="518"/>
    </row>
    <row r="95" spans="2:8" x14ac:dyDescent="0.25">
      <c r="B95" s="54"/>
      <c r="C95" s="147"/>
      <c r="D95" s="295"/>
      <c r="E95" s="295"/>
      <c r="F95" s="517"/>
      <c r="G95" s="517"/>
      <c r="H95" s="518"/>
    </row>
    <row r="96" spans="2:8" x14ac:dyDescent="0.25">
      <c r="B96" s="54"/>
      <c r="C96" s="147"/>
      <c r="D96" s="295"/>
      <c r="E96" s="295"/>
      <c r="F96" s="517"/>
      <c r="G96" s="517"/>
      <c r="H96" s="518"/>
    </row>
    <row r="97" spans="2:8" x14ac:dyDescent="0.25">
      <c r="B97" s="54"/>
      <c r="C97" s="147"/>
      <c r="D97" s="295"/>
      <c r="E97" s="295"/>
      <c r="F97" s="517"/>
      <c r="G97" s="517"/>
      <c r="H97" s="518"/>
    </row>
    <row r="98" spans="2:8" x14ac:dyDescent="0.25">
      <c r="B98" s="54"/>
      <c r="C98" s="147"/>
      <c r="D98" s="295"/>
      <c r="E98" s="295"/>
      <c r="F98" s="517"/>
      <c r="G98" s="517"/>
      <c r="H98" s="518"/>
    </row>
    <row r="99" spans="2:8" x14ac:dyDescent="0.25">
      <c r="B99" s="54"/>
      <c r="C99" s="147"/>
      <c r="D99" s="295"/>
      <c r="E99" s="295"/>
      <c r="F99" s="517"/>
      <c r="G99" s="517"/>
      <c r="H99" s="518"/>
    </row>
    <row r="100" spans="2:8" ht="15.75" thickBot="1" x14ac:dyDescent="0.3">
      <c r="B100" s="60"/>
      <c r="C100" s="148"/>
      <c r="D100" s="296"/>
      <c r="E100" s="29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7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2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2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6">
    <tabColor rgb="FF000000"/>
    <pageSetUpPr fitToPage="1"/>
  </sheetPr>
  <dimension ref="B1:BF100"/>
  <sheetViews>
    <sheetView showGridLines="0" zoomScale="90" zoomScaleNormal="90" workbookViewId="0">
      <selection activeCell="O16" sqref="O16"/>
    </sheetView>
  </sheetViews>
  <sheetFormatPr defaultRowHeight="15" x14ac:dyDescent="0.25"/>
  <cols>
    <col min="1" max="1" width="4.28515625" customWidth="1"/>
    <col min="2" max="2" width="10.85546875" customWidth="1"/>
    <col min="3" max="11" width="11.140625" customWidth="1"/>
    <col min="12" max="12" width="11.85546875" bestFit="1" customWidth="1"/>
    <col min="1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43591</v>
      </c>
      <c r="N5" s="468" t="str">
        <f ca="1">"Oil Sales for "&amp;TEXT(L5,"MM-DD-YY")</f>
        <v>Oil Sales for 05-06-19</v>
      </c>
      <c r="O5" s="469"/>
      <c r="P5" s="96">
        <f>SUM(AC14:AC37)</f>
        <v>422.76</v>
      </c>
      <c r="Q5" s="10"/>
      <c r="R5" s="531" t="str">
        <f ca="1">"Flare Total For "&amp;TEXT(L5,"MM-DD-YY")</f>
        <v>Flare Total For 05-06-19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643</v>
      </c>
      <c r="M6" s="10"/>
      <c r="N6" s="472" t="str">
        <f ca="1">"Gas Sales for "&amp;TEXT(L5,"MM-DD-YY")</f>
        <v>Gas Sales for 05-06-19</v>
      </c>
      <c r="O6" s="473"/>
      <c r="P6" s="132">
        <v>3591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617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87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290" t="s">
        <v>92</v>
      </c>
      <c r="F11" s="290" t="s">
        <v>93</v>
      </c>
      <c r="G11" s="290" t="s">
        <v>94</v>
      </c>
      <c r="H11" s="291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0" t="s">
        <v>54</v>
      </c>
      <c r="N11" s="291" t="s">
        <v>55</v>
      </c>
      <c r="O11" s="38" t="s">
        <v>80</v>
      </c>
      <c r="P11" s="290" t="s">
        <v>61</v>
      </c>
      <c r="Q11" s="291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0" t="s">
        <v>61</v>
      </c>
      <c r="AD11" s="290" t="s">
        <v>100</v>
      </c>
      <c r="AE11" s="290" t="s">
        <v>101</v>
      </c>
      <c r="AF11" s="291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288">
        <v>839</v>
      </c>
      <c r="E14" s="51">
        <v>42</v>
      </c>
      <c r="F14" s="288">
        <v>1.75</v>
      </c>
      <c r="G14" s="51">
        <v>181</v>
      </c>
      <c r="H14" s="52">
        <v>204</v>
      </c>
      <c r="I14" s="53"/>
      <c r="J14" s="160"/>
      <c r="K14" s="65"/>
      <c r="L14" s="49"/>
      <c r="M14" s="288"/>
      <c r="N14" s="52"/>
      <c r="O14" s="54">
        <v>3578</v>
      </c>
      <c r="P14" s="288">
        <v>27</v>
      </c>
      <c r="Q14" s="52">
        <v>25</v>
      </c>
      <c r="R14" s="21">
        <v>27</v>
      </c>
      <c r="S14" s="22">
        <f>Q14</f>
        <v>25</v>
      </c>
      <c r="T14" s="61"/>
      <c r="U14" s="61"/>
      <c r="V14" s="61"/>
      <c r="W14" s="112">
        <f ca="1">INDEX('Daily Totals'!$1:$1048576,MATCH(L5,'Daily Totals'!B:B)-1,17)</f>
        <v>118653</v>
      </c>
      <c r="X14" s="113">
        <f ca="1">IFERROR(('Main Tab'!$D$10-W14)/'Main Tab'!$D$10,1)</f>
        <v>0.33193511517001018</v>
      </c>
      <c r="Y14" s="185"/>
      <c r="Z14" s="64">
        <v>3</v>
      </c>
      <c r="AA14" s="49"/>
      <c r="AB14" s="49"/>
      <c r="AC14" s="288"/>
      <c r="AD14" s="104"/>
      <c r="AE14" s="106"/>
      <c r="AF14" s="108"/>
      <c r="AI14" s="83">
        <f ca="1">$L$5+B14</f>
        <v>43591.291666666664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27</v>
      </c>
      <c r="AQ14" s="81">
        <f t="shared" si="1"/>
        <v>25</v>
      </c>
      <c r="AR14" s="81">
        <f t="shared" ref="AR14:AR37" si="2">IF(O14="","",O14)</f>
        <v>3578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0.65625</v>
      </c>
      <c r="AV14" s="81">
        <f t="shared" ref="AV14:AZ37" si="6">IF(F14="","",F14)</f>
        <v>1.75</v>
      </c>
      <c r="AW14" s="226">
        <f t="shared" si="6"/>
        <v>181</v>
      </c>
      <c r="AX14" s="81">
        <f t="shared" si="6"/>
        <v>204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839</v>
      </c>
      <c r="BC14" s="81">
        <f t="shared" ref="BC14:BC37" si="8">IF(H14="","",H14)</f>
        <v>204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43591.333333333328</v>
      </c>
      <c r="C15" s="49"/>
      <c r="D15" s="288">
        <v>838</v>
      </c>
      <c r="E15" s="51">
        <v>42</v>
      </c>
      <c r="F15" s="288">
        <v>1.75</v>
      </c>
      <c r="G15" s="51">
        <v>186</v>
      </c>
      <c r="H15" s="52">
        <v>203</v>
      </c>
      <c r="I15" s="53"/>
      <c r="J15" s="160"/>
      <c r="K15" s="65"/>
      <c r="L15" s="49"/>
      <c r="M15" s="288"/>
      <c r="N15" s="52"/>
      <c r="O15" s="54">
        <v>3600</v>
      </c>
      <c r="P15" s="288">
        <v>26</v>
      </c>
      <c r="Q15" s="52">
        <v>25</v>
      </c>
      <c r="R15" s="23">
        <f t="shared" ref="R15:S30" si="12">P15+R14</f>
        <v>53</v>
      </c>
      <c r="S15" s="24">
        <f t="shared" si="12"/>
        <v>50</v>
      </c>
      <c r="T15" s="62"/>
      <c r="U15" s="62"/>
      <c r="V15" s="62"/>
      <c r="W15" s="114">
        <f t="shared" ref="W15:W37" ca="1" si="13">W14-Q15</f>
        <v>118628</v>
      </c>
      <c r="X15" s="115">
        <f ca="1">IFERROR(('Main Tab'!$D$10-W15)/'Main Tab'!$D$10,1)</f>
        <v>0.33207587538779437</v>
      </c>
      <c r="Y15" s="110"/>
      <c r="Z15" s="65">
        <v>4</v>
      </c>
      <c r="AA15" s="49"/>
      <c r="AB15" s="49"/>
      <c r="AC15" s="288"/>
      <c r="AD15" s="104"/>
      <c r="AE15" s="106"/>
      <c r="AF15" s="108"/>
      <c r="AI15" s="83">
        <f t="shared" ref="AI15:AI37" ca="1" si="14">B15</f>
        <v>43591.333333333328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26</v>
      </c>
      <c r="AQ15" s="81">
        <f t="shared" si="1"/>
        <v>25</v>
      </c>
      <c r="AR15" s="81">
        <f t="shared" si="2"/>
        <v>3600</v>
      </c>
      <c r="AS15" s="81" t="str">
        <f t="shared" si="3"/>
        <v/>
      </c>
      <c r="AT15" s="81" t="str">
        <f t="shared" si="4"/>
        <v/>
      </c>
      <c r="AU15" s="81">
        <f t="shared" si="5"/>
        <v>0.65625</v>
      </c>
      <c r="AV15" s="81">
        <f t="shared" si="6"/>
        <v>1.75</v>
      </c>
      <c r="AW15" s="226">
        <f t="shared" si="6"/>
        <v>186</v>
      </c>
      <c r="AX15" s="81">
        <f t="shared" si="6"/>
        <v>203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838</v>
      </c>
      <c r="BC15" s="81">
        <f t="shared" si="8"/>
        <v>203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43591.374999999993</v>
      </c>
      <c r="C16" s="49"/>
      <c r="D16" s="288">
        <v>839</v>
      </c>
      <c r="E16" s="51">
        <v>42</v>
      </c>
      <c r="F16" s="288">
        <v>1.75</v>
      </c>
      <c r="G16" s="51">
        <v>180</v>
      </c>
      <c r="H16" s="52">
        <v>204</v>
      </c>
      <c r="I16" s="53"/>
      <c r="J16" s="160"/>
      <c r="K16" s="65"/>
      <c r="L16" s="49"/>
      <c r="M16" s="288"/>
      <c r="N16" s="52"/>
      <c r="O16" s="54">
        <v>3815</v>
      </c>
      <c r="P16" s="288">
        <v>24</v>
      </c>
      <c r="Q16" s="52">
        <v>27</v>
      </c>
      <c r="R16" s="23">
        <f t="shared" si="12"/>
        <v>77</v>
      </c>
      <c r="S16" s="24">
        <f t="shared" si="12"/>
        <v>77</v>
      </c>
      <c r="T16" s="62"/>
      <c r="U16" s="62"/>
      <c r="V16" s="62"/>
      <c r="W16" s="114">
        <f t="shared" ca="1" si="13"/>
        <v>118601</v>
      </c>
      <c r="X16" s="115">
        <f ca="1">IFERROR(('Main Tab'!$D$10-W16)/'Main Tab'!$D$10,1)</f>
        <v>0.33222789642300132</v>
      </c>
      <c r="Y16" s="110"/>
      <c r="Z16" s="65">
        <v>4</v>
      </c>
      <c r="AA16" s="49"/>
      <c r="AB16" s="49"/>
      <c r="AC16" s="288"/>
      <c r="AD16" s="104"/>
      <c r="AE16" s="106"/>
      <c r="AF16" s="108"/>
      <c r="AI16" s="83">
        <f t="shared" ca="1" si="14"/>
        <v>43591.374999999993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24</v>
      </c>
      <c r="AQ16" s="81">
        <f t="shared" si="1"/>
        <v>27</v>
      </c>
      <c r="AR16" s="81">
        <f t="shared" si="2"/>
        <v>3815</v>
      </c>
      <c r="AS16" s="81" t="str">
        <f t="shared" si="3"/>
        <v/>
      </c>
      <c r="AT16" s="81" t="str">
        <f t="shared" si="4"/>
        <v/>
      </c>
      <c r="AU16" s="81">
        <f t="shared" si="5"/>
        <v>0.65625</v>
      </c>
      <c r="AV16" s="81">
        <f t="shared" si="6"/>
        <v>1.75</v>
      </c>
      <c r="AW16" s="226">
        <f t="shared" si="6"/>
        <v>180</v>
      </c>
      <c r="AX16" s="81">
        <f t="shared" si="6"/>
        <v>204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839</v>
      </c>
      <c r="BC16" s="81">
        <f t="shared" si="8"/>
        <v>204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43591.416666666657</v>
      </c>
      <c r="C17" s="49"/>
      <c r="D17" s="288">
        <v>838</v>
      </c>
      <c r="E17" s="51">
        <v>42</v>
      </c>
      <c r="F17" s="288">
        <v>1.75</v>
      </c>
      <c r="G17" s="51">
        <v>178</v>
      </c>
      <c r="H17" s="52">
        <v>203</v>
      </c>
      <c r="I17" s="53"/>
      <c r="J17" s="160"/>
      <c r="K17" s="65"/>
      <c r="L17" s="49"/>
      <c r="M17" s="288"/>
      <c r="N17" s="52"/>
      <c r="O17" s="54">
        <v>4224</v>
      </c>
      <c r="P17" s="288">
        <v>28</v>
      </c>
      <c r="Q17" s="52">
        <v>25</v>
      </c>
      <c r="R17" s="23">
        <f t="shared" si="12"/>
        <v>105</v>
      </c>
      <c r="S17" s="24">
        <f t="shared" si="12"/>
        <v>102</v>
      </c>
      <c r="T17" s="62"/>
      <c r="U17" s="171"/>
      <c r="V17" s="62"/>
      <c r="W17" s="114">
        <f t="shared" ca="1" si="13"/>
        <v>118576</v>
      </c>
      <c r="X17" s="115">
        <f ca="1">IFERROR(('Main Tab'!$D$10-W17)/'Main Tab'!$D$10,1)</f>
        <v>0.33236865664078558</v>
      </c>
      <c r="Y17" s="110"/>
      <c r="Z17" s="65">
        <v>3</v>
      </c>
      <c r="AA17" s="49"/>
      <c r="AB17" s="49"/>
      <c r="AC17" s="288"/>
      <c r="AD17" s="104"/>
      <c r="AE17" s="106"/>
      <c r="AF17" s="108"/>
      <c r="AI17" s="83">
        <f t="shared" ca="1" si="14"/>
        <v>43591.416666666657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28</v>
      </c>
      <c r="AQ17" s="81">
        <f t="shared" si="1"/>
        <v>25</v>
      </c>
      <c r="AR17" s="81">
        <f t="shared" si="2"/>
        <v>4224</v>
      </c>
      <c r="AS17" s="81" t="str">
        <f t="shared" si="3"/>
        <v/>
      </c>
      <c r="AT17" s="81" t="str">
        <f t="shared" si="4"/>
        <v/>
      </c>
      <c r="AU17" s="81">
        <f t="shared" si="5"/>
        <v>0.65625</v>
      </c>
      <c r="AV17" s="81">
        <f t="shared" si="6"/>
        <v>1.75</v>
      </c>
      <c r="AW17" s="226">
        <f t="shared" si="6"/>
        <v>178</v>
      </c>
      <c r="AX17" s="81">
        <f t="shared" si="6"/>
        <v>203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838</v>
      </c>
      <c r="BC17" s="81">
        <f t="shared" si="8"/>
        <v>203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43591.458333333321</v>
      </c>
      <c r="C18" s="49"/>
      <c r="D18" s="288">
        <v>835</v>
      </c>
      <c r="E18" s="51">
        <v>42</v>
      </c>
      <c r="F18" s="288">
        <v>1.75</v>
      </c>
      <c r="G18" s="51">
        <v>185</v>
      </c>
      <c r="H18" s="52">
        <v>204</v>
      </c>
      <c r="I18" s="53"/>
      <c r="J18" s="160"/>
      <c r="K18" s="65"/>
      <c r="L18" s="49"/>
      <c r="M18" s="288"/>
      <c r="N18" s="52"/>
      <c r="O18" s="54">
        <v>3789</v>
      </c>
      <c r="P18" s="288">
        <v>27</v>
      </c>
      <c r="Q18" s="52">
        <v>26</v>
      </c>
      <c r="R18" s="23">
        <f t="shared" si="12"/>
        <v>132</v>
      </c>
      <c r="S18" s="24">
        <f t="shared" si="12"/>
        <v>128</v>
      </c>
      <c r="T18" s="62"/>
      <c r="U18" s="62"/>
      <c r="V18" s="62"/>
      <c r="W18" s="114">
        <f t="shared" ca="1" si="13"/>
        <v>118550</v>
      </c>
      <c r="X18" s="115">
        <f ca="1">IFERROR(('Main Tab'!$D$10-W18)/'Main Tab'!$D$10,1)</f>
        <v>0.33251504726728115</v>
      </c>
      <c r="Y18" s="110"/>
      <c r="Z18" s="65">
        <v>3</v>
      </c>
      <c r="AA18" s="49"/>
      <c r="AB18" s="49"/>
      <c r="AC18" s="288"/>
      <c r="AD18" s="104"/>
      <c r="AE18" s="106"/>
      <c r="AF18" s="108"/>
      <c r="AI18" s="83">
        <f t="shared" ca="1" si="14"/>
        <v>43591.458333333321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27</v>
      </c>
      <c r="AQ18" s="81">
        <f t="shared" si="1"/>
        <v>26</v>
      </c>
      <c r="AR18" s="81">
        <f t="shared" si="2"/>
        <v>3789</v>
      </c>
      <c r="AS18" s="81" t="str">
        <f t="shared" si="3"/>
        <v/>
      </c>
      <c r="AT18" s="81" t="str">
        <f t="shared" si="4"/>
        <v/>
      </c>
      <c r="AU18" s="81">
        <f t="shared" si="5"/>
        <v>0.65625</v>
      </c>
      <c r="AV18" s="81">
        <f t="shared" si="6"/>
        <v>1.75</v>
      </c>
      <c r="AW18" s="226">
        <f t="shared" si="6"/>
        <v>185</v>
      </c>
      <c r="AX18" s="81">
        <f t="shared" si="6"/>
        <v>204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835</v>
      </c>
      <c r="BC18" s="81">
        <f t="shared" si="8"/>
        <v>204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43591.499999999985</v>
      </c>
      <c r="C19" s="49"/>
      <c r="D19" s="288">
        <v>835</v>
      </c>
      <c r="E19" s="51">
        <v>42</v>
      </c>
      <c r="F19" s="288">
        <v>1.75</v>
      </c>
      <c r="G19" s="51">
        <v>187</v>
      </c>
      <c r="H19" s="52">
        <v>204</v>
      </c>
      <c r="I19" s="53"/>
      <c r="J19" s="160"/>
      <c r="K19" s="65"/>
      <c r="L19" s="49"/>
      <c r="M19" s="288"/>
      <c r="N19" s="52"/>
      <c r="O19" s="54">
        <v>3678</v>
      </c>
      <c r="P19" s="288">
        <v>28</v>
      </c>
      <c r="Q19" s="52">
        <v>25</v>
      </c>
      <c r="R19" s="23">
        <f t="shared" si="12"/>
        <v>160</v>
      </c>
      <c r="S19" s="24">
        <f t="shared" si="12"/>
        <v>153</v>
      </c>
      <c r="T19" s="62"/>
      <c r="U19" s="62"/>
      <c r="V19" s="62"/>
      <c r="W19" s="114">
        <f t="shared" ca="1" si="13"/>
        <v>118525</v>
      </c>
      <c r="X19" s="115">
        <f ca="1">IFERROR(('Main Tab'!$D$10-W19)/'Main Tab'!$D$10,1)</f>
        <v>0.33265580748506535</v>
      </c>
      <c r="Y19" s="110"/>
      <c r="Z19" s="65">
        <v>4</v>
      </c>
      <c r="AA19" s="49"/>
      <c r="AB19" s="49"/>
      <c r="AC19" s="288"/>
      <c r="AD19" s="104"/>
      <c r="AE19" s="106"/>
      <c r="AF19" s="108"/>
      <c r="AI19" s="83">
        <f t="shared" ca="1" si="14"/>
        <v>43591.499999999985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28</v>
      </c>
      <c r="AQ19" s="81">
        <f t="shared" si="1"/>
        <v>25</v>
      </c>
      <c r="AR19" s="81">
        <f t="shared" si="2"/>
        <v>3678</v>
      </c>
      <c r="AS19" s="81" t="str">
        <f t="shared" si="3"/>
        <v/>
      </c>
      <c r="AT19" s="81" t="str">
        <f t="shared" si="4"/>
        <v/>
      </c>
      <c r="AU19" s="81">
        <f t="shared" si="5"/>
        <v>0.65625</v>
      </c>
      <c r="AV19" s="81">
        <f>IF(F19="","",F19)</f>
        <v>1.75</v>
      </c>
      <c r="AW19" s="226">
        <f t="shared" si="6"/>
        <v>187</v>
      </c>
      <c r="AX19" s="81">
        <f t="shared" si="6"/>
        <v>204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835</v>
      </c>
      <c r="BC19" s="81">
        <f t="shared" si="8"/>
        <v>204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43591.54166666665</v>
      </c>
      <c r="C20" s="49"/>
      <c r="D20" s="288">
        <v>837</v>
      </c>
      <c r="E20" s="51">
        <v>42</v>
      </c>
      <c r="F20" s="288">
        <v>1.75</v>
      </c>
      <c r="G20" s="51">
        <v>181</v>
      </c>
      <c r="H20" s="52">
        <v>204</v>
      </c>
      <c r="I20" s="53"/>
      <c r="J20" s="160"/>
      <c r="K20" s="65"/>
      <c r="L20" s="49"/>
      <c r="M20" s="288"/>
      <c r="N20" s="52"/>
      <c r="O20" s="54">
        <v>3677</v>
      </c>
      <c r="P20" s="288">
        <v>30</v>
      </c>
      <c r="Q20" s="52">
        <v>25</v>
      </c>
      <c r="R20" s="23">
        <f t="shared" si="12"/>
        <v>190</v>
      </c>
      <c r="S20" s="24">
        <f t="shared" si="12"/>
        <v>178</v>
      </c>
      <c r="T20" s="62"/>
      <c r="U20" s="62"/>
      <c r="V20" s="62"/>
      <c r="W20" s="114">
        <f t="shared" ca="1" si="13"/>
        <v>118500</v>
      </c>
      <c r="X20" s="115">
        <f ca="1">IFERROR(('Main Tab'!$D$10-W20)/'Main Tab'!$D$10,1)</f>
        <v>0.33279656770284954</v>
      </c>
      <c r="Y20" s="110"/>
      <c r="Z20" s="221">
        <v>4</v>
      </c>
      <c r="AA20" s="49"/>
      <c r="AB20" s="49"/>
      <c r="AC20" s="288"/>
      <c r="AD20" s="104"/>
      <c r="AE20" s="106"/>
      <c r="AF20" s="108"/>
      <c r="AI20" s="83">
        <f t="shared" ca="1" si="14"/>
        <v>43591.54166666665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30</v>
      </c>
      <c r="AQ20" s="81">
        <f t="shared" si="1"/>
        <v>25</v>
      </c>
      <c r="AR20" s="81">
        <f t="shared" si="2"/>
        <v>3677</v>
      </c>
      <c r="AS20" s="81" t="str">
        <f t="shared" si="3"/>
        <v/>
      </c>
      <c r="AT20" s="81" t="str">
        <f t="shared" si="4"/>
        <v/>
      </c>
      <c r="AU20" s="81">
        <f t="shared" si="5"/>
        <v>0.65625</v>
      </c>
      <c r="AV20" s="81">
        <f t="shared" si="6"/>
        <v>1.75</v>
      </c>
      <c r="AW20" s="226">
        <f t="shared" si="6"/>
        <v>181</v>
      </c>
      <c r="AX20" s="81">
        <f t="shared" si="6"/>
        <v>204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837</v>
      </c>
      <c r="BC20" s="81">
        <f t="shared" si="8"/>
        <v>204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43591.583333333314</v>
      </c>
      <c r="C21" s="49"/>
      <c r="D21" s="288">
        <v>834</v>
      </c>
      <c r="E21" s="51">
        <v>42</v>
      </c>
      <c r="F21" s="288">
        <v>1.75</v>
      </c>
      <c r="G21" s="51">
        <v>184</v>
      </c>
      <c r="H21" s="52">
        <v>206</v>
      </c>
      <c r="I21" s="53"/>
      <c r="J21" s="160"/>
      <c r="K21" s="65"/>
      <c r="L21" s="49"/>
      <c r="M21" s="288"/>
      <c r="N21" s="52"/>
      <c r="O21" s="54">
        <v>3588</v>
      </c>
      <c r="P21" s="288">
        <v>28</v>
      </c>
      <c r="Q21" s="52">
        <v>26</v>
      </c>
      <c r="R21" s="23">
        <f t="shared" si="12"/>
        <v>218</v>
      </c>
      <c r="S21" s="24">
        <f t="shared" si="12"/>
        <v>204</v>
      </c>
      <c r="T21" s="62"/>
      <c r="U21" s="62"/>
      <c r="V21" s="62"/>
      <c r="W21" s="114">
        <f t="shared" ca="1" si="13"/>
        <v>118474</v>
      </c>
      <c r="X21" s="115">
        <f ca="1">IFERROR(('Main Tab'!$D$10-W21)/'Main Tab'!$D$10,1)</f>
        <v>0.33294295832934512</v>
      </c>
      <c r="Y21" s="110"/>
      <c r="Z21" s="65">
        <v>4</v>
      </c>
      <c r="AA21" s="49"/>
      <c r="AB21" s="49"/>
      <c r="AC21" s="288"/>
      <c r="AD21" s="104"/>
      <c r="AE21" s="106"/>
      <c r="AF21" s="108"/>
      <c r="AI21" s="83">
        <f t="shared" ca="1" si="14"/>
        <v>43591.583333333314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28</v>
      </c>
      <c r="AQ21" s="81">
        <f t="shared" si="1"/>
        <v>26</v>
      </c>
      <c r="AR21" s="81">
        <f t="shared" si="2"/>
        <v>3588</v>
      </c>
      <c r="AS21" s="81" t="str">
        <f t="shared" si="3"/>
        <v/>
      </c>
      <c r="AT21" s="81" t="str">
        <f t="shared" si="4"/>
        <v/>
      </c>
      <c r="AU21" s="81">
        <f t="shared" si="5"/>
        <v>0.65625</v>
      </c>
      <c r="AV21" s="81">
        <f t="shared" si="6"/>
        <v>1.75</v>
      </c>
      <c r="AW21" s="226">
        <f t="shared" si="6"/>
        <v>184</v>
      </c>
      <c r="AX21" s="81">
        <f t="shared" si="6"/>
        <v>206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834</v>
      </c>
      <c r="BC21" s="81">
        <f t="shared" si="8"/>
        <v>206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43591.624999999978</v>
      </c>
      <c r="C22" s="49"/>
      <c r="D22" s="288">
        <v>835</v>
      </c>
      <c r="E22" s="51">
        <v>42</v>
      </c>
      <c r="F22" s="288">
        <v>1.75</v>
      </c>
      <c r="G22" s="51">
        <v>187</v>
      </c>
      <c r="H22" s="52">
        <v>205</v>
      </c>
      <c r="I22" s="53"/>
      <c r="J22" s="160"/>
      <c r="K22" s="65"/>
      <c r="L22" s="49"/>
      <c r="M22" s="288"/>
      <c r="N22" s="52"/>
      <c r="O22" s="54">
        <v>3654</v>
      </c>
      <c r="P22" s="288">
        <v>27</v>
      </c>
      <c r="Q22" s="52">
        <v>26</v>
      </c>
      <c r="R22" s="23">
        <f t="shared" si="12"/>
        <v>245</v>
      </c>
      <c r="S22" s="24">
        <f t="shared" si="12"/>
        <v>230</v>
      </c>
      <c r="T22" s="62"/>
      <c r="U22" s="62"/>
      <c r="V22" s="62"/>
      <c r="W22" s="114">
        <f t="shared" ca="1" si="13"/>
        <v>118448</v>
      </c>
      <c r="X22" s="115">
        <f ca="1">IFERROR(('Main Tab'!$D$10-W22)/'Main Tab'!$D$10,1)</f>
        <v>0.33308934895584069</v>
      </c>
      <c r="Y22" s="110"/>
      <c r="Z22" s="65">
        <v>4</v>
      </c>
      <c r="AA22" s="49">
        <v>8316501</v>
      </c>
      <c r="AB22" s="49" t="s">
        <v>143</v>
      </c>
      <c r="AC22" s="288">
        <v>236.91</v>
      </c>
      <c r="AD22" s="104" t="s">
        <v>153</v>
      </c>
      <c r="AE22" s="106">
        <v>48.8</v>
      </c>
      <c r="AF22" s="108">
        <v>2E-3</v>
      </c>
      <c r="AI22" s="83">
        <f t="shared" ca="1" si="14"/>
        <v>43591.624999999978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27</v>
      </c>
      <c r="AQ22" s="81">
        <f t="shared" si="1"/>
        <v>26</v>
      </c>
      <c r="AR22" s="81">
        <f t="shared" si="2"/>
        <v>3654</v>
      </c>
      <c r="AS22" s="81" t="str">
        <f t="shared" si="3"/>
        <v/>
      </c>
      <c r="AT22" s="81" t="str">
        <f t="shared" si="4"/>
        <v/>
      </c>
      <c r="AU22" s="81">
        <f t="shared" si="5"/>
        <v>0.65625</v>
      </c>
      <c r="AV22" s="81">
        <f t="shared" si="6"/>
        <v>1.75</v>
      </c>
      <c r="AW22" s="226">
        <f t="shared" si="6"/>
        <v>187</v>
      </c>
      <c r="AX22" s="81">
        <f t="shared" si="6"/>
        <v>205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835</v>
      </c>
      <c r="BC22" s="81">
        <f t="shared" si="8"/>
        <v>205</v>
      </c>
      <c r="BD22" s="81">
        <f t="shared" si="9"/>
        <v>2E-3</v>
      </c>
      <c r="BE22" s="81">
        <f t="shared" si="10"/>
        <v>48.8</v>
      </c>
      <c r="BF22" s="84" t="str">
        <f t="shared" si="11"/>
        <v>Ticket No: 8316501 236.91 bbls sold</v>
      </c>
    </row>
    <row r="23" spans="2:58" x14ac:dyDescent="0.25">
      <c r="B23" s="47">
        <f t="shared" ca="1" si="15"/>
        <v>43591.666666666642</v>
      </c>
      <c r="C23" s="49"/>
      <c r="D23" s="288">
        <v>839</v>
      </c>
      <c r="E23" s="51">
        <v>42</v>
      </c>
      <c r="F23" s="288">
        <v>1.75</v>
      </c>
      <c r="G23" s="51">
        <v>156</v>
      </c>
      <c r="H23" s="52">
        <v>203</v>
      </c>
      <c r="I23" s="53"/>
      <c r="J23" s="160"/>
      <c r="K23" s="65"/>
      <c r="L23" s="49"/>
      <c r="M23" s="288"/>
      <c r="N23" s="52"/>
      <c r="O23" s="54">
        <v>4200</v>
      </c>
      <c r="P23" s="288">
        <v>25</v>
      </c>
      <c r="Q23" s="52">
        <v>24</v>
      </c>
      <c r="R23" s="23">
        <f t="shared" si="12"/>
        <v>270</v>
      </c>
      <c r="S23" s="24">
        <f t="shared" si="12"/>
        <v>254</v>
      </c>
      <c r="T23" s="62"/>
      <c r="U23" s="62"/>
      <c r="V23" s="62"/>
      <c r="W23" s="114">
        <f t="shared" ca="1" si="13"/>
        <v>118424</v>
      </c>
      <c r="X23" s="115">
        <f ca="1">IFERROR(('Main Tab'!$D$10-W23)/'Main Tab'!$D$10,1)</f>
        <v>0.33322447876491357</v>
      </c>
      <c r="Y23" s="110"/>
      <c r="Z23" s="65">
        <v>4</v>
      </c>
      <c r="AA23" s="49"/>
      <c r="AB23" s="49"/>
      <c r="AC23" s="288"/>
      <c r="AD23" s="104"/>
      <c r="AE23" s="106"/>
      <c r="AF23" s="108"/>
      <c r="AI23" s="83">
        <f t="shared" ca="1" si="14"/>
        <v>43591.666666666642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25</v>
      </c>
      <c r="AQ23" s="81">
        <f t="shared" si="1"/>
        <v>24</v>
      </c>
      <c r="AR23" s="81">
        <f t="shared" si="2"/>
        <v>4200</v>
      </c>
      <c r="AS23" s="81" t="str">
        <f t="shared" si="3"/>
        <v/>
      </c>
      <c r="AT23" s="81" t="str">
        <f t="shared" si="4"/>
        <v/>
      </c>
      <c r="AU23" s="81">
        <f t="shared" si="5"/>
        <v>0.65625</v>
      </c>
      <c r="AV23" s="81">
        <f t="shared" si="6"/>
        <v>1.75</v>
      </c>
      <c r="AW23" s="226">
        <f t="shared" si="6"/>
        <v>156</v>
      </c>
      <c r="AX23" s="81">
        <f t="shared" si="6"/>
        <v>203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839</v>
      </c>
      <c r="BC23" s="81">
        <f t="shared" si="8"/>
        <v>203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43591.708333333307</v>
      </c>
      <c r="C24" s="49"/>
      <c r="D24" s="288">
        <v>836</v>
      </c>
      <c r="E24" s="51">
        <v>42</v>
      </c>
      <c r="F24" s="288">
        <v>1.75</v>
      </c>
      <c r="G24" s="51">
        <v>168</v>
      </c>
      <c r="H24" s="52">
        <v>204</v>
      </c>
      <c r="I24" s="53"/>
      <c r="J24" s="160"/>
      <c r="K24" s="65"/>
      <c r="L24" s="49"/>
      <c r="M24" s="288"/>
      <c r="N24" s="52"/>
      <c r="O24" s="54">
        <v>3721</v>
      </c>
      <c r="P24" s="288">
        <v>26</v>
      </c>
      <c r="Q24" s="52">
        <v>25</v>
      </c>
      <c r="R24" s="23">
        <f t="shared" si="12"/>
        <v>296</v>
      </c>
      <c r="S24" s="24">
        <f t="shared" si="12"/>
        <v>279</v>
      </c>
      <c r="T24" s="62"/>
      <c r="U24" s="62"/>
      <c r="V24" s="62"/>
      <c r="W24" s="114">
        <f t="shared" ca="1" si="13"/>
        <v>118399</v>
      </c>
      <c r="X24" s="115">
        <f ca="1">IFERROR(('Main Tab'!$D$10-W24)/'Main Tab'!$D$10,1)</f>
        <v>0.33336523898269776</v>
      </c>
      <c r="Y24" s="110"/>
      <c r="Z24" s="65">
        <v>4</v>
      </c>
      <c r="AA24" s="49"/>
      <c r="AB24" s="49"/>
      <c r="AC24" s="288"/>
      <c r="AD24" s="104"/>
      <c r="AE24" s="106"/>
      <c r="AF24" s="108"/>
      <c r="AI24" s="83">
        <f t="shared" ca="1" si="14"/>
        <v>43591.708333333307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26</v>
      </c>
      <c r="AQ24" s="81">
        <f t="shared" si="1"/>
        <v>25</v>
      </c>
      <c r="AR24" s="81">
        <f t="shared" si="2"/>
        <v>3721</v>
      </c>
      <c r="AS24" s="81" t="str">
        <f t="shared" si="3"/>
        <v/>
      </c>
      <c r="AT24" s="81" t="str">
        <f t="shared" si="4"/>
        <v/>
      </c>
      <c r="AU24" s="81">
        <f t="shared" si="5"/>
        <v>0.65625</v>
      </c>
      <c r="AV24" s="81">
        <f t="shared" si="6"/>
        <v>1.75</v>
      </c>
      <c r="AW24" s="226">
        <f t="shared" si="6"/>
        <v>168</v>
      </c>
      <c r="AX24" s="81">
        <f t="shared" si="6"/>
        <v>204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836</v>
      </c>
      <c r="BC24" s="81">
        <f t="shared" si="8"/>
        <v>204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43591.749999999971</v>
      </c>
      <c r="C25" s="49"/>
      <c r="D25" s="288">
        <v>837</v>
      </c>
      <c r="E25" s="51">
        <v>42</v>
      </c>
      <c r="F25" s="288">
        <v>1.75</v>
      </c>
      <c r="G25" s="51">
        <v>180</v>
      </c>
      <c r="H25" s="52">
        <v>204</v>
      </c>
      <c r="I25" s="53"/>
      <c r="J25" s="160"/>
      <c r="K25" s="65"/>
      <c r="L25" s="49"/>
      <c r="M25" s="288"/>
      <c r="N25" s="52"/>
      <c r="O25" s="54">
        <v>3641</v>
      </c>
      <c r="P25" s="288">
        <v>27</v>
      </c>
      <c r="Q25" s="52">
        <v>26</v>
      </c>
      <c r="R25" s="23">
        <f t="shared" si="12"/>
        <v>323</v>
      </c>
      <c r="S25" s="24">
        <f t="shared" si="12"/>
        <v>305</v>
      </c>
      <c r="T25" s="62"/>
      <c r="U25" s="62"/>
      <c r="V25" s="62"/>
      <c r="W25" s="114">
        <f t="shared" ca="1" si="13"/>
        <v>118373</v>
      </c>
      <c r="X25" s="115">
        <f ca="1">IFERROR(('Main Tab'!$D$10-W25)/'Main Tab'!$D$10,1)</f>
        <v>0.33351162960919334</v>
      </c>
      <c r="Y25" s="110"/>
      <c r="Z25" s="65">
        <v>4</v>
      </c>
      <c r="AA25" s="49"/>
      <c r="AB25" s="49"/>
      <c r="AC25" s="288"/>
      <c r="AD25" s="104"/>
      <c r="AE25" s="106"/>
      <c r="AF25" s="108"/>
      <c r="AI25" s="83">
        <f t="shared" ca="1" si="14"/>
        <v>43591.749999999971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27</v>
      </c>
      <c r="AQ25" s="81">
        <f t="shared" si="1"/>
        <v>26</v>
      </c>
      <c r="AR25" s="81">
        <f t="shared" si="2"/>
        <v>3641</v>
      </c>
      <c r="AS25" s="81" t="str">
        <f t="shared" si="3"/>
        <v/>
      </c>
      <c r="AT25" s="81" t="str">
        <f t="shared" si="4"/>
        <v/>
      </c>
      <c r="AU25" s="81">
        <f t="shared" si="5"/>
        <v>0.65625</v>
      </c>
      <c r="AV25" s="81">
        <f t="shared" si="6"/>
        <v>1.75</v>
      </c>
      <c r="AW25" s="81">
        <f t="shared" si="6"/>
        <v>180</v>
      </c>
      <c r="AX25" s="81">
        <f t="shared" si="6"/>
        <v>204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837</v>
      </c>
      <c r="BC25" s="81">
        <f t="shared" si="8"/>
        <v>204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43591.791666666635</v>
      </c>
      <c r="C26" s="49"/>
      <c r="D26" s="288">
        <v>836</v>
      </c>
      <c r="E26" s="51">
        <v>42</v>
      </c>
      <c r="F26" s="293">
        <v>1.75</v>
      </c>
      <c r="G26" s="51">
        <v>172</v>
      </c>
      <c r="H26" s="52">
        <v>203</v>
      </c>
      <c r="I26" s="53"/>
      <c r="J26" s="160"/>
      <c r="K26" s="65"/>
      <c r="L26" s="49"/>
      <c r="M26" s="288"/>
      <c r="N26" s="52"/>
      <c r="O26" s="54">
        <v>3588</v>
      </c>
      <c r="P26" s="293">
        <v>26</v>
      </c>
      <c r="Q26" s="52">
        <v>25</v>
      </c>
      <c r="R26" s="23">
        <f t="shared" si="12"/>
        <v>349</v>
      </c>
      <c r="S26" s="24">
        <f t="shared" si="12"/>
        <v>330</v>
      </c>
      <c r="T26" s="62"/>
      <c r="U26" s="62"/>
      <c r="V26" s="62"/>
      <c r="W26" s="114">
        <f t="shared" ca="1" si="13"/>
        <v>118348</v>
      </c>
      <c r="X26" s="115">
        <f ca="1">IFERROR(('Main Tab'!$D$10-W26)/'Main Tab'!$D$10,1)</f>
        <v>0.33365238982697754</v>
      </c>
      <c r="Y26" s="110"/>
      <c r="Z26" s="64">
        <v>3</v>
      </c>
      <c r="AA26" s="49"/>
      <c r="AB26" s="49"/>
      <c r="AC26" s="288"/>
      <c r="AD26" s="104"/>
      <c r="AE26" s="106"/>
      <c r="AF26" s="108"/>
      <c r="AI26" s="83">
        <f t="shared" ca="1" si="14"/>
        <v>43591.791666666635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26</v>
      </c>
      <c r="AQ26" s="81">
        <f t="shared" si="1"/>
        <v>25</v>
      </c>
      <c r="AR26" s="81">
        <f t="shared" si="2"/>
        <v>3588</v>
      </c>
      <c r="AS26" s="81" t="str">
        <f t="shared" si="3"/>
        <v/>
      </c>
      <c r="AT26" s="81" t="str">
        <f t="shared" si="4"/>
        <v/>
      </c>
      <c r="AU26" s="81">
        <f t="shared" si="5"/>
        <v>0.65625</v>
      </c>
      <c r="AV26" s="81">
        <f>IF(F26="","",F26)</f>
        <v>1.75</v>
      </c>
      <c r="AW26" s="81">
        <f t="shared" si="6"/>
        <v>172</v>
      </c>
      <c r="AX26" s="81">
        <f t="shared" si="6"/>
        <v>203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836</v>
      </c>
      <c r="BC26" s="81">
        <f t="shared" si="8"/>
        <v>203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43591.833333333299</v>
      </c>
      <c r="C27" s="49"/>
      <c r="D27" s="288">
        <v>837</v>
      </c>
      <c r="E27" s="51">
        <v>42</v>
      </c>
      <c r="F27" s="293">
        <v>1.75</v>
      </c>
      <c r="G27" s="51">
        <v>183</v>
      </c>
      <c r="H27" s="52">
        <v>203</v>
      </c>
      <c r="I27" s="53"/>
      <c r="J27" s="160"/>
      <c r="K27" s="65"/>
      <c r="L27" s="49"/>
      <c r="M27" s="288"/>
      <c r="N27" s="52"/>
      <c r="O27" s="54">
        <v>3615</v>
      </c>
      <c r="P27" s="293">
        <v>24</v>
      </c>
      <c r="Q27" s="52">
        <v>27</v>
      </c>
      <c r="R27" s="23">
        <f t="shared" si="12"/>
        <v>373</v>
      </c>
      <c r="S27" s="24">
        <f t="shared" si="12"/>
        <v>357</v>
      </c>
      <c r="T27" s="62"/>
      <c r="U27" s="62"/>
      <c r="V27" s="62"/>
      <c r="W27" s="114">
        <f t="shared" ca="1" si="13"/>
        <v>118321</v>
      </c>
      <c r="X27" s="115">
        <f ca="1">IFERROR(('Main Tab'!$D$10-W27)/'Main Tab'!$D$10,1)</f>
        <v>0.33380441086218449</v>
      </c>
      <c r="Y27" s="110"/>
      <c r="Z27" s="65">
        <v>4</v>
      </c>
      <c r="AA27" s="49"/>
      <c r="AB27" s="49"/>
      <c r="AC27" s="288"/>
      <c r="AD27" s="104"/>
      <c r="AE27" s="106"/>
      <c r="AF27" s="108"/>
      <c r="AI27" s="83">
        <f t="shared" ca="1" si="14"/>
        <v>43591.833333333299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24</v>
      </c>
      <c r="AQ27" s="81">
        <f t="shared" si="1"/>
        <v>27</v>
      </c>
      <c r="AR27" s="81">
        <f t="shared" si="2"/>
        <v>3615</v>
      </c>
      <c r="AS27" s="81" t="str">
        <f t="shared" si="3"/>
        <v/>
      </c>
      <c r="AT27" s="81" t="str">
        <f t="shared" si="4"/>
        <v/>
      </c>
      <c r="AU27" s="81">
        <f t="shared" si="5"/>
        <v>0.65625</v>
      </c>
      <c r="AV27" s="81">
        <f t="shared" si="6"/>
        <v>1.75</v>
      </c>
      <c r="AW27" s="81">
        <f t="shared" si="6"/>
        <v>183</v>
      </c>
      <c r="AX27" s="81">
        <f t="shared" si="6"/>
        <v>203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837</v>
      </c>
      <c r="BC27" s="81">
        <f t="shared" si="8"/>
        <v>203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43591.874999999964</v>
      </c>
      <c r="C28" s="49"/>
      <c r="D28" s="288">
        <v>834</v>
      </c>
      <c r="E28" s="51">
        <v>42</v>
      </c>
      <c r="F28" s="293">
        <v>1.75</v>
      </c>
      <c r="G28" s="51">
        <v>174</v>
      </c>
      <c r="H28" s="52">
        <v>204</v>
      </c>
      <c r="I28" s="53"/>
      <c r="J28" s="160"/>
      <c r="K28" s="65"/>
      <c r="L28" s="49"/>
      <c r="M28" s="288"/>
      <c r="N28" s="52"/>
      <c r="O28" s="54">
        <v>3678</v>
      </c>
      <c r="P28" s="293">
        <v>28</v>
      </c>
      <c r="Q28" s="52">
        <v>25</v>
      </c>
      <c r="R28" s="23">
        <f t="shared" si="12"/>
        <v>401</v>
      </c>
      <c r="S28" s="24">
        <f t="shared" si="12"/>
        <v>382</v>
      </c>
      <c r="T28" s="62"/>
      <c r="U28" s="62"/>
      <c r="V28" s="62"/>
      <c r="W28" s="114">
        <f t="shared" ca="1" si="13"/>
        <v>118296</v>
      </c>
      <c r="X28" s="115">
        <f ca="1">IFERROR(('Main Tab'!$D$10-W28)/'Main Tab'!$D$10,1)</f>
        <v>0.33394517107996868</v>
      </c>
      <c r="Y28" s="110"/>
      <c r="Z28" s="65">
        <v>4</v>
      </c>
      <c r="AA28" s="49"/>
      <c r="AB28" s="49"/>
      <c r="AC28" s="288"/>
      <c r="AD28" s="104"/>
      <c r="AE28" s="106"/>
      <c r="AF28" s="108"/>
      <c r="AI28" s="83">
        <f t="shared" ca="1" si="14"/>
        <v>43591.874999999964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28</v>
      </c>
      <c r="AQ28" s="81">
        <f t="shared" si="1"/>
        <v>25</v>
      </c>
      <c r="AR28" s="81">
        <f t="shared" si="2"/>
        <v>3678</v>
      </c>
      <c r="AS28" s="81" t="str">
        <f t="shared" si="3"/>
        <v/>
      </c>
      <c r="AT28" s="81" t="str">
        <f t="shared" si="4"/>
        <v/>
      </c>
      <c r="AU28" s="81">
        <f t="shared" si="5"/>
        <v>0.65625</v>
      </c>
      <c r="AV28" s="81">
        <f t="shared" si="6"/>
        <v>1.75</v>
      </c>
      <c r="AW28" s="81">
        <f t="shared" si="6"/>
        <v>174</v>
      </c>
      <c r="AX28" s="81">
        <f t="shared" si="6"/>
        <v>204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834</v>
      </c>
      <c r="BC28" s="81">
        <f t="shared" si="8"/>
        <v>204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43591.916666666628</v>
      </c>
      <c r="C29" s="49"/>
      <c r="D29" s="288">
        <v>830</v>
      </c>
      <c r="E29" s="51">
        <v>42</v>
      </c>
      <c r="F29" s="293">
        <v>1.75</v>
      </c>
      <c r="G29" s="51">
        <v>165</v>
      </c>
      <c r="H29" s="52">
        <v>203</v>
      </c>
      <c r="I29" s="53"/>
      <c r="J29" s="160"/>
      <c r="K29" s="65"/>
      <c r="L29" s="49"/>
      <c r="M29" s="288"/>
      <c r="N29" s="52"/>
      <c r="O29" s="54">
        <v>3555</v>
      </c>
      <c r="P29" s="293">
        <v>27</v>
      </c>
      <c r="Q29" s="52">
        <v>26</v>
      </c>
      <c r="R29" s="23">
        <f t="shared" si="12"/>
        <v>428</v>
      </c>
      <c r="S29" s="24">
        <f t="shared" si="12"/>
        <v>408</v>
      </c>
      <c r="T29" s="62"/>
      <c r="U29" s="62"/>
      <c r="V29" s="62"/>
      <c r="W29" s="114">
        <f t="shared" ca="1" si="13"/>
        <v>118270</v>
      </c>
      <c r="X29" s="115">
        <f ca="1">IFERROR(('Main Tab'!$D$10-W29)/'Main Tab'!$D$10,1)</f>
        <v>0.33409156170646426</v>
      </c>
      <c r="Y29" s="110"/>
      <c r="Z29" s="65">
        <v>3</v>
      </c>
      <c r="AA29" s="49"/>
      <c r="AB29" s="49"/>
      <c r="AC29" s="288"/>
      <c r="AD29" s="104"/>
      <c r="AE29" s="106"/>
      <c r="AF29" s="108"/>
      <c r="AI29" s="83">
        <f t="shared" ca="1" si="14"/>
        <v>43591.916666666628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27</v>
      </c>
      <c r="AQ29" s="81">
        <f t="shared" si="1"/>
        <v>26</v>
      </c>
      <c r="AR29" s="81">
        <f t="shared" si="2"/>
        <v>3555</v>
      </c>
      <c r="AS29" s="81" t="str">
        <f t="shared" si="3"/>
        <v/>
      </c>
      <c r="AT29" s="81" t="str">
        <f t="shared" si="4"/>
        <v/>
      </c>
      <c r="AU29" s="81">
        <f t="shared" si="5"/>
        <v>0.65625</v>
      </c>
      <c r="AV29" s="81">
        <f t="shared" si="6"/>
        <v>1.75</v>
      </c>
      <c r="AW29" s="81">
        <f t="shared" si="6"/>
        <v>165</v>
      </c>
      <c r="AX29" s="81">
        <f t="shared" si="6"/>
        <v>203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830</v>
      </c>
      <c r="BC29" s="81">
        <f t="shared" si="8"/>
        <v>203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43591.958333333292</v>
      </c>
      <c r="C30" s="49"/>
      <c r="D30" s="288">
        <v>832</v>
      </c>
      <c r="E30" s="51">
        <v>42</v>
      </c>
      <c r="F30" s="293">
        <v>1.75</v>
      </c>
      <c r="G30" s="51">
        <v>152</v>
      </c>
      <c r="H30" s="52">
        <v>202</v>
      </c>
      <c r="I30" s="53"/>
      <c r="J30" s="160"/>
      <c r="K30" s="65"/>
      <c r="L30" s="49"/>
      <c r="M30" s="288"/>
      <c r="N30" s="52"/>
      <c r="O30" s="54">
        <v>3612</v>
      </c>
      <c r="P30" s="293">
        <v>28</v>
      </c>
      <c r="Q30" s="52">
        <v>27</v>
      </c>
      <c r="R30" s="23">
        <f t="shared" si="12"/>
        <v>456</v>
      </c>
      <c r="S30" s="24">
        <f t="shared" si="12"/>
        <v>435</v>
      </c>
      <c r="T30" s="62"/>
      <c r="U30" s="62"/>
      <c r="V30" s="62"/>
      <c r="W30" s="114">
        <f t="shared" ca="1" si="13"/>
        <v>118243</v>
      </c>
      <c r="X30" s="115">
        <f ca="1">IFERROR(('Main Tab'!$D$10-W30)/'Main Tab'!$D$10,1)</f>
        <v>0.33424358274167121</v>
      </c>
      <c r="Y30" s="110"/>
      <c r="Z30" s="65">
        <v>3</v>
      </c>
      <c r="AA30" s="49">
        <v>8339601</v>
      </c>
      <c r="AB30" s="49" t="s">
        <v>143</v>
      </c>
      <c r="AC30" s="288">
        <v>185.85</v>
      </c>
      <c r="AD30" s="104" t="s">
        <v>153</v>
      </c>
      <c r="AE30" s="106">
        <v>46.2</v>
      </c>
      <c r="AF30" s="108">
        <v>2E-3</v>
      </c>
      <c r="AI30" s="83">
        <f t="shared" ca="1" si="14"/>
        <v>43591.958333333292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28</v>
      </c>
      <c r="AQ30" s="81">
        <f t="shared" si="1"/>
        <v>27</v>
      </c>
      <c r="AR30" s="81">
        <f t="shared" si="2"/>
        <v>3612</v>
      </c>
      <c r="AS30" s="81" t="str">
        <f t="shared" si="3"/>
        <v/>
      </c>
      <c r="AT30" s="81" t="str">
        <f t="shared" si="4"/>
        <v/>
      </c>
      <c r="AU30" s="81">
        <f t="shared" si="5"/>
        <v>0.65625</v>
      </c>
      <c r="AV30" s="81">
        <f t="shared" si="6"/>
        <v>1.75</v>
      </c>
      <c r="AW30" s="81">
        <f t="shared" si="6"/>
        <v>152</v>
      </c>
      <c r="AX30" s="81">
        <f t="shared" si="6"/>
        <v>202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832</v>
      </c>
      <c r="BC30" s="81">
        <f t="shared" si="8"/>
        <v>202</v>
      </c>
      <c r="BD30" s="81">
        <f t="shared" si="9"/>
        <v>2E-3</v>
      </c>
      <c r="BE30" s="81">
        <f t="shared" si="10"/>
        <v>46.2</v>
      </c>
      <c r="BF30" s="84" t="str">
        <f t="shared" si="11"/>
        <v>Ticket No: 8339601 185.85 bbls sold</v>
      </c>
    </row>
    <row r="31" spans="2:58" x14ac:dyDescent="0.25">
      <c r="B31" s="47">
        <f t="shared" ca="1" si="15"/>
        <v>43591.999999999956</v>
      </c>
      <c r="C31" s="49"/>
      <c r="D31" s="288">
        <v>830</v>
      </c>
      <c r="E31" s="51">
        <v>42</v>
      </c>
      <c r="F31" s="293">
        <v>1.75</v>
      </c>
      <c r="G31" s="51">
        <v>185</v>
      </c>
      <c r="H31" s="52">
        <v>202</v>
      </c>
      <c r="I31" s="53"/>
      <c r="J31" s="160"/>
      <c r="K31" s="65"/>
      <c r="L31" s="49"/>
      <c r="M31" s="288"/>
      <c r="N31" s="52"/>
      <c r="O31" s="54">
        <v>3626</v>
      </c>
      <c r="P31" s="293">
        <v>27</v>
      </c>
      <c r="Q31" s="52">
        <v>25</v>
      </c>
      <c r="R31" s="23">
        <f t="shared" ref="R31:S37" si="16">P31+R30</f>
        <v>483</v>
      </c>
      <c r="S31" s="24">
        <f t="shared" si="16"/>
        <v>460</v>
      </c>
      <c r="T31" s="62"/>
      <c r="U31" s="62"/>
      <c r="V31" s="62"/>
      <c r="W31" s="114">
        <f t="shared" ca="1" si="13"/>
        <v>118218</v>
      </c>
      <c r="X31" s="115">
        <f ca="1">IFERROR(('Main Tab'!$D$10-W31)/'Main Tab'!$D$10,1)</f>
        <v>0.33438434295945541</v>
      </c>
      <c r="Y31" s="110"/>
      <c r="Z31" s="65">
        <v>4</v>
      </c>
      <c r="AA31" s="49"/>
      <c r="AB31" s="49"/>
      <c r="AC31" s="288"/>
      <c r="AD31" s="104"/>
      <c r="AE31" s="106"/>
      <c r="AF31" s="108"/>
      <c r="AI31" s="83">
        <f t="shared" ca="1" si="14"/>
        <v>43591.999999999956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27</v>
      </c>
      <c r="AQ31" s="81">
        <f t="shared" si="1"/>
        <v>25</v>
      </c>
      <c r="AR31" s="81">
        <f t="shared" si="2"/>
        <v>3626</v>
      </c>
      <c r="AS31" s="81" t="str">
        <f t="shared" si="3"/>
        <v/>
      </c>
      <c r="AT31" s="81" t="str">
        <f t="shared" si="4"/>
        <v/>
      </c>
      <c r="AU31" s="81">
        <f t="shared" si="5"/>
        <v>0.65625</v>
      </c>
      <c r="AV31" s="81">
        <f t="shared" si="6"/>
        <v>1.75</v>
      </c>
      <c r="AW31" s="81">
        <f t="shared" si="6"/>
        <v>185</v>
      </c>
      <c r="AX31" s="81">
        <f t="shared" si="6"/>
        <v>202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830</v>
      </c>
      <c r="BC31" s="81">
        <f t="shared" si="8"/>
        <v>202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43592.041666666621</v>
      </c>
      <c r="C32" s="49"/>
      <c r="D32" s="288">
        <v>830</v>
      </c>
      <c r="E32" s="51">
        <v>42</v>
      </c>
      <c r="F32" s="293">
        <v>1.75</v>
      </c>
      <c r="G32" s="51">
        <v>176</v>
      </c>
      <c r="H32" s="52">
        <v>203</v>
      </c>
      <c r="I32" s="53"/>
      <c r="J32" s="160"/>
      <c r="K32" s="65"/>
      <c r="L32" s="49"/>
      <c r="M32" s="288"/>
      <c r="N32" s="52"/>
      <c r="O32" s="54">
        <v>4356</v>
      </c>
      <c r="P32" s="293">
        <v>28</v>
      </c>
      <c r="Q32" s="52">
        <v>26</v>
      </c>
      <c r="R32" s="23">
        <f t="shared" si="16"/>
        <v>511</v>
      </c>
      <c r="S32" s="24">
        <f t="shared" si="16"/>
        <v>486</v>
      </c>
      <c r="T32" s="62"/>
      <c r="U32" s="62"/>
      <c r="V32" s="62"/>
      <c r="W32" s="114">
        <f t="shared" ca="1" si="13"/>
        <v>118192</v>
      </c>
      <c r="X32" s="115">
        <f ca="1">IFERROR(('Main Tab'!$D$10-W32)/'Main Tab'!$D$10,1)</f>
        <v>0.33453073358595098</v>
      </c>
      <c r="Y32" s="110"/>
      <c r="Z32" s="221">
        <v>4</v>
      </c>
      <c r="AA32" s="49"/>
      <c r="AB32" s="49"/>
      <c r="AC32" s="288"/>
      <c r="AD32" s="104"/>
      <c r="AE32" s="106"/>
      <c r="AF32" s="108"/>
      <c r="AI32" s="83">
        <f t="shared" ca="1" si="14"/>
        <v>43592.041666666621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28</v>
      </c>
      <c r="AQ32" s="81">
        <f t="shared" si="1"/>
        <v>26</v>
      </c>
      <c r="AR32" s="81">
        <f t="shared" si="2"/>
        <v>4356</v>
      </c>
      <c r="AS32" s="81" t="str">
        <f t="shared" si="3"/>
        <v/>
      </c>
      <c r="AT32" s="81" t="str">
        <f t="shared" si="4"/>
        <v/>
      </c>
      <c r="AU32" s="81">
        <f t="shared" si="5"/>
        <v>0.65625</v>
      </c>
      <c r="AV32" s="81">
        <f t="shared" si="6"/>
        <v>1.75</v>
      </c>
      <c r="AW32" s="81">
        <f t="shared" si="6"/>
        <v>176</v>
      </c>
      <c r="AX32" s="81">
        <f t="shared" si="6"/>
        <v>203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830</v>
      </c>
      <c r="BC32" s="81">
        <f t="shared" si="8"/>
        <v>203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43592.083333333285</v>
      </c>
      <c r="C33" s="49"/>
      <c r="D33" s="288">
        <v>830</v>
      </c>
      <c r="E33" s="51">
        <v>42</v>
      </c>
      <c r="F33" s="293">
        <v>1.75</v>
      </c>
      <c r="G33" s="51">
        <v>181</v>
      </c>
      <c r="H33" s="52">
        <v>201</v>
      </c>
      <c r="I33" s="53"/>
      <c r="J33" s="160"/>
      <c r="K33" s="65"/>
      <c r="L33" s="49"/>
      <c r="M33" s="288"/>
      <c r="N33" s="52"/>
      <c r="O33" s="54">
        <v>3678</v>
      </c>
      <c r="P33" s="293">
        <v>29</v>
      </c>
      <c r="Q33" s="52">
        <v>26</v>
      </c>
      <c r="R33" s="23">
        <f t="shared" si="16"/>
        <v>540</v>
      </c>
      <c r="S33" s="24">
        <f t="shared" si="16"/>
        <v>512</v>
      </c>
      <c r="T33" s="62"/>
      <c r="U33" s="62"/>
      <c r="V33" s="62"/>
      <c r="W33" s="114">
        <f t="shared" ca="1" si="13"/>
        <v>118166</v>
      </c>
      <c r="X33" s="115">
        <f ca="1">IFERROR(('Main Tab'!$D$10-W33)/'Main Tab'!$D$10,1)</f>
        <v>0.33467712421244661</v>
      </c>
      <c r="Y33" s="110" t="s">
        <v>277</v>
      </c>
      <c r="Z33" s="65">
        <v>4</v>
      </c>
      <c r="AA33" s="49"/>
      <c r="AB33" s="49"/>
      <c r="AC33" s="288"/>
      <c r="AD33" s="104"/>
      <c r="AE33" s="106"/>
      <c r="AF33" s="108"/>
      <c r="AI33" s="83">
        <f t="shared" ca="1" si="14"/>
        <v>43592.083333333285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Accum- 99371</v>
      </c>
      <c r="AP33" s="81">
        <f t="shared" si="1"/>
        <v>29</v>
      </c>
      <c r="AQ33" s="81">
        <f t="shared" si="1"/>
        <v>26</v>
      </c>
      <c r="AR33" s="81">
        <f t="shared" si="2"/>
        <v>3678</v>
      </c>
      <c r="AS33" s="81" t="str">
        <f t="shared" si="3"/>
        <v/>
      </c>
      <c r="AT33" s="81" t="str">
        <f t="shared" si="4"/>
        <v/>
      </c>
      <c r="AU33" s="81">
        <f t="shared" si="5"/>
        <v>0.65625</v>
      </c>
      <c r="AV33" s="81">
        <f t="shared" si="6"/>
        <v>1.75</v>
      </c>
      <c r="AW33" s="81">
        <f t="shared" si="6"/>
        <v>181</v>
      </c>
      <c r="AX33" s="81">
        <f t="shared" si="6"/>
        <v>201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830</v>
      </c>
      <c r="BC33" s="81">
        <f t="shared" si="8"/>
        <v>201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43592.124999999949</v>
      </c>
      <c r="C34" s="49"/>
      <c r="D34" s="288">
        <v>830</v>
      </c>
      <c r="E34" s="51">
        <v>42</v>
      </c>
      <c r="F34" s="293">
        <v>1.75</v>
      </c>
      <c r="G34" s="51">
        <v>155</v>
      </c>
      <c r="H34" s="52">
        <v>201</v>
      </c>
      <c r="I34" s="53"/>
      <c r="J34" s="160"/>
      <c r="K34" s="65"/>
      <c r="L34" s="49"/>
      <c r="M34" s="288"/>
      <c r="N34" s="52"/>
      <c r="O34" s="54">
        <v>3698</v>
      </c>
      <c r="P34" s="293">
        <v>25</v>
      </c>
      <c r="Q34" s="52">
        <v>27</v>
      </c>
      <c r="R34" s="23">
        <f t="shared" si="16"/>
        <v>565</v>
      </c>
      <c r="S34" s="24">
        <f t="shared" si="16"/>
        <v>539</v>
      </c>
      <c r="T34" s="62"/>
      <c r="U34" s="62"/>
      <c r="V34" s="62"/>
      <c r="W34" s="114">
        <f t="shared" ca="1" si="13"/>
        <v>118139</v>
      </c>
      <c r="X34" s="115">
        <f ca="1">IFERROR(('Main Tab'!$D$10-W34)/'Main Tab'!$D$10,1)</f>
        <v>0.3348291452476535</v>
      </c>
      <c r="Y34" s="110" t="s">
        <v>278</v>
      </c>
      <c r="Z34" s="65">
        <v>4</v>
      </c>
      <c r="AA34" s="49"/>
      <c r="AB34" s="49"/>
      <c r="AC34" s="288"/>
      <c r="AD34" s="104"/>
      <c r="AE34" s="106"/>
      <c r="AF34" s="108"/>
      <c r="AI34" s="83">
        <f t="shared" ca="1" si="14"/>
        <v>43592.124999999949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#1- 1'3"  ,  OT #2- 10'11"</v>
      </c>
      <c r="AP34" s="81">
        <f t="shared" si="1"/>
        <v>25</v>
      </c>
      <c r="AQ34" s="81">
        <f t="shared" si="1"/>
        <v>27</v>
      </c>
      <c r="AR34" s="81">
        <f t="shared" si="2"/>
        <v>3698</v>
      </c>
      <c r="AS34" s="81" t="str">
        <f t="shared" si="3"/>
        <v/>
      </c>
      <c r="AT34" s="81" t="str">
        <f t="shared" si="4"/>
        <v/>
      </c>
      <c r="AU34" s="81">
        <f t="shared" si="5"/>
        <v>0.65625</v>
      </c>
      <c r="AV34" s="81">
        <f t="shared" si="6"/>
        <v>1.75</v>
      </c>
      <c r="AW34" s="81">
        <f t="shared" si="6"/>
        <v>155</v>
      </c>
      <c r="AX34" s="81">
        <f t="shared" si="6"/>
        <v>201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830</v>
      </c>
      <c r="BC34" s="81">
        <f t="shared" si="8"/>
        <v>201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43592.166666666613</v>
      </c>
      <c r="C35" s="49"/>
      <c r="D35" s="288">
        <v>831</v>
      </c>
      <c r="E35" s="51">
        <v>42</v>
      </c>
      <c r="F35" s="293">
        <v>1.75</v>
      </c>
      <c r="G35" s="51">
        <v>173</v>
      </c>
      <c r="H35" s="52">
        <v>202</v>
      </c>
      <c r="I35" s="53"/>
      <c r="J35" s="160"/>
      <c r="K35" s="65"/>
      <c r="L35" s="49"/>
      <c r="M35" s="288"/>
      <c r="N35" s="52"/>
      <c r="O35" s="54">
        <v>3589</v>
      </c>
      <c r="P35" s="293">
        <v>28</v>
      </c>
      <c r="Q35" s="52">
        <v>25</v>
      </c>
      <c r="R35" s="23">
        <f t="shared" si="16"/>
        <v>593</v>
      </c>
      <c r="S35" s="24">
        <f t="shared" si="16"/>
        <v>564</v>
      </c>
      <c r="T35" s="62"/>
      <c r="U35" s="62"/>
      <c r="V35" s="62"/>
      <c r="W35" s="114">
        <f t="shared" ca="1" si="13"/>
        <v>118114</v>
      </c>
      <c r="X35" s="115">
        <f ca="1">IFERROR(('Main Tab'!$D$10-W35)/'Main Tab'!$D$10,1)</f>
        <v>0.33496990546543776</v>
      </c>
      <c r="Y35" s="110"/>
      <c r="Z35" s="65">
        <v>4</v>
      </c>
      <c r="AA35" s="49"/>
      <c r="AB35" s="49"/>
      <c r="AC35" s="288"/>
      <c r="AD35" s="104"/>
      <c r="AE35" s="106"/>
      <c r="AF35" s="108"/>
      <c r="AI35" s="83">
        <f t="shared" ca="1" si="14"/>
        <v>43592.166666666613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28</v>
      </c>
      <c r="AQ35" s="81">
        <f t="shared" si="1"/>
        <v>25</v>
      </c>
      <c r="AR35" s="81">
        <f t="shared" si="2"/>
        <v>3589</v>
      </c>
      <c r="AS35" s="81" t="str">
        <f t="shared" si="3"/>
        <v/>
      </c>
      <c r="AT35" s="81" t="str">
        <f t="shared" si="4"/>
        <v/>
      </c>
      <c r="AU35" s="81">
        <f t="shared" si="5"/>
        <v>0.65625</v>
      </c>
      <c r="AV35" s="81">
        <f t="shared" si="6"/>
        <v>1.75</v>
      </c>
      <c r="AW35" s="81">
        <f t="shared" si="6"/>
        <v>173</v>
      </c>
      <c r="AX35" s="81">
        <f t="shared" si="6"/>
        <v>202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831</v>
      </c>
      <c r="BC35" s="81">
        <f t="shared" si="8"/>
        <v>202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43592.208333333278</v>
      </c>
      <c r="C36" s="49"/>
      <c r="D36" s="288">
        <v>830</v>
      </c>
      <c r="E36" s="51">
        <v>42</v>
      </c>
      <c r="F36" s="293">
        <v>1.75</v>
      </c>
      <c r="G36" s="51">
        <v>185</v>
      </c>
      <c r="H36" s="52">
        <v>201</v>
      </c>
      <c r="I36" s="53"/>
      <c r="J36" s="160"/>
      <c r="K36" s="65"/>
      <c r="L36" s="49"/>
      <c r="M36" s="288"/>
      <c r="N36" s="52"/>
      <c r="O36" s="54">
        <v>3625</v>
      </c>
      <c r="P36" s="293">
        <v>25</v>
      </c>
      <c r="Q36" s="52">
        <v>27</v>
      </c>
      <c r="R36" s="23">
        <f t="shared" si="16"/>
        <v>618</v>
      </c>
      <c r="S36" s="24">
        <f t="shared" si="16"/>
        <v>591</v>
      </c>
      <c r="T36" s="62"/>
      <c r="U36" s="62"/>
      <c r="V36" s="62"/>
      <c r="W36" s="114">
        <f t="shared" ca="1" si="13"/>
        <v>118087</v>
      </c>
      <c r="X36" s="115">
        <f ca="1">IFERROR(('Main Tab'!$D$10-W36)/'Main Tab'!$D$10,1)</f>
        <v>0.33512192650064471</v>
      </c>
      <c r="Y36" s="110"/>
      <c r="Z36" s="65">
        <v>4</v>
      </c>
      <c r="AA36" s="49"/>
      <c r="AB36" s="49"/>
      <c r="AC36" s="288"/>
      <c r="AD36" s="104"/>
      <c r="AE36" s="106"/>
      <c r="AF36" s="108"/>
      <c r="AI36" s="83">
        <f t="shared" ca="1" si="14"/>
        <v>43592.208333333278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25</v>
      </c>
      <c r="AQ36" s="81">
        <f t="shared" si="1"/>
        <v>27</v>
      </c>
      <c r="AR36" s="81">
        <f t="shared" si="2"/>
        <v>3625</v>
      </c>
      <c r="AS36" s="81" t="str">
        <f t="shared" si="3"/>
        <v/>
      </c>
      <c r="AT36" s="81" t="str">
        <f t="shared" si="4"/>
        <v/>
      </c>
      <c r="AU36" s="81">
        <f t="shared" si="5"/>
        <v>0.65625</v>
      </c>
      <c r="AV36" s="81">
        <f t="shared" si="6"/>
        <v>1.75</v>
      </c>
      <c r="AW36" s="81">
        <f t="shared" si="6"/>
        <v>185</v>
      </c>
      <c r="AX36" s="81">
        <f t="shared" si="6"/>
        <v>201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830</v>
      </c>
      <c r="BC36" s="81">
        <f t="shared" si="8"/>
        <v>201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43592.249999999942</v>
      </c>
      <c r="C37" s="55"/>
      <c r="D37" s="289">
        <v>829</v>
      </c>
      <c r="E37" s="51">
        <v>42</v>
      </c>
      <c r="F37" s="293">
        <v>1.75</v>
      </c>
      <c r="G37" s="57">
        <v>190</v>
      </c>
      <c r="H37" s="58">
        <v>200</v>
      </c>
      <c r="I37" s="59"/>
      <c r="J37" s="161"/>
      <c r="K37" s="66"/>
      <c r="L37" s="55"/>
      <c r="M37" s="289"/>
      <c r="N37" s="58"/>
      <c r="O37" s="60">
        <v>3685</v>
      </c>
      <c r="P37" s="288">
        <v>25</v>
      </c>
      <c r="Q37" s="52">
        <v>26</v>
      </c>
      <c r="R37" s="25">
        <f t="shared" si="16"/>
        <v>643</v>
      </c>
      <c r="S37" s="26">
        <f t="shared" si="16"/>
        <v>617</v>
      </c>
      <c r="T37" s="63"/>
      <c r="U37" s="63"/>
      <c r="V37" s="63"/>
      <c r="W37" s="116">
        <f t="shared" ca="1" si="13"/>
        <v>118061</v>
      </c>
      <c r="X37" s="117">
        <f ca="1">IFERROR(('Main Tab'!$D$10-W37)/'Main Tab'!$D$10,1)</f>
        <v>0.33526831712714028</v>
      </c>
      <c r="Y37" s="111"/>
      <c r="Z37" s="65">
        <v>4</v>
      </c>
      <c r="AA37" s="55"/>
      <c r="AB37" s="55"/>
      <c r="AC37" s="289"/>
      <c r="AD37" s="105"/>
      <c r="AE37" s="107"/>
      <c r="AF37" s="109"/>
      <c r="AI37" s="85">
        <f t="shared" ca="1" si="14"/>
        <v>43592.249999999942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25</v>
      </c>
      <c r="AQ37" s="86">
        <f t="shared" si="1"/>
        <v>26</v>
      </c>
      <c r="AR37" s="86">
        <f t="shared" si="2"/>
        <v>3685</v>
      </c>
      <c r="AS37" s="86" t="str">
        <f t="shared" si="3"/>
        <v/>
      </c>
      <c r="AT37" s="86" t="str">
        <f t="shared" si="4"/>
        <v/>
      </c>
      <c r="AU37" s="86">
        <f t="shared" si="5"/>
        <v>0.65625</v>
      </c>
      <c r="AV37" s="86">
        <f t="shared" si="6"/>
        <v>1.75</v>
      </c>
      <c r="AW37" s="86">
        <f t="shared" si="6"/>
        <v>190</v>
      </c>
      <c r="AX37" s="86">
        <f t="shared" si="6"/>
        <v>200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829</v>
      </c>
      <c r="BC37" s="86">
        <f t="shared" si="8"/>
        <v>200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290" t="s">
        <v>103</v>
      </c>
      <c r="D40" s="290" t="s">
        <v>149</v>
      </c>
      <c r="E40" s="290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292"/>
      <c r="E41" s="292"/>
      <c r="F41" s="529"/>
      <c r="G41" s="529"/>
      <c r="H41" s="530"/>
    </row>
    <row r="42" spans="2:58" x14ac:dyDescent="0.25">
      <c r="B42" s="54"/>
      <c r="C42" s="147"/>
      <c r="D42" s="288"/>
      <c r="E42" s="288"/>
      <c r="F42" s="517"/>
      <c r="G42" s="517"/>
      <c r="H42" s="518"/>
    </row>
    <row r="43" spans="2:58" x14ac:dyDescent="0.25">
      <c r="B43" s="54"/>
      <c r="C43" s="147"/>
      <c r="D43" s="288"/>
      <c r="E43" s="288"/>
      <c r="F43" s="517"/>
      <c r="G43" s="517"/>
      <c r="H43" s="518"/>
    </row>
    <row r="44" spans="2:58" x14ac:dyDescent="0.25">
      <c r="B44" s="54"/>
      <c r="C44" s="147"/>
      <c r="D44" s="288"/>
      <c r="E44" s="288"/>
      <c r="F44" s="517"/>
      <c r="G44" s="517"/>
      <c r="H44" s="518"/>
    </row>
    <row r="45" spans="2:58" x14ac:dyDescent="0.25">
      <c r="B45" s="54"/>
      <c r="C45" s="147"/>
      <c r="D45" s="288"/>
      <c r="E45" s="288"/>
      <c r="F45" s="517"/>
      <c r="G45" s="517"/>
      <c r="H45" s="518"/>
    </row>
    <row r="46" spans="2:58" x14ac:dyDescent="0.25">
      <c r="B46" s="54"/>
      <c r="C46" s="147"/>
      <c r="D46" s="288"/>
      <c r="E46" s="288"/>
      <c r="F46" s="517"/>
      <c r="G46" s="517"/>
      <c r="H46" s="518"/>
    </row>
    <row r="47" spans="2:58" x14ac:dyDescent="0.25">
      <c r="B47" s="54"/>
      <c r="C47" s="147"/>
      <c r="D47" s="288"/>
      <c r="E47" s="288"/>
      <c r="F47" s="517"/>
      <c r="G47" s="517"/>
      <c r="H47" s="518"/>
    </row>
    <row r="48" spans="2:58" x14ac:dyDescent="0.25">
      <c r="B48" s="54"/>
      <c r="C48" s="147"/>
      <c r="D48" s="288"/>
      <c r="E48" s="288"/>
      <c r="F48" s="517"/>
      <c r="G48" s="517"/>
      <c r="H48" s="518"/>
    </row>
    <row r="49" spans="2:8" x14ac:dyDescent="0.25">
      <c r="B49" s="54"/>
      <c r="C49" s="147"/>
      <c r="D49" s="288"/>
      <c r="E49" s="288"/>
      <c r="F49" s="517"/>
      <c r="G49" s="517"/>
      <c r="H49" s="518"/>
    </row>
    <row r="50" spans="2:8" x14ac:dyDescent="0.25">
      <c r="B50" s="54"/>
      <c r="C50" s="147"/>
      <c r="D50" s="288"/>
      <c r="E50" s="288"/>
      <c r="F50" s="517"/>
      <c r="G50" s="517"/>
      <c r="H50" s="518"/>
    </row>
    <row r="51" spans="2:8" x14ac:dyDescent="0.25">
      <c r="B51" s="54"/>
      <c r="C51" s="147"/>
      <c r="D51" s="288"/>
      <c r="E51" s="288"/>
      <c r="F51" s="517"/>
      <c r="G51" s="517"/>
      <c r="H51" s="518"/>
    </row>
    <row r="52" spans="2:8" x14ac:dyDescent="0.25">
      <c r="B52" s="54"/>
      <c r="C52" s="147"/>
      <c r="D52" s="288"/>
      <c r="E52" s="288"/>
      <c r="F52" s="517"/>
      <c r="G52" s="517"/>
      <c r="H52" s="518"/>
    </row>
    <row r="53" spans="2:8" x14ac:dyDescent="0.25">
      <c r="B53" s="54"/>
      <c r="C53" s="147"/>
      <c r="D53" s="288"/>
      <c r="E53" s="288"/>
      <c r="F53" s="517"/>
      <c r="G53" s="517"/>
      <c r="H53" s="518"/>
    </row>
    <row r="54" spans="2:8" x14ac:dyDescent="0.25">
      <c r="B54" s="54"/>
      <c r="C54" s="147"/>
      <c r="D54" s="288"/>
      <c r="E54" s="288"/>
      <c r="F54" s="517"/>
      <c r="G54" s="517"/>
      <c r="H54" s="518"/>
    </row>
    <row r="55" spans="2:8" x14ac:dyDescent="0.25">
      <c r="B55" s="54"/>
      <c r="C55" s="147"/>
      <c r="D55" s="288"/>
      <c r="E55" s="288"/>
      <c r="F55" s="517"/>
      <c r="G55" s="517"/>
      <c r="H55" s="518"/>
    </row>
    <row r="56" spans="2:8" x14ac:dyDescent="0.25">
      <c r="B56" s="54"/>
      <c r="C56" s="147"/>
      <c r="D56" s="288"/>
      <c r="E56" s="288"/>
      <c r="F56" s="517"/>
      <c r="G56" s="517"/>
      <c r="H56" s="518"/>
    </row>
    <row r="57" spans="2:8" x14ac:dyDescent="0.25">
      <c r="B57" s="54"/>
      <c r="C57" s="147"/>
      <c r="D57" s="288"/>
      <c r="E57" s="288"/>
      <c r="F57" s="517"/>
      <c r="G57" s="517"/>
      <c r="H57" s="518"/>
    </row>
    <row r="58" spans="2:8" x14ac:dyDescent="0.25">
      <c r="B58" s="54"/>
      <c r="C58" s="147"/>
      <c r="D58" s="288"/>
      <c r="E58" s="288"/>
      <c r="F58" s="517"/>
      <c r="G58" s="517"/>
      <c r="H58" s="518"/>
    </row>
    <row r="59" spans="2:8" x14ac:dyDescent="0.25">
      <c r="B59" s="54"/>
      <c r="C59" s="147"/>
      <c r="D59" s="288"/>
      <c r="E59" s="288"/>
      <c r="F59" s="517"/>
      <c r="G59" s="517"/>
      <c r="H59" s="518"/>
    </row>
    <row r="60" spans="2:8" x14ac:dyDescent="0.25">
      <c r="B60" s="54"/>
      <c r="C60" s="147"/>
      <c r="D60" s="288"/>
      <c r="E60" s="288"/>
      <c r="F60" s="517"/>
      <c r="G60" s="517"/>
      <c r="H60" s="518"/>
    </row>
    <row r="61" spans="2:8" x14ac:dyDescent="0.25">
      <c r="B61" s="54"/>
      <c r="C61" s="147"/>
      <c r="D61" s="288"/>
      <c r="E61" s="288"/>
      <c r="F61" s="517"/>
      <c r="G61" s="517"/>
      <c r="H61" s="518"/>
    </row>
    <row r="62" spans="2:8" x14ac:dyDescent="0.25">
      <c r="B62" s="54"/>
      <c r="C62" s="147"/>
      <c r="D62" s="288"/>
      <c r="E62" s="288"/>
      <c r="F62" s="517"/>
      <c r="G62" s="517"/>
      <c r="H62" s="518"/>
    </row>
    <row r="63" spans="2:8" x14ac:dyDescent="0.25">
      <c r="B63" s="54"/>
      <c r="C63" s="147"/>
      <c r="D63" s="288"/>
      <c r="E63" s="288"/>
      <c r="F63" s="517"/>
      <c r="G63" s="517"/>
      <c r="H63" s="518"/>
    </row>
    <row r="64" spans="2:8" x14ac:dyDescent="0.25">
      <c r="B64" s="54"/>
      <c r="C64" s="147"/>
      <c r="D64" s="288"/>
      <c r="E64" s="288"/>
      <c r="F64" s="517"/>
      <c r="G64" s="517"/>
      <c r="H64" s="518"/>
    </row>
    <row r="65" spans="2:8" x14ac:dyDescent="0.25">
      <c r="B65" s="54"/>
      <c r="C65" s="147"/>
      <c r="D65" s="288"/>
      <c r="E65" s="288"/>
      <c r="F65" s="517"/>
      <c r="G65" s="517"/>
      <c r="H65" s="518"/>
    </row>
    <row r="66" spans="2:8" x14ac:dyDescent="0.25">
      <c r="B66" s="54"/>
      <c r="C66" s="147"/>
      <c r="D66" s="288"/>
      <c r="E66" s="288"/>
      <c r="F66" s="517"/>
      <c r="G66" s="517"/>
      <c r="H66" s="518"/>
    </row>
    <row r="67" spans="2:8" x14ac:dyDescent="0.25">
      <c r="B67" s="54"/>
      <c r="C67" s="147"/>
      <c r="D67" s="288"/>
      <c r="E67" s="288"/>
      <c r="F67" s="517"/>
      <c r="G67" s="517"/>
      <c r="H67" s="518"/>
    </row>
    <row r="68" spans="2:8" x14ac:dyDescent="0.25">
      <c r="B68" s="54"/>
      <c r="C68" s="147"/>
      <c r="D68" s="288"/>
      <c r="E68" s="288"/>
      <c r="F68" s="517"/>
      <c r="G68" s="517"/>
      <c r="H68" s="518"/>
    </row>
    <row r="69" spans="2:8" x14ac:dyDescent="0.25">
      <c r="B69" s="54"/>
      <c r="C69" s="147"/>
      <c r="D69" s="288"/>
      <c r="E69" s="288"/>
      <c r="F69" s="517"/>
      <c r="G69" s="517"/>
      <c r="H69" s="518"/>
    </row>
    <row r="70" spans="2:8" x14ac:dyDescent="0.25">
      <c r="B70" s="54"/>
      <c r="C70" s="147"/>
      <c r="D70" s="288"/>
      <c r="E70" s="288"/>
      <c r="F70" s="517"/>
      <c r="G70" s="517"/>
      <c r="H70" s="518"/>
    </row>
    <row r="71" spans="2:8" x14ac:dyDescent="0.25">
      <c r="B71" s="54"/>
      <c r="C71" s="147"/>
      <c r="D71" s="288"/>
      <c r="E71" s="288"/>
      <c r="F71" s="517"/>
      <c r="G71" s="517"/>
      <c r="H71" s="518"/>
    </row>
    <row r="72" spans="2:8" x14ac:dyDescent="0.25">
      <c r="B72" s="54"/>
      <c r="C72" s="147"/>
      <c r="D72" s="288"/>
      <c r="E72" s="288"/>
      <c r="F72" s="517"/>
      <c r="G72" s="517"/>
      <c r="H72" s="518"/>
    </row>
    <row r="73" spans="2:8" x14ac:dyDescent="0.25">
      <c r="B73" s="54"/>
      <c r="C73" s="147"/>
      <c r="D73" s="288"/>
      <c r="E73" s="288"/>
      <c r="F73" s="517"/>
      <c r="G73" s="517"/>
      <c r="H73" s="518"/>
    </row>
    <row r="74" spans="2:8" x14ac:dyDescent="0.25">
      <c r="B74" s="54"/>
      <c r="C74" s="147"/>
      <c r="D74" s="288"/>
      <c r="E74" s="288"/>
      <c r="F74" s="517"/>
      <c r="G74" s="517"/>
      <c r="H74" s="518"/>
    </row>
    <row r="75" spans="2:8" x14ac:dyDescent="0.25">
      <c r="B75" s="54"/>
      <c r="C75" s="147"/>
      <c r="D75" s="288"/>
      <c r="E75" s="288"/>
      <c r="F75" s="517"/>
      <c r="G75" s="517"/>
      <c r="H75" s="518"/>
    </row>
    <row r="76" spans="2:8" x14ac:dyDescent="0.25">
      <c r="B76" s="54"/>
      <c r="C76" s="147"/>
      <c r="D76" s="288"/>
      <c r="E76" s="288"/>
      <c r="F76" s="517"/>
      <c r="G76" s="517"/>
      <c r="H76" s="518"/>
    </row>
    <row r="77" spans="2:8" x14ac:dyDescent="0.25">
      <c r="B77" s="54"/>
      <c r="C77" s="147"/>
      <c r="D77" s="288"/>
      <c r="E77" s="288"/>
      <c r="F77" s="517"/>
      <c r="G77" s="517"/>
      <c r="H77" s="518"/>
    </row>
    <row r="78" spans="2:8" x14ac:dyDescent="0.25">
      <c r="B78" s="54"/>
      <c r="C78" s="147"/>
      <c r="D78" s="288"/>
      <c r="E78" s="288"/>
      <c r="F78" s="517"/>
      <c r="G78" s="517"/>
      <c r="H78" s="518"/>
    </row>
    <row r="79" spans="2:8" x14ac:dyDescent="0.25">
      <c r="B79" s="54"/>
      <c r="C79" s="147"/>
      <c r="D79" s="288"/>
      <c r="E79" s="288"/>
      <c r="F79" s="517"/>
      <c r="G79" s="517"/>
      <c r="H79" s="518"/>
    </row>
    <row r="80" spans="2:8" x14ac:dyDescent="0.25">
      <c r="B80" s="54"/>
      <c r="C80" s="147"/>
      <c r="D80" s="288"/>
      <c r="E80" s="288"/>
      <c r="F80" s="517"/>
      <c r="G80" s="517"/>
      <c r="H80" s="518"/>
    </row>
    <row r="81" spans="2:8" x14ac:dyDescent="0.25">
      <c r="B81" s="54"/>
      <c r="C81" s="147"/>
      <c r="D81" s="288"/>
      <c r="E81" s="288"/>
      <c r="F81" s="517"/>
      <c r="G81" s="517"/>
      <c r="H81" s="518"/>
    </row>
    <row r="82" spans="2:8" x14ac:dyDescent="0.25">
      <c r="B82" s="54"/>
      <c r="C82" s="147"/>
      <c r="D82" s="288"/>
      <c r="E82" s="288"/>
      <c r="F82" s="517"/>
      <c r="G82" s="517"/>
      <c r="H82" s="518"/>
    </row>
    <row r="83" spans="2:8" x14ac:dyDescent="0.25">
      <c r="B83" s="54"/>
      <c r="C83" s="147"/>
      <c r="D83" s="288"/>
      <c r="E83" s="288"/>
      <c r="F83" s="517"/>
      <c r="G83" s="517"/>
      <c r="H83" s="518"/>
    </row>
    <row r="84" spans="2:8" x14ac:dyDescent="0.25">
      <c r="B84" s="54"/>
      <c r="C84" s="147"/>
      <c r="D84" s="288"/>
      <c r="E84" s="288"/>
      <c r="F84" s="517"/>
      <c r="G84" s="517"/>
      <c r="H84" s="518"/>
    </row>
    <row r="85" spans="2:8" x14ac:dyDescent="0.25">
      <c r="B85" s="54"/>
      <c r="C85" s="147"/>
      <c r="D85" s="288"/>
      <c r="E85" s="288"/>
      <c r="F85" s="517"/>
      <c r="G85" s="517"/>
      <c r="H85" s="518"/>
    </row>
    <row r="86" spans="2:8" x14ac:dyDescent="0.25">
      <c r="B86" s="54"/>
      <c r="C86" s="147"/>
      <c r="D86" s="288"/>
      <c r="E86" s="288"/>
      <c r="F86" s="517"/>
      <c r="G86" s="517"/>
      <c r="H86" s="518"/>
    </row>
    <row r="87" spans="2:8" x14ac:dyDescent="0.25">
      <c r="B87" s="54"/>
      <c r="C87" s="147"/>
      <c r="D87" s="288"/>
      <c r="E87" s="288"/>
      <c r="F87" s="517"/>
      <c r="G87" s="517"/>
      <c r="H87" s="518"/>
    </row>
    <row r="88" spans="2:8" x14ac:dyDescent="0.25">
      <c r="B88" s="54"/>
      <c r="C88" s="147"/>
      <c r="D88" s="288"/>
      <c r="E88" s="288"/>
      <c r="F88" s="517"/>
      <c r="G88" s="517"/>
      <c r="H88" s="518"/>
    </row>
    <row r="89" spans="2:8" x14ac:dyDescent="0.25">
      <c r="B89" s="54"/>
      <c r="C89" s="147"/>
      <c r="D89" s="288"/>
      <c r="E89" s="288"/>
      <c r="F89" s="517"/>
      <c r="G89" s="517"/>
      <c r="H89" s="518"/>
    </row>
    <row r="90" spans="2:8" x14ac:dyDescent="0.25">
      <c r="B90" s="54"/>
      <c r="C90" s="147"/>
      <c r="D90" s="288"/>
      <c r="E90" s="288"/>
      <c r="F90" s="517"/>
      <c r="G90" s="517"/>
      <c r="H90" s="518"/>
    </row>
    <row r="91" spans="2:8" x14ac:dyDescent="0.25">
      <c r="B91" s="54"/>
      <c r="C91" s="147"/>
      <c r="D91" s="288"/>
      <c r="E91" s="288"/>
      <c r="F91" s="517"/>
      <c r="G91" s="517"/>
      <c r="H91" s="518"/>
    </row>
    <row r="92" spans="2:8" x14ac:dyDescent="0.25">
      <c r="B92" s="54"/>
      <c r="C92" s="147"/>
      <c r="D92" s="288"/>
      <c r="E92" s="288"/>
      <c r="F92" s="517"/>
      <c r="G92" s="517"/>
      <c r="H92" s="518"/>
    </row>
    <row r="93" spans="2:8" x14ac:dyDescent="0.25">
      <c r="B93" s="54"/>
      <c r="C93" s="147"/>
      <c r="D93" s="288"/>
      <c r="E93" s="288"/>
      <c r="F93" s="517"/>
      <c r="G93" s="517"/>
      <c r="H93" s="518"/>
    </row>
    <row r="94" spans="2:8" x14ac:dyDescent="0.25">
      <c r="B94" s="54"/>
      <c r="C94" s="147"/>
      <c r="D94" s="288"/>
      <c r="E94" s="288"/>
      <c r="F94" s="517"/>
      <c r="G94" s="517"/>
      <c r="H94" s="518"/>
    </row>
    <row r="95" spans="2:8" x14ac:dyDescent="0.25">
      <c r="B95" s="54"/>
      <c r="C95" s="147"/>
      <c r="D95" s="288"/>
      <c r="E95" s="288"/>
      <c r="F95" s="517"/>
      <c r="G95" s="517"/>
      <c r="H95" s="518"/>
    </row>
    <row r="96" spans="2:8" x14ac:dyDescent="0.25">
      <c r="B96" s="54"/>
      <c r="C96" s="147"/>
      <c r="D96" s="288"/>
      <c r="E96" s="288"/>
      <c r="F96" s="517"/>
      <c r="G96" s="517"/>
      <c r="H96" s="518"/>
    </row>
    <row r="97" spans="2:8" x14ac:dyDescent="0.25">
      <c r="B97" s="54"/>
      <c r="C97" s="147"/>
      <c r="D97" s="288"/>
      <c r="E97" s="288"/>
      <c r="F97" s="517"/>
      <c r="G97" s="517"/>
      <c r="H97" s="518"/>
    </row>
    <row r="98" spans="2:8" x14ac:dyDescent="0.25">
      <c r="B98" s="54"/>
      <c r="C98" s="147"/>
      <c r="D98" s="288"/>
      <c r="E98" s="288"/>
      <c r="F98" s="517"/>
      <c r="G98" s="517"/>
      <c r="H98" s="518"/>
    </row>
    <row r="99" spans="2:8" x14ac:dyDescent="0.25">
      <c r="B99" s="54"/>
      <c r="C99" s="147"/>
      <c r="D99" s="288"/>
      <c r="E99" s="288"/>
      <c r="F99" s="517"/>
      <c r="G99" s="517"/>
      <c r="H99" s="518"/>
    </row>
    <row r="100" spans="2:8" ht="15.75" thickBot="1" x14ac:dyDescent="0.3">
      <c r="B100" s="60"/>
      <c r="C100" s="148"/>
      <c r="D100" s="289"/>
      <c r="E100" s="289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8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7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1058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5">
    <tabColor rgb="FF000000"/>
    <pageSetUpPr fitToPage="1"/>
  </sheetPr>
  <dimension ref="B1:BF100"/>
  <sheetViews>
    <sheetView showGridLines="0" topLeftCell="A23" zoomScaleNormal="100" workbookViewId="0">
      <selection activeCell="D34" sqref="D34:D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43590</v>
      </c>
      <c r="N5" s="468" t="str">
        <f ca="1">"Oil Sales for "&amp;TEXT(L5,"MM-DD-YY")</f>
        <v>Oil Sales for 05-05-19</v>
      </c>
      <c r="O5" s="469"/>
      <c r="P5" s="96">
        <f>SUM(AC14:AC37)</f>
        <v>769.54</v>
      </c>
      <c r="Q5" s="10"/>
      <c r="R5" s="531" t="str">
        <f ca="1">"Flare Total For "&amp;TEXT(L5,"MM-DD-YY")</f>
        <v>Flare Total For 05-05-19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673</v>
      </c>
      <c r="M6" s="10"/>
      <c r="N6" s="472" t="str">
        <f ca="1">"Gas Sales for "&amp;TEXT(L5,"MM-DD-YY")</f>
        <v>Gas Sales for 05-05-19</v>
      </c>
      <c r="O6" s="473"/>
      <c r="P6" s="132">
        <v>3667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651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8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283" t="s">
        <v>92</v>
      </c>
      <c r="F11" s="283" t="s">
        <v>93</v>
      </c>
      <c r="G11" s="283" t="s">
        <v>94</v>
      </c>
      <c r="H11" s="284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83" t="s">
        <v>54</v>
      </c>
      <c r="N11" s="284" t="s">
        <v>55</v>
      </c>
      <c r="O11" s="38" t="s">
        <v>80</v>
      </c>
      <c r="P11" s="283" t="s">
        <v>61</v>
      </c>
      <c r="Q11" s="284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83" t="s">
        <v>61</v>
      </c>
      <c r="AD11" s="283" t="s">
        <v>100</v>
      </c>
      <c r="AE11" s="283" t="s">
        <v>101</v>
      </c>
      <c r="AF11" s="284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281">
        <v>847</v>
      </c>
      <c r="E14" s="51">
        <v>42</v>
      </c>
      <c r="F14" s="281">
        <v>1.75</v>
      </c>
      <c r="G14" s="51">
        <v>178</v>
      </c>
      <c r="H14" s="52">
        <v>210</v>
      </c>
      <c r="I14" s="53"/>
      <c r="J14" s="160"/>
      <c r="K14" s="65"/>
      <c r="L14" s="49"/>
      <c r="M14" s="281"/>
      <c r="N14" s="52"/>
      <c r="O14" s="54">
        <v>3696</v>
      </c>
      <c r="P14" s="281">
        <v>28</v>
      </c>
      <c r="Q14" s="52">
        <v>22</v>
      </c>
      <c r="R14" s="21">
        <f>P14</f>
        <v>28</v>
      </c>
      <c r="S14" s="22">
        <f>Q14</f>
        <v>22</v>
      </c>
      <c r="T14" s="61"/>
      <c r="U14" s="61"/>
      <c r="V14" s="61"/>
      <c r="W14" s="112">
        <f ca="1">INDEX('Daily Totals'!$1:$1048576,MATCH(L5,'Daily Totals'!B:B)-1,17)</f>
        <v>119304</v>
      </c>
      <c r="X14" s="113">
        <f ca="1">IFERROR(('Main Tab'!$D$10-W14)/'Main Tab'!$D$10,1)</f>
        <v>0.3282697190989094</v>
      </c>
      <c r="Y14" s="185"/>
      <c r="Z14" s="64">
        <v>3</v>
      </c>
      <c r="AA14" s="49"/>
      <c r="AB14" s="49"/>
      <c r="AC14" s="281"/>
      <c r="AD14" s="104"/>
      <c r="AE14" s="106"/>
      <c r="AF14" s="108"/>
      <c r="AI14" s="83">
        <f ca="1">$L$5+B14</f>
        <v>43590.291666666664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28</v>
      </c>
      <c r="AQ14" s="81">
        <f t="shared" si="1"/>
        <v>22</v>
      </c>
      <c r="AR14" s="81">
        <f t="shared" ref="AR14:AR37" si="2">IF(O14="","",O14)</f>
        <v>3696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0.65625</v>
      </c>
      <c r="AV14" s="81">
        <f t="shared" ref="AV14:AZ37" si="6">IF(F14="","",F14)</f>
        <v>1.75</v>
      </c>
      <c r="AW14" s="226">
        <f t="shared" si="6"/>
        <v>178</v>
      </c>
      <c r="AX14" s="81">
        <f t="shared" si="6"/>
        <v>210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847</v>
      </c>
      <c r="BC14" s="81">
        <f t="shared" ref="BC14:BC37" si="8">IF(H14="","",H14)</f>
        <v>210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43590.333333333328</v>
      </c>
      <c r="C15" s="49"/>
      <c r="D15" s="281">
        <v>847</v>
      </c>
      <c r="E15" s="51">
        <v>42</v>
      </c>
      <c r="F15" s="281">
        <v>1.75</v>
      </c>
      <c r="G15" s="51">
        <v>177</v>
      </c>
      <c r="H15" s="52">
        <v>206</v>
      </c>
      <c r="I15" s="53"/>
      <c r="J15" s="160"/>
      <c r="K15" s="65"/>
      <c r="L15" s="49"/>
      <c r="M15" s="281"/>
      <c r="N15" s="52"/>
      <c r="O15" s="54">
        <v>3657</v>
      </c>
      <c r="P15" s="281">
        <v>29</v>
      </c>
      <c r="Q15" s="52">
        <v>24</v>
      </c>
      <c r="R15" s="23">
        <f t="shared" ref="R15:S30" si="12">P15+R14</f>
        <v>57</v>
      </c>
      <c r="S15" s="24">
        <f t="shared" si="12"/>
        <v>46</v>
      </c>
      <c r="T15" s="62"/>
      <c r="U15" s="62"/>
      <c r="V15" s="62"/>
      <c r="W15" s="114">
        <f t="shared" ref="W15:W37" ca="1" si="13">W14-Q15</f>
        <v>119280</v>
      </c>
      <c r="X15" s="115">
        <f ca="1">IFERROR(('Main Tab'!$D$10-W15)/'Main Tab'!$D$10,1)</f>
        <v>0.32840484890798222</v>
      </c>
      <c r="Y15" s="110"/>
      <c r="Z15" s="65">
        <v>3</v>
      </c>
      <c r="AA15" s="49"/>
      <c r="AB15" s="49"/>
      <c r="AC15" s="281"/>
      <c r="AD15" s="104"/>
      <c r="AE15" s="106"/>
      <c r="AF15" s="108"/>
      <c r="AI15" s="83">
        <f t="shared" ref="AI15:AI37" ca="1" si="14">B15</f>
        <v>43590.333333333328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29</v>
      </c>
      <c r="AQ15" s="81">
        <f t="shared" si="1"/>
        <v>24</v>
      </c>
      <c r="AR15" s="81">
        <f t="shared" si="2"/>
        <v>3657</v>
      </c>
      <c r="AS15" s="81" t="str">
        <f t="shared" si="3"/>
        <v/>
      </c>
      <c r="AT15" s="81" t="str">
        <f t="shared" si="4"/>
        <v/>
      </c>
      <c r="AU15" s="81">
        <f t="shared" si="5"/>
        <v>0.65625</v>
      </c>
      <c r="AV15" s="81">
        <f t="shared" si="6"/>
        <v>1.75</v>
      </c>
      <c r="AW15" s="226">
        <f t="shared" si="6"/>
        <v>177</v>
      </c>
      <c r="AX15" s="81">
        <f t="shared" si="6"/>
        <v>206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847</v>
      </c>
      <c r="BC15" s="81">
        <f t="shared" si="8"/>
        <v>206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43590.374999999993</v>
      </c>
      <c r="C16" s="49"/>
      <c r="D16" s="281">
        <v>844</v>
      </c>
      <c r="E16" s="51">
        <v>42</v>
      </c>
      <c r="F16" s="281">
        <v>1.75</v>
      </c>
      <c r="G16" s="51">
        <v>163</v>
      </c>
      <c r="H16" s="52">
        <v>205</v>
      </c>
      <c r="I16" s="53"/>
      <c r="J16" s="160"/>
      <c r="K16" s="65"/>
      <c r="L16" s="49"/>
      <c r="M16" s="281"/>
      <c r="N16" s="52"/>
      <c r="O16" s="54">
        <v>3789</v>
      </c>
      <c r="P16" s="281">
        <v>29</v>
      </c>
      <c r="Q16" s="52">
        <v>25</v>
      </c>
      <c r="R16" s="23">
        <f t="shared" si="12"/>
        <v>86</v>
      </c>
      <c r="S16" s="24">
        <f t="shared" si="12"/>
        <v>71</v>
      </c>
      <c r="T16" s="62"/>
      <c r="U16" s="62"/>
      <c r="V16" s="62"/>
      <c r="W16" s="114">
        <f t="shared" ca="1" si="13"/>
        <v>119255</v>
      </c>
      <c r="X16" s="115">
        <f ca="1">IFERROR(('Main Tab'!$D$10-W16)/'Main Tab'!$D$10,1)</f>
        <v>0.32854560912576641</v>
      </c>
      <c r="Y16" s="110"/>
      <c r="Z16" s="65">
        <v>4</v>
      </c>
      <c r="AA16" s="49"/>
      <c r="AB16" s="49"/>
      <c r="AC16" s="281"/>
      <c r="AD16" s="104"/>
      <c r="AE16" s="106"/>
      <c r="AF16" s="108"/>
      <c r="AI16" s="83">
        <f t="shared" ca="1" si="14"/>
        <v>43590.374999999993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29</v>
      </c>
      <c r="AQ16" s="81">
        <f t="shared" si="1"/>
        <v>25</v>
      </c>
      <c r="AR16" s="81">
        <f t="shared" si="2"/>
        <v>3789</v>
      </c>
      <c r="AS16" s="81" t="str">
        <f t="shared" si="3"/>
        <v/>
      </c>
      <c r="AT16" s="81" t="str">
        <f t="shared" si="4"/>
        <v/>
      </c>
      <c r="AU16" s="81">
        <f t="shared" si="5"/>
        <v>0.65625</v>
      </c>
      <c r="AV16" s="81">
        <f t="shared" si="6"/>
        <v>1.75</v>
      </c>
      <c r="AW16" s="226">
        <f t="shared" si="6"/>
        <v>163</v>
      </c>
      <c r="AX16" s="81">
        <f t="shared" si="6"/>
        <v>205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844</v>
      </c>
      <c r="BC16" s="81">
        <f t="shared" si="8"/>
        <v>205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43590.416666666657</v>
      </c>
      <c r="C17" s="49"/>
      <c r="D17" s="281">
        <v>846</v>
      </c>
      <c r="E17" s="51">
        <v>42</v>
      </c>
      <c r="F17" s="281">
        <v>1.75</v>
      </c>
      <c r="G17" s="51">
        <v>164</v>
      </c>
      <c r="H17" s="52">
        <v>204</v>
      </c>
      <c r="I17" s="53"/>
      <c r="J17" s="160"/>
      <c r="K17" s="65"/>
      <c r="L17" s="49"/>
      <c r="M17" s="281"/>
      <c r="N17" s="52"/>
      <c r="O17" s="54">
        <v>4200</v>
      </c>
      <c r="P17" s="281">
        <v>29</v>
      </c>
      <c r="Q17" s="52">
        <v>23</v>
      </c>
      <c r="R17" s="23">
        <f t="shared" si="12"/>
        <v>115</v>
      </c>
      <c r="S17" s="24">
        <f t="shared" si="12"/>
        <v>94</v>
      </c>
      <c r="T17" s="62"/>
      <c r="U17" s="171"/>
      <c r="V17" s="62"/>
      <c r="W17" s="114">
        <f t="shared" ca="1" si="13"/>
        <v>119232</v>
      </c>
      <c r="X17" s="115">
        <f ca="1">IFERROR(('Main Tab'!$D$10-W17)/'Main Tab'!$D$10,1)</f>
        <v>0.32867510852612791</v>
      </c>
      <c r="Y17" s="110"/>
      <c r="Z17" s="65">
        <v>3</v>
      </c>
      <c r="AA17" s="49"/>
      <c r="AB17" s="49"/>
      <c r="AC17" s="281"/>
      <c r="AD17" s="104"/>
      <c r="AE17" s="106"/>
      <c r="AF17" s="108"/>
      <c r="AI17" s="83">
        <f t="shared" ca="1" si="14"/>
        <v>43590.416666666657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29</v>
      </c>
      <c r="AQ17" s="81">
        <f t="shared" si="1"/>
        <v>23</v>
      </c>
      <c r="AR17" s="81">
        <f t="shared" si="2"/>
        <v>4200</v>
      </c>
      <c r="AS17" s="81" t="str">
        <f t="shared" si="3"/>
        <v/>
      </c>
      <c r="AT17" s="81" t="str">
        <f t="shared" si="4"/>
        <v/>
      </c>
      <c r="AU17" s="81">
        <f t="shared" si="5"/>
        <v>0.65625</v>
      </c>
      <c r="AV17" s="81">
        <f t="shared" si="6"/>
        <v>1.75</v>
      </c>
      <c r="AW17" s="226">
        <f t="shared" si="6"/>
        <v>164</v>
      </c>
      <c r="AX17" s="81">
        <f t="shared" si="6"/>
        <v>204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846</v>
      </c>
      <c r="BC17" s="81">
        <f t="shared" si="8"/>
        <v>204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43590.458333333321</v>
      </c>
      <c r="C18" s="49"/>
      <c r="D18" s="281">
        <v>843</v>
      </c>
      <c r="E18" s="51">
        <v>42</v>
      </c>
      <c r="F18" s="281">
        <v>1.75</v>
      </c>
      <c r="G18" s="51">
        <v>177</v>
      </c>
      <c r="H18" s="52">
        <v>204</v>
      </c>
      <c r="I18" s="53"/>
      <c r="J18" s="160"/>
      <c r="K18" s="65"/>
      <c r="L18" s="49"/>
      <c r="M18" s="281"/>
      <c r="N18" s="52"/>
      <c r="O18" s="54">
        <v>3688</v>
      </c>
      <c r="P18" s="281">
        <v>28</v>
      </c>
      <c r="Q18" s="52">
        <v>25</v>
      </c>
      <c r="R18" s="23">
        <f t="shared" si="12"/>
        <v>143</v>
      </c>
      <c r="S18" s="24">
        <f t="shared" si="12"/>
        <v>119</v>
      </c>
      <c r="T18" s="62"/>
      <c r="U18" s="62"/>
      <c r="V18" s="62"/>
      <c r="W18" s="114">
        <f t="shared" ca="1" si="13"/>
        <v>119207</v>
      </c>
      <c r="X18" s="115">
        <f ca="1">IFERROR(('Main Tab'!$D$10-W18)/'Main Tab'!$D$10,1)</f>
        <v>0.32881586874391211</v>
      </c>
      <c r="Y18" s="110"/>
      <c r="Z18" s="65">
        <v>3</v>
      </c>
      <c r="AA18" s="49"/>
      <c r="AB18" s="49"/>
      <c r="AC18" s="281"/>
      <c r="AD18" s="104"/>
      <c r="AE18" s="106"/>
      <c r="AF18" s="108"/>
      <c r="AI18" s="83">
        <f t="shared" ca="1" si="14"/>
        <v>43590.458333333321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28</v>
      </c>
      <c r="AQ18" s="81">
        <f t="shared" si="1"/>
        <v>25</v>
      </c>
      <c r="AR18" s="81">
        <f t="shared" si="2"/>
        <v>3688</v>
      </c>
      <c r="AS18" s="81" t="str">
        <f t="shared" si="3"/>
        <v/>
      </c>
      <c r="AT18" s="81" t="str">
        <f t="shared" si="4"/>
        <v/>
      </c>
      <c r="AU18" s="81">
        <f t="shared" si="5"/>
        <v>0.65625</v>
      </c>
      <c r="AV18" s="81">
        <f t="shared" si="6"/>
        <v>1.75</v>
      </c>
      <c r="AW18" s="226">
        <f t="shared" si="6"/>
        <v>177</v>
      </c>
      <c r="AX18" s="81">
        <f t="shared" si="6"/>
        <v>204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843</v>
      </c>
      <c r="BC18" s="81">
        <f t="shared" si="8"/>
        <v>204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43590.499999999985</v>
      </c>
      <c r="C19" s="49"/>
      <c r="D19" s="281">
        <v>842</v>
      </c>
      <c r="E19" s="51">
        <v>42</v>
      </c>
      <c r="F19" s="281">
        <v>1.75</v>
      </c>
      <c r="G19" s="51">
        <v>178</v>
      </c>
      <c r="H19" s="52">
        <v>205</v>
      </c>
      <c r="I19" s="53"/>
      <c r="J19" s="160"/>
      <c r="K19" s="65"/>
      <c r="L19" s="49"/>
      <c r="M19" s="281"/>
      <c r="N19" s="52"/>
      <c r="O19" s="54">
        <v>3678</v>
      </c>
      <c r="P19" s="281">
        <v>26</v>
      </c>
      <c r="Q19" s="52">
        <v>26</v>
      </c>
      <c r="R19" s="23">
        <f t="shared" si="12"/>
        <v>169</v>
      </c>
      <c r="S19" s="24">
        <f t="shared" si="12"/>
        <v>145</v>
      </c>
      <c r="T19" s="62"/>
      <c r="U19" s="62"/>
      <c r="V19" s="62"/>
      <c r="W19" s="114">
        <f t="shared" ca="1" si="13"/>
        <v>119181</v>
      </c>
      <c r="X19" s="115">
        <f ca="1">IFERROR(('Main Tab'!$D$10-W19)/'Main Tab'!$D$10,1)</f>
        <v>0.32896225937040768</v>
      </c>
      <c r="Y19" s="110"/>
      <c r="Z19" s="65">
        <v>3</v>
      </c>
      <c r="AA19" s="49"/>
      <c r="AB19" s="49"/>
      <c r="AC19" s="281"/>
      <c r="AD19" s="104"/>
      <c r="AE19" s="106"/>
      <c r="AF19" s="108"/>
      <c r="AI19" s="83">
        <f t="shared" ca="1" si="14"/>
        <v>43590.499999999985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26</v>
      </c>
      <c r="AQ19" s="81">
        <f t="shared" si="1"/>
        <v>26</v>
      </c>
      <c r="AR19" s="81">
        <f t="shared" si="2"/>
        <v>3678</v>
      </c>
      <c r="AS19" s="81" t="str">
        <f t="shared" si="3"/>
        <v/>
      </c>
      <c r="AT19" s="81" t="str">
        <f t="shared" si="4"/>
        <v/>
      </c>
      <c r="AU19" s="81">
        <f t="shared" si="5"/>
        <v>0.65625</v>
      </c>
      <c r="AV19" s="81">
        <f>IF(F19="","",F19)</f>
        <v>1.75</v>
      </c>
      <c r="AW19" s="226">
        <f t="shared" si="6"/>
        <v>178</v>
      </c>
      <c r="AX19" s="81">
        <f t="shared" si="6"/>
        <v>205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842</v>
      </c>
      <c r="BC19" s="81">
        <f t="shared" si="8"/>
        <v>205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43590.54166666665</v>
      </c>
      <c r="C20" s="49"/>
      <c r="D20" s="281">
        <v>842</v>
      </c>
      <c r="E20" s="51">
        <v>42</v>
      </c>
      <c r="F20" s="281">
        <v>1.375</v>
      </c>
      <c r="G20" s="51">
        <v>177</v>
      </c>
      <c r="H20" s="52">
        <v>206</v>
      </c>
      <c r="I20" s="53"/>
      <c r="J20" s="160"/>
      <c r="K20" s="65"/>
      <c r="L20" s="49"/>
      <c r="M20" s="281"/>
      <c r="N20" s="52"/>
      <c r="O20" s="54">
        <v>3698</v>
      </c>
      <c r="P20" s="281">
        <v>29</v>
      </c>
      <c r="Q20" s="52">
        <v>26</v>
      </c>
      <c r="R20" s="23">
        <f t="shared" si="12"/>
        <v>198</v>
      </c>
      <c r="S20" s="24">
        <f t="shared" si="12"/>
        <v>171</v>
      </c>
      <c r="T20" s="62"/>
      <c r="U20" s="62"/>
      <c r="V20" s="62"/>
      <c r="W20" s="114">
        <f t="shared" ca="1" si="13"/>
        <v>119155</v>
      </c>
      <c r="X20" s="115">
        <f ca="1">IFERROR(('Main Tab'!$D$10-W20)/'Main Tab'!$D$10,1)</f>
        <v>0.32910864999690326</v>
      </c>
      <c r="Y20" s="110"/>
      <c r="Z20" s="221">
        <v>3</v>
      </c>
      <c r="AA20" s="49">
        <v>8316601</v>
      </c>
      <c r="AB20" s="49" t="s">
        <v>160</v>
      </c>
      <c r="AC20" s="281">
        <v>202.9</v>
      </c>
      <c r="AD20" s="104" t="s">
        <v>153</v>
      </c>
      <c r="AE20" s="106">
        <v>49</v>
      </c>
      <c r="AF20" s="108">
        <v>1E-3</v>
      </c>
      <c r="AI20" s="83">
        <f t="shared" ca="1" si="14"/>
        <v>43590.54166666665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29</v>
      </c>
      <c r="AQ20" s="81">
        <f t="shared" si="1"/>
        <v>26</v>
      </c>
      <c r="AR20" s="81">
        <f t="shared" si="2"/>
        <v>3698</v>
      </c>
      <c r="AS20" s="81" t="str">
        <f t="shared" si="3"/>
        <v/>
      </c>
      <c r="AT20" s="81" t="str">
        <f t="shared" si="4"/>
        <v/>
      </c>
      <c r="AU20" s="81">
        <f t="shared" si="5"/>
        <v>0.65625</v>
      </c>
      <c r="AV20" s="81">
        <f t="shared" si="6"/>
        <v>1.375</v>
      </c>
      <c r="AW20" s="226">
        <f t="shared" si="6"/>
        <v>177</v>
      </c>
      <c r="AX20" s="81">
        <f t="shared" si="6"/>
        <v>206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842</v>
      </c>
      <c r="BC20" s="81">
        <f t="shared" si="8"/>
        <v>206</v>
      </c>
      <c r="BD20" s="81">
        <f t="shared" si="9"/>
        <v>1E-3</v>
      </c>
      <c r="BE20" s="81">
        <f t="shared" si="10"/>
        <v>49</v>
      </c>
      <c r="BF20" s="84" t="str">
        <f t="shared" si="11"/>
        <v>Ticket No: 8316601 202.9 bbls sold</v>
      </c>
    </row>
    <row r="21" spans="2:58" x14ac:dyDescent="0.25">
      <c r="B21" s="47">
        <f t="shared" ca="1" si="15"/>
        <v>43590.583333333314</v>
      </c>
      <c r="C21" s="49"/>
      <c r="D21" s="281">
        <v>843</v>
      </c>
      <c r="E21" s="51">
        <v>42</v>
      </c>
      <c r="F21" s="281">
        <v>1.75</v>
      </c>
      <c r="G21" s="51">
        <v>177</v>
      </c>
      <c r="H21" s="52">
        <v>205</v>
      </c>
      <c r="I21" s="53"/>
      <c r="J21" s="160"/>
      <c r="K21" s="65"/>
      <c r="L21" s="49"/>
      <c r="M21" s="281"/>
      <c r="N21" s="52"/>
      <c r="O21" s="54">
        <v>3691</v>
      </c>
      <c r="P21" s="281">
        <v>28</v>
      </c>
      <c r="Q21" s="52">
        <v>31</v>
      </c>
      <c r="R21" s="23">
        <f t="shared" si="12"/>
        <v>226</v>
      </c>
      <c r="S21" s="24">
        <f t="shared" si="12"/>
        <v>202</v>
      </c>
      <c r="T21" s="62"/>
      <c r="U21" s="62"/>
      <c r="V21" s="62"/>
      <c r="W21" s="114">
        <f t="shared" ca="1" si="13"/>
        <v>119124</v>
      </c>
      <c r="X21" s="115">
        <f ca="1">IFERROR(('Main Tab'!$D$10-W21)/'Main Tab'!$D$10,1)</f>
        <v>0.32928319266695572</v>
      </c>
      <c r="Y21" s="110"/>
      <c r="Z21" s="65">
        <v>2</v>
      </c>
      <c r="AA21" s="49"/>
      <c r="AB21" s="49"/>
      <c r="AC21" s="281"/>
      <c r="AD21" s="104"/>
      <c r="AE21" s="106"/>
      <c r="AF21" s="108"/>
      <c r="AI21" s="83">
        <f t="shared" ca="1" si="14"/>
        <v>43590.583333333314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28</v>
      </c>
      <c r="AQ21" s="81">
        <f t="shared" si="1"/>
        <v>31</v>
      </c>
      <c r="AR21" s="81">
        <f t="shared" si="2"/>
        <v>3691</v>
      </c>
      <c r="AS21" s="81" t="str">
        <f t="shared" si="3"/>
        <v/>
      </c>
      <c r="AT21" s="81" t="str">
        <f t="shared" si="4"/>
        <v/>
      </c>
      <c r="AU21" s="81">
        <f t="shared" si="5"/>
        <v>0.65625</v>
      </c>
      <c r="AV21" s="81">
        <f t="shared" si="6"/>
        <v>1.75</v>
      </c>
      <c r="AW21" s="226">
        <f t="shared" si="6"/>
        <v>177</v>
      </c>
      <c r="AX21" s="81">
        <f t="shared" si="6"/>
        <v>205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843</v>
      </c>
      <c r="BC21" s="81">
        <f t="shared" si="8"/>
        <v>205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43590.624999999978</v>
      </c>
      <c r="C22" s="49"/>
      <c r="D22" s="281">
        <v>843</v>
      </c>
      <c r="E22" s="51">
        <v>42</v>
      </c>
      <c r="F22" s="281">
        <v>1.75</v>
      </c>
      <c r="G22" s="51">
        <v>176</v>
      </c>
      <c r="H22" s="52">
        <v>205</v>
      </c>
      <c r="I22" s="53"/>
      <c r="J22" s="160"/>
      <c r="K22" s="65"/>
      <c r="L22" s="49"/>
      <c r="M22" s="281"/>
      <c r="N22" s="52"/>
      <c r="O22" s="54">
        <v>3712</v>
      </c>
      <c r="P22" s="281">
        <v>26</v>
      </c>
      <c r="Q22" s="52">
        <v>28</v>
      </c>
      <c r="R22" s="23">
        <f t="shared" si="12"/>
        <v>252</v>
      </c>
      <c r="S22" s="24">
        <f t="shared" si="12"/>
        <v>230</v>
      </c>
      <c r="T22" s="62"/>
      <c r="U22" s="62"/>
      <c r="V22" s="62"/>
      <c r="W22" s="114">
        <f t="shared" ca="1" si="13"/>
        <v>119096</v>
      </c>
      <c r="X22" s="115">
        <f ca="1">IFERROR(('Main Tab'!$D$10-W22)/'Main Tab'!$D$10,1)</f>
        <v>0.32944084411087399</v>
      </c>
      <c r="Y22" s="110"/>
      <c r="Z22" s="65">
        <v>2</v>
      </c>
      <c r="AA22" s="49"/>
      <c r="AB22" s="49"/>
      <c r="AC22" s="281"/>
      <c r="AD22" s="104"/>
      <c r="AE22" s="106"/>
      <c r="AF22" s="108"/>
      <c r="AI22" s="83">
        <f t="shared" ca="1" si="14"/>
        <v>43590.624999999978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26</v>
      </c>
      <c r="AQ22" s="81">
        <f t="shared" si="1"/>
        <v>28</v>
      </c>
      <c r="AR22" s="81">
        <f t="shared" si="2"/>
        <v>3712</v>
      </c>
      <c r="AS22" s="81" t="str">
        <f t="shared" si="3"/>
        <v/>
      </c>
      <c r="AT22" s="81" t="str">
        <f t="shared" si="4"/>
        <v/>
      </c>
      <c r="AU22" s="81">
        <f t="shared" si="5"/>
        <v>0.65625</v>
      </c>
      <c r="AV22" s="81">
        <f t="shared" si="6"/>
        <v>1.75</v>
      </c>
      <c r="AW22" s="226">
        <f t="shared" si="6"/>
        <v>176</v>
      </c>
      <c r="AX22" s="81">
        <f t="shared" si="6"/>
        <v>205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843</v>
      </c>
      <c r="BC22" s="81">
        <f t="shared" si="8"/>
        <v>205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43590.666666666642</v>
      </c>
      <c r="C23" s="49"/>
      <c r="D23" s="281">
        <v>842</v>
      </c>
      <c r="E23" s="51">
        <v>42</v>
      </c>
      <c r="F23" s="281">
        <v>1.75</v>
      </c>
      <c r="G23" s="51">
        <v>162</v>
      </c>
      <c r="H23" s="52">
        <v>206</v>
      </c>
      <c r="I23" s="53"/>
      <c r="J23" s="160"/>
      <c r="K23" s="65"/>
      <c r="L23" s="49"/>
      <c r="M23" s="281"/>
      <c r="N23" s="52"/>
      <c r="O23" s="54">
        <v>3688</v>
      </c>
      <c r="P23" s="281">
        <v>28</v>
      </c>
      <c r="Q23" s="52">
        <v>30</v>
      </c>
      <c r="R23" s="23">
        <f t="shared" si="12"/>
        <v>280</v>
      </c>
      <c r="S23" s="24">
        <f t="shared" si="12"/>
        <v>260</v>
      </c>
      <c r="T23" s="62"/>
      <c r="U23" s="62"/>
      <c r="V23" s="62"/>
      <c r="W23" s="114">
        <f t="shared" ca="1" si="13"/>
        <v>119066</v>
      </c>
      <c r="X23" s="115">
        <f ca="1">IFERROR(('Main Tab'!$D$10-W23)/'Main Tab'!$D$10,1)</f>
        <v>0.32960975637221507</v>
      </c>
      <c r="Y23" s="110"/>
      <c r="Z23" s="65">
        <v>2</v>
      </c>
      <c r="AA23" s="49">
        <v>8281821</v>
      </c>
      <c r="AB23" s="49" t="s">
        <v>160</v>
      </c>
      <c r="AC23" s="281">
        <v>196.73</v>
      </c>
      <c r="AD23" s="104" t="s">
        <v>153</v>
      </c>
      <c r="AE23" s="106">
        <v>49.5</v>
      </c>
      <c r="AF23" s="108">
        <v>1E-3</v>
      </c>
      <c r="AI23" s="83">
        <f t="shared" ca="1" si="14"/>
        <v>43590.666666666642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28</v>
      </c>
      <c r="AQ23" s="81">
        <f t="shared" si="1"/>
        <v>30</v>
      </c>
      <c r="AR23" s="81">
        <f t="shared" si="2"/>
        <v>3688</v>
      </c>
      <c r="AS23" s="81" t="str">
        <f t="shared" si="3"/>
        <v/>
      </c>
      <c r="AT23" s="81" t="str">
        <f t="shared" si="4"/>
        <v/>
      </c>
      <c r="AU23" s="81">
        <f t="shared" si="5"/>
        <v>0.65625</v>
      </c>
      <c r="AV23" s="81">
        <f t="shared" si="6"/>
        <v>1.75</v>
      </c>
      <c r="AW23" s="226">
        <f t="shared" si="6"/>
        <v>162</v>
      </c>
      <c r="AX23" s="81">
        <f t="shared" si="6"/>
        <v>206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842</v>
      </c>
      <c r="BC23" s="81">
        <f t="shared" si="8"/>
        <v>206</v>
      </c>
      <c r="BD23" s="81">
        <f t="shared" si="9"/>
        <v>1E-3</v>
      </c>
      <c r="BE23" s="81">
        <f t="shared" si="10"/>
        <v>49.5</v>
      </c>
      <c r="BF23" s="84" t="str">
        <f t="shared" si="11"/>
        <v>Ticket No: 8281821 196.73 bbls sold</v>
      </c>
    </row>
    <row r="24" spans="2:58" x14ac:dyDescent="0.25">
      <c r="B24" s="47">
        <f t="shared" ca="1" si="15"/>
        <v>43590.708333333307</v>
      </c>
      <c r="C24" s="49"/>
      <c r="D24" s="281">
        <v>843</v>
      </c>
      <c r="E24" s="51">
        <v>42</v>
      </c>
      <c r="F24" s="281">
        <v>1.75</v>
      </c>
      <c r="G24" s="51">
        <v>181</v>
      </c>
      <c r="H24" s="52">
        <v>206</v>
      </c>
      <c r="I24" s="53"/>
      <c r="J24" s="160"/>
      <c r="K24" s="65"/>
      <c r="L24" s="49"/>
      <c r="M24" s="281"/>
      <c r="N24" s="52"/>
      <c r="O24" s="54">
        <v>3657</v>
      </c>
      <c r="P24" s="281">
        <v>29</v>
      </c>
      <c r="Q24" s="52">
        <v>28</v>
      </c>
      <c r="R24" s="23">
        <f t="shared" si="12"/>
        <v>309</v>
      </c>
      <c r="S24" s="24">
        <f t="shared" si="12"/>
        <v>288</v>
      </c>
      <c r="T24" s="62"/>
      <c r="U24" s="62"/>
      <c r="V24" s="62"/>
      <c r="W24" s="114">
        <f t="shared" ca="1" si="13"/>
        <v>119038</v>
      </c>
      <c r="X24" s="115">
        <f ca="1">IFERROR(('Main Tab'!$D$10-W24)/'Main Tab'!$D$10,1)</f>
        <v>0.3297674078161334</v>
      </c>
      <c r="Y24" s="110"/>
      <c r="Z24" s="65">
        <v>3</v>
      </c>
      <c r="AA24" s="49"/>
      <c r="AB24" s="49"/>
      <c r="AC24" s="281"/>
      <c r="AD24" s="104"/>
      <c r="AE24" s="106"/>
      <c r="AF24" s="108"/>
      <c r="AI24" s="83">
        <f t="shared" ca="1" si="14"/>
        <v>43590.708333333307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29</v>
      </c>
      <c r="AQ24" s="81">
        <f t="shared" si="1"/>
        <v>28</v>
      </c>
      <c r="AR24" s="81">
        <f t="shared" si="2"/>
        <v>3657</v>
      </c>
      <c r="AS24" s="81" t="str">
        <f t="shared" si="3"/>
        <v/>
      </c>
      <c r="AT24" s="81" t="str">
        <f t="shared" si="4"/>
        <v/>
      </c>
      <c r="AU24" s="81">
        <f t="shared" si="5"/>
        <v>0.65625</v>
      </c>
      <c r="AV24" s="81">
        <f t="shared" si="6"/>
        <v>1.75</v>
      </c>
      <c r="AW24" s="226">
        <f t="shared" si="6"/>
        <v>181</v>
      </c>
      <c r="AX24" s="81">
        <f t="shared" si="6"/>
        <v>206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843</v>
      </c>
      <c r="BC24" s="81">
        <f t="shared" si="8"/>
        <v>206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43590.749999999971</v>
      </c>
      <c r="C25" s="49"/>
      <c r="D25" s="281">
        <v>842</v>
      </c>
      <c r="E25" s="51">
        <v>42</v>
      </c>
      <c r="F25" s="281">
        <v>1.75</v>
      </c>
      <c r="G25" s="51">
        <v>188</v>
      </c>
      <c r="H25" s="52">
        <v>204</v>
      </c>
      <c r="I25" s="53"/>
      <c r="J25" s="160"/>
      <c r="K25" s="65"/>
      <c r="L25" s="49"/>
      <c r="M25" s="281"/>
      <c r="N25" s="52"/>
      <c r="O25" s="54">
        <v>3784</v>
      </c>
      <c r="P25" s="281">
        <v>27</v>
      </c>
      <c r="Q25" s="52">
        <v>28</v>
      </c>
      <c r="R25" s="23">
        <f t="shared" si="12"/>
        <v>336</v>
      </c>
      <c r="S25" s="24">
        <f t="shared" si="12"/>
        <v>316</v>
      </c>
      <c r="T25" s="62"/>
      <c r="U25" s="62"/>
      <c r="V25" s="62"/>
      <c r="W25" s="114">
        <f t="shared" ca="1" si="13"/>
        <v>119010</v>
      </c>
      <c r="X25" s="115">
        <f ca="1">IFERROR(('Main Tab'!$D$10-W25)/'Main Tab'!$D$10,1)</f>
        <v>0.32992505926005167</v>
      </c>
      <c r="Y25" s="110"/>
      <c r="Z25" s="65">
        <v>2</v>
      </c>
      <c r="AA25" s="49"/>
      <c r="AB25" s="49"/>
      <c r="AC25" s="281"/>
      <c r="AD25" s="104"/>
      <c r="AE25" s="106"/>
      <c r="AF25" s="108"/>
      <c r="AI25" s="83">
        <f t="shared" ca="1" si="14"/>
        <v>43590.749999999971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27</v>
      </c>
      <c r="AQ25" s="81">
        <f t="shared" si="1"/>
        <v>28</v>
      </c>
      <c r="AR25" s="81">
        <f t="shared" si="2"/>
        <v>3784</v>
      </c>
      <c r="AS25" s="81" t="str">
        <f t="shared" si="3"/>
        <v/>
      </c>
      <c r="AT25" s="81" t="str">
        <f t="shared" si="4"/>
        <v/>
      </c>
      <c r="AU25" s="81">
        <f t="shared" si="5"/>
        <v>0.65625</v>
      </c>
      <c r="AV25" s="81">
        <f t="shared" si="6"/>
        <v>1.75</v>
      </c>
      <c r="AW25" s="81">
        <f t="shared" si="6"/>
        <v>188</v>
      </c>
      <c r="AX25" s="81">
        <f t="shared" si="6"/>
        <v>204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842</v>
      </c>
      <c r="BC25" s="81">
        <f t="shared" si="8"/>
        <v>204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43590.791666666635</v>
      </c>
      <c r="C26" s="49"/>
      <c r="D26" s="281">
        <v>840</v>
      </c>
      <c r="E26" s="51">
        <v>42</v>
      </c>
      <c r="F26" s="286">
        <v>1.75</v>
      </c>
      <c r="G26" s="51">
        <v>175</v>
      </c>
      <c r="H26" s="52">
        <v>203</v>
      </c>
      <c r="I26" s="53"/>
      <c r="J26" s="160"/>
      <c r="K26" s="65"/>
      <c r="L26" s="49"/>
      <c r="M26" s="281"/>
      <c r="N26" s="52"/>
      <c r="O26" s="54">
        <v>3659</v>
      </c>
      <c r="P26" s="286">
        <v>29</v>
      </c>
      <c r="Q26" s="52">
        <v>24</v>
      </c>
      <c r="R26" s="23">
        <f t="shared" si="12"/>
        <v>365</v>
      </c>
      <c r="S26" s="24">
        <f t="shared" si="12"/>
        <v>340</v>
      </c>
      <c r="T26" s="62"/>
      <c r="U26" s="62"/>
      <c r="V26" s="62"/>
      <c r="W26" s="114">
        <f t="shared" ca="1" si="13"/>
        <v>118986</v>
      </c>
      <c r="X26" s="115">
        <f ca="1">IFERROR(('Main Tab'!$D$10-W26)/'Main Tab'!$D$10,1)</f>
        <v>0.33006018906912454</v>
      </c>
      <c r="Y26" s="110"/>
      <c r="Z26" s="64">
        <v>3</v>
      </c>
      <c r="AA26" s="49"/>
      <c r="AB26" s="49"/>
      <c r="AC26" s="281"/>
      <c r="AD26" s="104"/>
      <c r="AE26" s="106"/>
      <c r="AF26" s="108"/>
      <c r="AI26" s="83">
        <f t="shared" ca="1" si="14"/>
        <v>43590.791666666635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29</v>
      </c>
      <c r="AQ26" s="81">
        <f t="shared" si="1"/>
        <v>24</v>
      </c>
      <c r="AR26" s="81">
        <f t="shared" si="2"/>
        <v>3659</v>
      </c>
      <c r="AS26" s="81" t="str">
        <f t="shared" si="3"/>
        <v/>
      </c>
      <c r="AT26" s="81" t="str">
        <f t="shared" si="4"/>
        <v/>
      </c>
      <c r="AU26" s="81">
        <f t="shared" si="5"/>
        <v>0.65625</v>
      </c>
      <c r="AV26" s="81">
        <f>IF(F26="","",F26)</f>
        <v>1.75</v>
      </c>
      <c r="AW26" s="81">
        <f t="shared" si="6"/>
        <v>175</v>
      </c>
      <c r="AX26" s="81">
        <f t="shared" si="6"/>
        <v>203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840</v>
      </c>
      <c r="BC26" s="81">
        <f t="shared" si="8"/>
        <v>203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43590.833333333299</v>
      </c>
      <c r="C27" s="49"/>
      <c r="D27" s="281">
        <v>842</v>
      </c>
      <c r="E27" s="51">
        <v>42</v>
      </c>
      <c r="F27" s="286">
        <v>1.75</v>
      </c>
      <c r="G27" s="51">
        <v>172</v>
      </c>
      <c r="H27" s="52">
        <v>203</v>
      </c>
      <c r="I27" s="53"/>
      <c r="J27" s="160"/>
      <c r="K27" s="65"/>
      <c r="L27" s="49"/>
      <c r="M27" s="281"/>
      <c r="N27" s="52"/>
      <c r="O27" s="54">
        <v>3788</v>
      </c>
      <c r="P27" s="286">
        <v>29</v>
      </c>
      <c r="Q27" s="52">
        <v>30</v>
      </c>
      <c r="R27" s="23">
        <f t="shared" si="12"/>
        <v>394</v>
      </c>
      <c r="S27" s="24">
        <f t="shared" si="12"/>
        <v>370</v>
      </c>
      <c r="T27" s="62"/>
      <c r="U27" s="62"/>
      <c r="V27" s="62"/>
      <c r="W27" s="114">
        <f t="shared" ca="1" si="13"/>
        <v>118956</v>
      </c>
      <c r="X27" s="115">
        <f ca="1">IFERROR(('Main Tab'!$D$10-W27)/'Main Tab'!$D$10,1)</f>
        <v>0.33022910133046557</v>
      </c>
      <c r="Y27" s="110"/>
      <c r="Z27" s="65">
        <v>3</v>
      </c>
      <c r="AA27" s="49"/>
      <c r="AB27" s="49"/>
      <c r="AC27" s="281"/>
      <c r="AD27" s="104"/>
      <c r="AE27" s="106"/>
      <c r="AF27" s="108"/>
      <c r="AI27" s="83">
        <f t="shared" ca="1" si="14"/>
        <v>43590.833333333299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29</v>
      </c>
      <c r="AQ27" s="81">
        <f t="shared" si="1"/>
        <v>30</v>
      </c>
      <c r="AR27" s="81">
        <f t="shared" si="2"/>
        <v>3788</v>
      </c>
      <c r="AS27" s="81" t="str">
        <f t="shared" si="3"/>
        <v/>
      </c>
      <c r="AT27" s="81" t="str">
        <f t="shared" si="4"/>
        <v/>
      </c>
      <c r="AU27" s="81">
        <f t="shared" si="5"/>
        <v>0.65625</v>
      </c>
      <c r="AV27" s="81">
        <f t="shared" si="6"/>
        <v>1.75</v>
      </c>
      <c r="AW27" s="81">
        <f t="shared" si="6"/>
        <v>172</v>
      </c>
      <c r="AX27" s="81">
        <f t="shared" si="6"/>
        <v>203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842</v>
      </c>
      <c r="BC27" s="81">
        <f t="shared" si="8"/>
        <v>203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43590.874999999964</v>
      </c>
      <c r="C28" s="49"/>
      <c r="D28" s="281">
        <v>841</v>
      </c>
      <c r="E28" s="51">
        <v>42</v>
      </c>
      <c r="F28" s="286">
        <v>1.75</v>
      </c>
      <c r="G28" s="51">
        <v>183</v>
      </c>
      <c r="H28" s="52">
        <v>202</v>
      </c>
      <c r="I28" s="53"/>
      <c r="J28" s="160"/>
      <c r="K28" s="65"/>
      <c r="L28" s="49"/>
      <c r="M28" s="281"/>
      <c r="N28" s="52"/>
      <c r="O28" s="54">
        <v>4125</v>
      </c>
      <c r="P28" s="286">
        <v>29</v>
      </c>
      <c r="Q28" s="52">
        <v>32</v>
      </c>
      <c r="R28" s="23">
        <f t="shared" si="12"/>
        <v>423</v>
      </c>
      <c r="S28" s="24">
        <f t="shared" si="12"/>
        <v>402</v>
      </c>
      <c r="T28" s="62"/>
      <c r="U28" s="62"/>
      <c r="V28" s="62"/>
      <c r="W28" s="114">
        <f t="shared" ca="1" si="13"/>
        <v>118924</v>
      </c>
      <c r="X28" s="115">
        <f ca="1">IFERROR(('Main Tab'!$D$10-W28)/'Main Tab'!$D$10,1)</f>
        <v>0.33040927440922935</v>
      </c>
      <c r="Y28" s="110"/>
      <c r="Z28" s="65">
        <v>4</v>
      </c>
      <c r="AA28" s="49">
        <v>8316401</v>
      </c>
      <c r="AB28" s="49" t="s">
        <v>160</v>
      </c>
      <c r="AC28" s="281">
        <v>185.65</v>
      </c>
      <c r="AD28" s="104" t="s">
        <v>153</v>
      </c>
      <c r="AE28" s="106">
        <v>45.8</v>
      </c>
      <c r="AF28" s="108">
        <v>3.0000000000000001E-3</v>
      </c>
      <c r="AI28" s="83">
        <f t="shared" ca="1" si="14"/>
        <v>43590.874999999964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29</v>
      </c>
      <c r="AQ28" s="81">
        <f t="shared" si="1"/>
        <v>32</v>
      </c>
      <c r="AR28" s="81">
        <f t="shared" si="2"/>
        <v>4125</v>
      </c>
      <c r="AS28" s="81" t="str">
        <f t="shared" si="3"/>
        <v/>
      </c>
      <c r="AT28" s="81" t="str">
        <f t="shared" si="4"/>
        <v/>
      </c>
      <c r="AU28" s="81">
        <f t="shared" si="5"/>
        <v>0.65625</v>
      </c>
      <c r="AV28" s="81">
        <f t="shared" si="6"/>
        <v>1.75</v>
      </c>
      <c r="AW28" s="81">
        <f t="shared" si="6"/>
        <v>183</v>
      </c>
      <c r="AX28" s="81">
        <f t="shared" si="6"/>
        <v>202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841</v>
      </c>
      <c r="BC28" s="81">
        <f t="shared" si="8"/>
        <v>202</v>
      </c>
      <c r="BD28" s="81">
        <f t="shared" si="9"/>
        <v>3.0000000000000001E-3</v>
      </c>
      <c r="BE28" s="81">
        <f t="shared" si="10"/>
        <v>45.8</v>
      </c>
      <c r="BF28" s="84" t="str">
        <f t="shared" si="11"/>
        <v>Ticket No: 8316401 185.65 bbls sold</v>
      </c>
    </row>
    <row r="29" spans="2:58" x14ac:dyDescent="0.25">
      <c r="B29" s="47">
        <f t="shared" ca="1" si="15"/>
        <v>43590.916666666628</v>
      </c>
      <c r="C29" s="49"/>
      <c r="D29" s="281">
        <v>840</v>
      </c>
      <c r="E29" s="51">
        <v>42</v>
      </c>
      <c r="F29" s="286">
        <v>1.75</v>
      </c>
      <c r="G29" s="51">
        <v>164</v>
      </c>
      <c r="H29" s="52">
        <v>203</v>
      </c>
      <c r="I29" s="53"/>
      <c r="J29" s="160"/>
      <c r="K29" s="65"/>
      <c r="L29" s="49"/>
      <c r="M29" s="281"/>
      <c r="N29" s="52"/>
      <c r="O29" s="54">
        <v>3782</v>
      </c>
      <c r="P29" s="286">
        <v>28</v>
      </c>
      <c r="Q29" s="52">
        <v>26</v>
      </c>
      <c r="R29" s="23">
        <f t="shared" si="12"/>
        <v>451</v>
      </c>
      <c r="S29" s="24">
        <f t="shared" si="12"/>
        <v>428</v>
      </c>
      <c r="T29" s="62"/>
      <c r="U29" s="62"/>
      <c r="V29" s="62"/>
      <c r="W29" s="114">
        <f t="shared" ca="1" si="13"/>
        <v>118898</v>
      </c>
      <c r="X29" s="115">
        <f ca="1">IFERROR(('Main Tab'!$D$10-W29)/'Main Tab'!$D$10,1)</f>
        <v>0.33055566503572492</v>
      </c>
      <c r="Y29" s="110"/>
      <c r="Z29" s="65">
        <v>3</v>
      </c>
      <c r="AA29" s="49"/>
      <c r="AB29" s="49"/>
      <c r="AC29" s="281"/>
      <c r="AD29" s="104"/>
      <c r="AE29" s="106"/>
      <c r="AF29" s="108"/>
      <c r="AI29" s="83">
        <f t="shared" ca="1" si="14"/>
        <v>43590.916666666628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28</v>
      </c>
      <c r="AQ29" s="81">
        <f t="shared" si="1"/>
        <v>26</v>
      </c>
      <c r="AR29" s="81">
        <f t="shared" si="2"/>
        <v>3782</v>
      </c>
      <c r="AS29" s="81" t="str">
        <f t="shared" si="3"/>
        <v/>
      </c>
      <c r="AT29" s="81" t="str">
        <f t="shared" si="4"/>
        <v/>
      </c>
      <c r="AU29" s="81">
        <f t="shared" si="5"/>
        <v>0.65625</v>
      </c>
      <c r="AV29" s="81">
        <f t="shared" si="6"/>
        <v>1.75</v>
      </c>
      <c r="AW29" s="81">
        <f t="shared" si="6"/>
        <v>164</v>
      </c>
      <c r="AX29" s="81">
        <f t="shared" si="6"/>
        <v>203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840</v>
      </c>
      <c r="BC29" s="81">
        <f t="shared" si="8"/>
        <v>203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43590.958333333292</v>
      </c>
      <c r="C30" s="49"/>
      <c r="D30" s="281">
        <v>843</v>
      </c>
      <c r="E30" s="51">
        <v>42</v>
      </c>
      <c r="F30" s="286">
        <v>1.75</v>
      </c>
      <c r="G30" s="51">
        <v>174</v>
      </c>
      <c r="H30" s="52">
        <v>202</v>
      </c>
      <c r="I30" s="53"/>
      <c r="J30" s="160"/>
      <c r="K30" s="65"/>
      <c r="L30" s="49"/>
      <c r="M30" s="281"/>
      <c r="N30" s="52"/>
      <c r="O30" s="54">
        <v>3745</v>
      </c>
      <c r="P30" s="286">
        <v>26</v>
      </c>
      <c r="Q30" s="52">
        <v>26</v>
      </c>
      <c r="R30" s="23">
        <f t="shared" si="12"/>
        <v>477</v>
      </c>
      <c r="S30" s="24">
        <f t="shared" si="12"/>
        <v>454</v>
      </c>
      <c r="T30" s="62"/>
      <c r="U30" s="62"/>
      <c r="V30" s="62"/>
      <c r="W30" s="114">
        <f t="shared" ca="1" si="13"/>
        <v>118872</v>
      </c>
      <c r="X30" s="115">
        <f ca="1">IFERROR(('Main Tab'!$D$10-W30)/'Main Tab'!$D$10,1)</f>
        <v>0.3307020556622205</v>
      </c>
      <c r="Y30" s="110"/>
      <c r="Z30" s="65">
        <v>3</v>
      </c>
      <c r="AA30" s="49"/>
      <c r="AB30" s="49"/>
      <c r="AC30" s="281"/>
      <c r="AD30" s="104"/>
      <c r="AE30" s="106"/>
      <c r="AF30" s="108"/>
      <c r="AI30" s="83">
        <f t="shared" ca="1" si="14"/>
        <v>43590.958333333292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26</v>
      </c>
      <c r="AQ30" s="81">
        <f t="shared" si="1"/>
        <v>26</v>
      </c>
      <c r="AR30" s="81">
        <f t="shared" si="2"/>
        <v>3745</v>
      </c>
      <c r="AS30" s="81" t="str">
        <f t="shared" si="3"/>
        <v/>
      </c>
      <c r="AT30" s="81" t="str">
        <f t="shared" si="4"/>
        <v/>
      </c>
      <c r="AU30" s="81">
        <f t="shared" si="5"/>
        <v>0.65625</v>
      </c>
      <c r="AV30" s="81">
        <f t="shared" si="6"/>
        <v>1.75</v>
      </c>
      <c r="AW30" s="81">
        <f t="shared" si="6"/>
        <v>174</v>
      </c>
      <c r="AX30" s="81">
        <f t="shared" si="6"/>
        <v>202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843</v>
      </c>
      <c r="BC30" s="81">
        <f t="shared" si="8"/>
        <v>202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5"/>
        <v>43590.999999999956</v>
      </c>
      <c r="C31" s="49"/>
      <c r="D31" s="281">
        <v>841</v>
      </c>
      <c r="E31" s="51">
        <v>42</v>
      </c>
      <c r="F31" s="286">
        <v>1.75</v>
      </c>
      <c r="G31" s="51">
        <v>181</v>
      </c>
      <c r="H31" s="52">
        <v>201</v>
      </c>
      <c r="I31" s="53"/>
      <c r="J31" s="160"/>
      <c r="K31" s="65"/>
      <c r="L31" s="49"/>
      <c r="M31" s="281"/>
      <c r="N31" s="52"/>
      <c r="O31" s="54">
        <v>3666</v>
      </c>
      <c r="P31" s="286">
        <v>29</v>
      </c>
      <c r="Q31" s="52">
        <v>26</v>
      </c>
      <c r="R31" s="23">
        <f t="shared" ref="R31:S37" si="16">P31+R30</f>
        <v>506</v>
      </c>
      <c r="S31" s="24">
        <f t="shared" si="16"/>
        <v>480</v>
      </c>
      <c r="T31" s="62"/>
      <c r="U31" s="62"/>
      <c r="V31" s="62"/>
      <c r="W31" s="114">
        <f t="shared" ca="1" si="13"/>
        <v>118846</v>
      </c>
      <c r="X31" s="115">
        <f ca="1">IFERROR(('Main Tab'!$D$10-W31)/'Main Tab'!$D$10,1)</f>
        <v>0.33084844628871612</v>
      </c>
      <c r="Y31" s="110"/>
      <c r="Z31" s="65">
        <v>3</v>
      </c>
      <c r="AA31" s="49"/>
      <c r="AB31" s="49"/>
      <c r="AC31" s="281"/>
      <c r="AD31" s="104"/>
      <c r="AE31" s="106"/>
      <c r="AF31" s="108"/>
      <c r="AI31" s="83">
        <f t="shared" ca="1" si="14"/>
        <v>43590.999999999956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29</v>
      </c>
      <c r="AQ31" s="81">
        <f t="shared" si="1"/>
        <v>26</v>
      </c>
      <c r="AR31" s="81">
        <f t="shared" si="2"/>
        <v>3666</v>
      </c>
      <c r="AS31" s="81" t="str">
        <f t="shared" si="3"/>
        <v/>
      </c>
      <c r="AT31" s="81" t="str">
        <f t="shared" si="4"/>
        <v/>
      </c>
      <c r="AU31" s="81">
        <f t="shared" si="5"/>
        <v>0.65625</v>
      </c>
      <c r="AV31" s="81">
        <f t="shared" si="6"/>
        <v>1.75</v>
      </c>
      <c r="AW31" s="81">
        <f t="shared" si="6"/>
        <v>181</v>
      </c>
      <c r="AX31" s="81">
        <f t="shared" si="6"/>
        <v>201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841</v>
      </c>
      <c r="BC31" s="81">
        <f t="shared" si="8"/>
        <v>201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43591.041666666621</v>
      </c>
      <c r="C32" s="49"/>
      <c r="D32" s="281">
        <v>840</v>
      </c>
      <c r="E32" s="51">
        <v>42</v>
      </c>
      <c r="F32" s="286">
        <v>1.375</v>
      </c>
      <c r="G32" s="51">
        <v>178</v>
      </c>
      <c r="H32" s="52">
        <v>201</v>
      </c>
      <c r="I32" s="53"/>
      <c r="J32" s="160"/>
      <c r="K32" s="65"/>
      <c r="L32" s="49"/>
      <c r="M32" s="281"/>
      <c r="N32" s="52"/>
      <c r="O32" s="54">
        <v>3889</v>
      </c>
      <c r="P32" s="286">
        <v>28</v>
      </c>
      <c r="Q32" s="52">
        <v>31</v>
      </c>
      <c r="R32" s="23">
        <f t="shared" si="16"/>
        <v>534</v>
      </c>
      <c r="S32" s="24">
        <f t="shared" si="16"/>
        <v>511</v>
      </c>
      <c r="T32" s="62"/>
      <c r="U32" s="62"/>
      <c r="V32" s="62"/>
      <c r="W32" s="114">
        <f t="shared" ca="1" si="13"/>
        <v>118815</v>
      </c>
      <c r="X32" s="115">
        <f ca="1">IFERROR(('Main Tab'!$D$10-W32)/'Main Tab'!$D$10,1)</f>
        <v>0.33102298895876853</v>
      </c>
      <c r="Y32" s="110"/>
      <c r="Z32" s="221">
        <v>3</v>
      </c>
      <c r="AA32" s="49"/>
      <c r="AB32" s="49"/>
      <c r="AC32" s="281"/>
      <c r="AD32" s="104"/>
      <c r="AE32" s="106"/>
      <c r="AF32" s="108"/>
      <c r="AI32" s="83">
        <f t="shared" ca="1" si="14"/>
        <v>43591.041666666621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28</v>
      </c>
      <c r="AQ32" s="81">
        <f t="shared" si="1"/>
        <v>31</v>
      </c>
      <c r="AR32" s="81">
        <f t="shared" si="2"/>
        <v>3889</v>
      </c>
      <c r="AS32" s="81" t="str">
        <f t="shared" si="3"/>
        <v/>
      </c>
      <c r="AT32" s="81" t="str">
        <f t="shared" si="4"/>
        <v/>
      </c>
      <c r="AU32" s="81">
        <f t="shared" si="5"/>
        <v>0.65625</v>
      </c>
      <c r="AV32" s="81">
        <f t="shared" si="6"/>
        <v>1.375</v>
      </c>
      <c r="AW32" s="81">
        <f t="shared" si="6"/>
        <v>178</v>
      </c>
      <c r="AX32" s="81">
        <f t="shared" si="6"/>
        <v>201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840</v>
      </c>
      <c r="BC32" s="81">
        <f t="shared" si="8"/>
        <v>201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43591.083333333285</v>
      </c>
      <c r="C33" s="49"/>
      <c r="D33" s="281">
        <v>838</v>
      </c>
      <c r="E33" s="51">
        <v>42</v>
      </c>
      <c r="F33" s="286">
        <v>1.75</v>
      </c>
      <c r="G33" s="51">
        <v>182</v>
      </c>
      <c r="H33" s="52">
        <v>201</v>
      </c>
      <c r="I33" s="53"/>
      <c r="J33" s="160"/>
      <c r="K33" s="65"/>
      <c r="L33" s="49"/>
      <c r="M33" s="281"/>
      <c r="N33" s="52"/>
      <c r="O33" s="54">
        <v>4233</v>
      </c>
      <c r="P33" s="286">
        <v>26</v>
      </c>
      <c r="Q33" s="52">
        <v>28</v>
      </c>
      <c r="R33" s="23">
        <f t="shared" si="16"/>
        <v>560</v>
      </c>
      <c r="S33" s="24">
        <f t="shared" si="16"/>
        <v>539</v>
      </c>
      <c r="T33" s="62"/>
      <c r="U33" s="62"/>
      <c r="V33" s="62"/>
      <c r="W33" s="114">
        <f t="shared" ca="1" si="13"/>
        <v>118787</v>
      </c>
      <c r="X33" s="115">
        <f ca="1">IFERROR(('Main Tab'!$D$10-W33)/'Main Tab'!$D$10,1)</f>
        <v>0.33118064040268685</v>
      </c>
      <c r="Y33" s="110" t="s">
        <v>275</v>
      </c>
      <c r="Z33" s="65">
        <v>2</v>
      </c>
      <c r="AA33" s="49"/>
      <c r="AB33" s="49"/>
      <c r="AC33" s="281"/>
      <c r="AD33" s="104"/>
      <c r="AE33" s="106"/>
      <c r="AF33" s="108"/>
      <c r="AI33" s="83">
        <f t="shared" ca="1" si="14"/>
        <v>43591.083333333285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Accum-95780</v>
      </c>
      <c r="AP33" s="81">
        <f t="shared" si="1"/>
        <v>26</v>
      </c>
      <c r="AQ33" s="81">
        <f t="shared" si="1"/>
        <v>28</v>
      </c>
      <c r="AR33" s="81">
        <f t="shared" si="2"/>
        <v>4233</v>
      </c>
      <c r="AS33" s="81" t="str">
        <f t="shared" si="3"/>
        <v/>
      </c>
      <c r="AT33" s="81" t="str">
        <f t="shared" si="4"/>
        <v/>
      </c>
      <c r="AU33" s="81">
        <f t="shared" si="5"/>
        <v>0.65625</v>
      </c>
      <c r="AV33" s="81">
        <f t="shared" si="6"/>
        <v>1.75</v>
      </c>
      <c r="AW33" s="81">
        <f t="shared" si="6"/>
        <v>182</v>
      </c>
      <c r="AX33" s="81">
        <f t="shared" si="6"/>
        <v>201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838</v>
      </c>
      <c r="BC33" s="81">
        <f t="shared" si="8"/>
        <v>201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43591.124999999949</v>
      </c>
      <c r="C34" s="49"/>
      <c r="D34" s="281">
        <v>839</v>
      </c>
      <c r="E34" s="51">
        <v>42</v>
      </c>
      <c r="F34" s="286">
        <v>1.75</v>
      </c>
      <c r="G34" s="51">
        <v>184</v>
      </c>
      <c r="H34" s="52">
        <v>202</v>
      </c>
      <c r="I34" s="53"/>
      <c r="J34" s="160"/>
      <c r="K34" s="65"/>
      <c r="L34" s="49"/>
      <c r="M34" s="281"/>
      <c r="N34" s="52"/>
      <c r="O34" s="54">
        <v>4055</v>
      </c>
      <c r="P34" s="286">
        <v>28</v>
      </c>
      <c r="Q34" s="52">
        <v>30</v>
      </c>
      <c r="R34" s="23">
        <f t="shared" si="16"/>
        <v>588</v>
      </c>
      <c r="S34" s="24">
        <f t="shared" si="16"/>
        <v>569</v>
      </c>
      <c r="T34" s="62"/>
      <c r="U34" s="62"/>
      <c r="V34" s="62"/>
      <c r="W34" s="114">
        <f t="shared" ca="1" si="13"/>
        <v>118757</v>
      </c>
      <c r="X34" s="115">
        <f ca="1">IFERROR(('Main Tab'!$D$10-W34)/'Main Tab'!$D$10,1)</f>
        <v>0.33134955266402788</v>
      </c>
      <c r="Y34" s="110" t="s">
        <v>276</v>
      </c>
      <c r="Z34" s="65">
        <v>2</v>
      </c>
      <c r="AA34" s="49"/>
      <c r="AB34" s="49"/>
      <c r="AC34" s="281"/>
      <c r="AD34" s="104"/>
      <c r="AE34" s="106"/>
      <c r="AF34" s="108"/>
      <c r="AI34" s="83">
        <f t="shared" ca="1" si="14"/>
        <v>43591.124999999949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#1- 1'3 , OT #2-4'4</v>
      </c>
      <c r="AP34" s="81">
        <f t="shared" si="1"/>
        <v>28</v>
      </c>
      <c r="AQ34" s="81">
        <f t="shared" si="1"/>
        <v>30</v>
      </c>
      <c r="AR34" s="81">
        <f t="shared" si="2"/>
        <v>4055</v>
      </c>
      <c r="AS34" s="81" t="str">
        <f t="shared" si="3"/>
        <v/>
      </c>
      <c r="AT34" s="81" t="str">
        <f t="shared" si="4"/>
        <v/>
      </c>
      <c r="AU34" s="81">
        <f t="shared" si="5"/>
        <v>0.65625</v>
      </c>
      <c r="AV34" s="81">
        <f t="shared" si="6"/>
        <v>1.75</v>
      </c>
      <c r="AW34" s="81">
        <f t="shared" si="6"/>
        <v>184</v>
      </c>
      <c r="AX34" s="81">
        <f t="shared" si="6"/>
        <v>202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839</v>
      </c>
      <c r="BC34" s="81">
        <f t="shared" si="8"/>
        <v>202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43591.166666666613</v>
      </c>
      <c r="C35" s="49"/>
      <c r="D35" s="281">
        <v>838</v>
      </c>
      <c r="E35" s="51">
        <v>42</v>
      </c>
      <c r="F35" s="286">
        <v>1.75</v>
      </c>
      <c r="G35" s="51">
        <v>180</v>
      </c>
      <c r="H35" s="52">
        <v>203</v>
      </c>
      <c r="I35" s="53"/>
      <c r="J35" s="160"/>
      <c r="K35" s="65"/>
      <c r="L35" s="49"/>
      <c r="M35" s="281"/>
      <c r="N35" s="52"/>
      <c r="O35" s="54">
        <v>3658</v>
      </c>
      <c r="P35" s="286">
        <v>29</v>
      </c>
      <c r="Q35" s="52">
        <v>28</v>
      </c>
      <c r="R35" s="23">
        <f t="shared" si="16"/>
        <v>617</v>
      </c>
      <c r="S35" s="24">
        <f t="shared" si="16"/>
        <v>597</v>
      </c>
      <c r="T35" s="62"/>
      <c r="U35" s="62"/>
      <c r="V35" s="62"/>
      <c r="W35" s="114">
        <f t="shared" ca="1" si="13"/>
        <v>118729</v>
      </c>
      <c r="X35" s="115">
        <f ca="1">IFERROR(('Main Tab'!$D$10-W35)/'Main Tab'!$D$10,1)</f>
        <v>0.33150720410794621</v>
      </c>
      <c r="Y35" s="110"/>
      <c r="Z35" s="65">
        <v>2</v>
      </c>
      <c r="AA35" s="49">
        <v>8316301</v>
      </c>
      <c r="AB35" s="49" t="s">
        <v>160</v>
      </c>
      <c r="AC35" s="281">
        <v>184.26</v>
      </c>
      <c r="AD35" s="104" t="s">
        <v>153</v>
      </c>
      <c r="AE35" s="106">
        <v>46.2</v>
      </c>
      <c r="AF35" s="108">
        <v>3.0000000000000001E-3</v>
      </c>
      <c r="AI35" s="83">
        <f t="shared" ca="1" si="14"/>
        <v>43591.166666666613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29</v>
      </c>
      <c r="AQ35" s="81">
        <f t="shared" si="1"/>
        <v>28</v>
      </c>
      <c r="AR35" s="81">
        <f t="shared" si="2"/>
        <v>3658</v>
      </c>
      <c r="AS35" s="81" t="str">
        <f t="shared" si="3"/>
        <v/>
      </c>
      <c r="AT35" s="81" t="str">
        <f t="shared" si="4"/>
        <v/>
      </c>
      <c r="AU35" s="81">
        <f t="shared" si="5"/>
        <v>0.65625</v>
      </c>
      <c r="AV35" s="81">
        <f t="shared" si="6"/>
        <v>1.75</v>
      </c>
      <c r="AW35" s="81">
        <f t="shared" si="6"/>
        <v>180</v>
      </c>
      <c r="AX35" s="81">
        <f t="shared" si="6"/>
        <v>203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838</v>
      </c>
      <c r="BC35" s="81">
        <f t="shared" si="8"/>
        <v>203</v>
      </c>
      <c r="BD35" s="81">
        <f t="shared" si="9"/>
        <v>3.0000000000000001E-3</v>
      </c>
      <c r="BE35" s="81">
        <f t="shared" si="10"/>
        <v>46.2</v>
      </c>
      <c r="BF35" s="84" t="str">
        <f t="shared" si="11"/>
        <v>Ticket No: 8316301 184.26 bbls sold</v>
      </c>
    </row>
    <row r="36" spans="2:58" x14ac:dyDescent="0.25">
      <c r="B36" s="47">
        <f t="shared" ca="1" si="15"/>
        <v>43591.208333333278</v>
      </c>
      <c r="C36" s="49"/>
      <c r="D36" s="281">
        <v>839</v>
      </c>
      <c r="E36" s="51">
        <v>42</v>
      </c>
      <c r="F36" s="286">
        <v>1.75</v>
      </c>
      <c r="G36" s="51">
        <v>186</v>
      </c>
      <c r="H36" s="52">
        <v>203</v>
      </c>
      <c r="I36" s="53"/>
      <c r="J36" s="160"/>
      <c r="K36" s="65"/>
      <c r="L36" s="49"/>
      <c r="M36" s="281"/>
      <c r="N36" s="52"/>
      <c r="O36" s="54">
        <v>3621</v>
      </c>
      <c r="P36" s="286">
        <v>27</v>
      </c>
      <c r="Q36" s="52">
        <v>28</v>
      </c>
      <c r="R36" s="23">
        <f t="shared" si="16"/>
        <v>644</v>
      </c>
      <c r="S36" s="24">
        <f t="shared" si="16"/>
        <v>625</v>
      </c>
      <c r="T36" s="62"/>
      <c r="U36" s="62"/>
      <c r="V36" s="62"/>
      <c r="W36" s="114">
        <f t="shared" ca="1" si="13"/>
        <v>118701</v>
      </c>
      <c r="X36" s="115">
        <f ca="1">IFERROR(('Main Tab'!$D$10-W36)/'Main Tab'!$D$10,1)</f>
        <v>0.33166485555186453</v>
      </c>
      <c r="Y36" s="110"/>
      <c r="Z36" s="65">
        <v>3</v>
      </c>
      <c r="AA36" s="49"/>
      <c r="AB36" s="49"/>
      <c r="AC36" s="281"/>
      <c r="AD36" s="104"/>
      <c r="AE36" s="106"/>
      <c r="AF36" s="108"/>
      <c r="AI36" s="83">
        <f t="shared" ca="1" si="14"/>
        <v>43591.208333333278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27</v>
      </c>
      <c r="AQ36" s="81">
        <f t="shared" si="1"/>
        <v>28</v>
      </c>
      <c r="AR36" s="81">
        <f t="shared" si="2"/>
        <v>3621</v>
      </c>
      <c r="AS36" s="81" t="str">
        <f t="shared" si="3"/>
        <v/>
      </c>
      <c r="AT36" s="81" t="str">
        <f t="shared" si="4"/>
        <v/>
      </c>
      <c r="AU36" s="81">
        <f t="shared" si="5"/>
        <v>0.65625</v>
      </c>
      <c r="AV36" s="81">
        <f t="shared" si="6"/>
        <v>1.75</v>
      </c>
      <c r="AW36" s="81">
        <f t="shared" si="6"/>
        <v>186</v>
      </c>
      <c r="AX36" s="81">
        <f t="shared" si="6"/>
        <v>203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839</v>
      </c>
      <c r="BC36" s="81">
        <f t="shared" si="8"/>
        <v>203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43591.249999999942</v>
      </c>
      <c r="C37" s="55"/>
      <c r="D37" s="282">
        <v>838</v>
      </c>
      <c r="E37" s="51">
        <v>42</v>
      </c>
      <c r="F37" s="286">
        <v>1.75</v>
      </c>
      <c r="G37" s="57">
        <v>181</v>
      </c>
      <c r="H37" s="58">
        <v>204</v>
      </c>
      <c r="I37" s="59"/>
      <c r="J37" s="161"/>
      <c r="K37" s="66"/>
      <c r="L37" s="55"/>
      <c r="M37" s="282"/>
      <c r="N37" s="58"/>
      <c r="O37" s="60">
        <v>3586</v>
      </c>
      <c r="P37" s="281">
        <v>29</v>
      </c>
      <c r="Q37" s="52">
        <v>26</v>
      </c>
      <c r="R37" s="25">
        <f t="shared" si="16"/>
        <v>673</v>
      </c>
      <c r="S37" s="26">
        <f t="shared" si="16"/>
        <v>651</v>
      </c>
      <c r="T37" s="63"/>
      <c r="U37" s="63"/>
      <c r="V37" s="63"/>
      <c r="W37" s="116">
        <f t="shared" ca="1" si="13"/>
        <v>118675</v>
      </c>
      <c r="X37" s="117">
        <f ca="1">IFERROR(('Main Tab'!$D$10-W37)/'Main Tab'!$D$10,1)</f>
        <v>0.33181124617836011</v>
      </c>
      <c r="Y37" s="111"/>
      <c r="Z37" s="65">
        <v>2</v>
      </c>
      <c r="AA37" s="55"/>
      <c r="AB37" s="55"/>
      <c r="AC37" s="282"/>
      <c r="AD37" s="105"/>
      <c r="AE37" s="107"/>
      <c r="AF37" s="109"/>
      <c r="AI37" s="85">
        <f t="shared" ca="1" si="14"/>
        <v>43591.249999999942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29</v>
      </c>
      <c r="AQ37" s="86">
        <f t="shared" si="1"/>
        <v>26</v>
      </c>
      <c r="AR37" s="86">
        <f t="shared" si="2"/>
        <v>3586</v>
      </c>
      <c r="AS37" s="86" t="str">
        <f t="shared" si="3"/>
        <v/>
      </c>
      <c r="AT37" s="86" t="str">
        <f t="shared" si="4"/>
        <v/>
      </c>
      <c r="AU37" s="86">
        <f t="shared" si="5"/>
        <v>0.65625</v>
      </c>
      <c r="AV37" s="86">
        <f t="shared" si="6"/>
        <v>1.75</v>
      </c>
      <c r="AW37" s="86">
        <f t="shared" si="6"/>
        <v>181</v>
      </c>
      <c r="AX37" s="86">
        <f t="shared" si="6"/>
        <v>204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838</v>
      </c>
      <c r="BC37" s="86">
        <f t="shared" si="8"/>
        <v>204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283" t="s">
        <v>103</v>
      </c>
      <c r="D40" s="283" t="s">
        <v>149</v>
      </c>
      <c r="E40" s="283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285"/>
      <c r="E41" s="285"/>
      <c r="F41" s="529"/>
      <c r="G41" s="529"/>
      <c r="H41" s="530"/>
    </row>
    <row r="42" spans="2:58" x14ac:dyDescent="0.25">
      <c r="B42" s="54"/>
      <c r="C42" s="147"/>
      <c r="D42" s="281"/>
      <c r="E42" s="281"/>
      <c r="F42" s="517"/>
      <c r="G42" s="517"/>
      <c r="H42" s="518"/>
    </row>
    <row r="43" spans="2:58" x14ac:dyDescent="0.25">
      <c r="B43" s="54"/>
      <c r="C43" s="147"/>
      <c r="D43" s="281"/>
      <c r="E43" s="281"/>
      <c r="F43" s="517"/>
      <c r="G43" s="517"/>
      <c r="H43" s="518"/>
    </row>
    <row r="44" spans="2:58" x14ac:dyDescent="0.25">
      <c r="B44" s="54"/>
      <c r="C44" s="147"/>
      <c r="D44" s="281"/>
      <c r="E44" s="281"/>
      <c r="F44" s="517"/>
      <c r="G44" s="517"/>
      <c r="H44" s="518"/>
    </row>
    <row r="45" spans="2:58" x14ac:dyDescent="0.25">
      <c r="B45" s="54"/>
      <c r="C45" s="147"/>
      <c r="D45" s="281"/>
      <c r="E45" s="281"/>
      <c r="F45" s="517"/>
      <c r="G45" s="517"/>
      <c r="H45" s="518"/>
    </row>
    <row r="46" spans="2:58" x14ac:dyDescent="0.25">
      <c r="B46" s="54"/>
      <c r="C46" s="147"/>
      <c r="D46" s="281"/>
      <c r="E46" s="281"/>
      <c r="F46" s="517"/>
      <c r="G46" s="517"/>
      <c r="H46" s="518"/>
    </row>
    <row r="47" spans="2:58" x14ac:dyDescent="0.25">
      <c r="B47" s="54"/>
      <c r="C47" s="147"/>
      <c r="D47" s="281"/>
      <c r="E47" s="281"/>
      <c r="F47" s="517"/>
      <c r="G47" s="517"/>
      <c r="H47" s="518"/>
    </row>
    <row r="48" spans="2:58" x14ac:dyDescent="0.25">
      <c r="B48" s="54"/>
      <c r="C48" s="147"/>
      <c r="D48" s="281"/>
      <c r="E48" s="281"/>
      <c r="F48" s="517"/>
      <c r="G48" s="517"/>
      <c r="H48" s="518"/>
    </row>
    <row r="49" spans="2:8" x14ac:dyDescent="0.25">
      <c r="B49" s="54"/>
      <c r="C49" s="147"/>
      <c r="D49" s="281"/>
      <c r="E49" s="281"/>
      <c r="F49" s="517"/>
      <c r="G49" s="517"/>
      <c r="H49" s="518"/>
    </row>
    <row r="50" spans="2:8" x14ac:dyDescent="0.25">
      <c r="B50" s="54"/>
      <c r="C50" s="147"/>
      <c r="D50" s="281"/>
      <c r="E50" s="281"/>
      <c r="F50" s="517"/>
      <c r="G50" s="517"/>
      <c r="H50" s="518"/>
    </row>
    <row r="51" spans="2:8" x14ac:dyDescent="0.25">
      <c r="B51" s="54"/>
      <c r="C51" s="147"/>
      <c r="D51" s="281"/>
      <c r="E51" s="281"/>
      <c r="F51" s="517"/>
      <c r="G51" s="517"/>
      <c r="H51" s="518"/>
    </row>
    <row r="52" spans="2:8" x14ac:dyDescent="0.25">
      <c r="B52" s="54"/>
      <c r="C52" s="147"/>
      <c r="D52" s="281"/>
      <c r="E52" s="281"/>
      <c r="F52" s="517"/>
      <c r="G52" s="517"/>
      <c r="H52" s="518"/>
    </row>
    <row r="53" spans="2:8" x14ac:dyDescent="0.25">
      <c r="B53" s="54"/>
      <c r="C53" s="147"/>
      <c r="D53" s="281"/>
      <c r="E53" s="281"/>
      <c r="F53" s="517"/>
      <c r="G53" s="517"/>
      <c r="H53" s="518"/>
    </row>
    <row r="54" spans="2:8" x14ac:dyDescent="0.25">
      <c r="B54" s="54"/>
      <c r="C54" s="147"/>
      <c r="D54" s="281"/>
      <c r="E54" s="281"/>
      <c r="F54" s="517"/>
      <c r="G54" s="517"/>
      <c r="H54" s="518"/>
    </row>
    <row r="55" spans="2:8" x14ac:dyDescent="0.25">
      <c r="B55" s="54"/>
      <c r="C55" s="147"/>
      <c r="D55" s="281"/>
      <c r="E55" s="281"/>
      <c r="F55" s="517"/>
      <c r="G55" s="517"/>
      <c r="H55" s="518"/>
    </row>
    <row r="56" spans="2:8" x14ac:dyDescent="0.25">
      <c r="B56" s="54"/>
      <c r="C56" s="147"/>
      <c r="D56" s="281"/>
      <c r="E56" s="281"/>
      <c r="F56" s="517"/>
      <c r="G56" s="517"/>
      <c r="H56" s="518"/>
    </row>
    <row r="57" spans="2:8" x14ac:dyDescent="0.25">
      <c r="B57" s="54"/>
      <c r="C57" s="147"/>
      <c r="D57" s="281"/>
      <c r="E57" s="281"/>
      <c r="F57" s="517"/>
      <c r="G57" s="517"/>
      <c r="H57" s="518"/>
    </row>
    <row r="58" spans="2:8" x14ac:dyDescent="0.25">
      <c r="B58" s="54"/>
      <c r="C58" s="147"/>
      <c r="D58" s="281"/>
      <c r="E58" s="281"/>
      <c r="F58" s="517"/>
      <c r="G58" s="517"/>
      <c r="H58" s="518"/>
    </row>
    <row r="59" spans="2:8" x14ac:dyDescent="0.25">
      <c r="B59" s="54"/>
      <c r="C59" s="147"/>
      <c r="D59" s="281"/>
      <c r="E59" s="281"/>
      <c r="F59" s="517"/>
      <c r="G59" s="517"/>
      <c r="H59" s="518"/>
    </row>
    <row r="60" spans="2:8" x14ac:dyDescent="0.25">
      <c r="B60" s="54"/>
      <c r="C60" s="147"/>
      <c r="D60" s="281"/>
      <c r="E60" s="281"/>
      <c r="F60" s="517"/>
      <c r="G60" s="517"/>
      <c r="H60" s="518"/>
    </row>
    <row r="61" spans="2:8" x14ac:dyDescent="0.25">
      <c r="B61" s="54"/>
      <c r="C61" s="147"/>
      <c r="D61" s="281"/>
      <c r="E61" s="281"/>
      <c r="F61" s="517"/>
      <c r="G61" s="517"/>
      <c r="H61" s="518"/>
    </row>
    <row r="62" spans="2:8" x14ac:dyDescent="0.25">
      <c r="B62" s="54"/>
      <c r="C62" s="147"/>
      <c r="D62" s="281"/>
      <c r="E62" s="281"/>
      <c r="F62" s="517"/>
      <c r="G62" s="517"/>
      <c r="H62" s="518"/>
    </row>
    <row r="63" spans="2:8" x14ac:dyDescent="0.25">
      <c r="B63" s="54"/>
      <c r="C63" s="147"/>
      <c r="D63" s="281"/>
      <c r="E63" s="281"/>
      <c r="F63" s="517"/>
      <c r="G63" s="517"/>
      <c r="H63" s="518"/>
    </row>
    <row r="64" spans="2:8" x14ac:dyDescent="0.25">
      <c r="B64" s="54"/>
      <c r="C64" s="147"/>
      <c r="D64" s="281"/>
      <c r="E64" s="281"/>
      <c r="F64" s="517"/>
      <c r="G64" s="517"/>
      <c r="H64" s="518"/>
    </row>
    <row r="65" spans="2:8" x14ac:dyDescent="0.25">
      <c r="B65" s="54"/>
      <c r="C65" s="147"/>
      <c r="D65" s="281"/>
      <c r="E65" s="281"/>
      <c r="F65" s="517"/>
      <c r="G65" s="517"/>
      <c r="H65" s="518"/>
    </row>
    <row r="66" spans="2:8" x14ac:dyDescent="0.25">
      <c r="B66" s="54"/>
      <c r="C66" s="147"/>
      <c r="D66" s="281"/>
      <c r="E66" s="281"/>
      <c r="F66" s="517"/>
      <c r="G66" s="517"/>
      <c r="H66" s="518"/>
    </row>
    <row r="67" spans="2:8" x14ac:dyDescent="0.25">
      <c r="B67" s="54"/>
      <c r="C67" s="147"/>
      <c r="D67" s="281"/>
      <c r="E67" s="281"/>
      <c r="F67" s="517"/>
      <c r="G67" s="517"/>
      <c r="H67" s="518"/>
    </row>
    <row r="68" spans="2:8" x14ac:dyDescent="0.25">
      <c r="B68" s="54"/>
      <c r="C68" s="147"/>
      <c r="D68" s="281"/>
      <c r="E68" s="281"/>
      <c r="F68" s="517"/>
      <c r="G68" s="517"/>
      <c r="H68" s="518"/>
    </row>
    <row r="69" spans="2:8" x14ac:dyDescent="0.25">
      <c r="B69" s="54"/>
      <c r="C69" s="147"/>
      <c r="D69" s="281"/>
      <c r="E69" s="281"/>
      <c r="F69" s="517"/>
      <c r="G69" s="517"/>
      <c r="H69" s="518"/>
    </row>
    <row r="70" spans="2:8" x14ac:dyDescent="0.25">
      <c r="B70" s="54"/>
      <c r="C70" s="147"/>
      <c r="D70" s="281"/>
      <c r="E70" s="281"/>
      <c r="F70" s="517"/>
      <c r="G70" s="517"/>
      <c r="H70" s="518"/>
    </row>
    <row r="71" spans="2:8" x14ac:dyDescent="0.25">
      <c r="B71" s="54"/>
      <c r="C71" s="147"/>
      <c r="D71" s="281"/>
      <c r="E71" s="281"/>
      <c r="F71" s="517"/>
      <c r="G71" s="517"/>
      <c r="H71" s="518"/>
    </row>
    <row r="72" spans="2:8" x14ac:dyDescent="0.25">
      <c r="B72" s="54"/>
      <c r="C72" s="147"/>
      <c r="D72" s="281"/>
      <c r="E72" s="281"/>
      <c r="F72" s="517"/>
      <c r="G72" s="517"/>
      <c r="H72" s="518"/>
    </row>
    <row r="73" spans="2:8" x14ac:dyDescent="0.25">
      <c r="B73" s="54"/>
      <c r="C73" s="147"/>
      <c r="D73" s="281"/>
      <c r="E73" s="281"/>
      <c r="F73" s="517"/>
      <c r="G73" s="517"/>
      <c r="H73" s="518"/>
    </row>
    <row r="74" spans="2:8" x14ac:dyDescent="0.25">
      <c r="B74" s="54"/>
      <c r="C74" s="147"/>
      <c r="D74" s="281"/>
      <c r="E74" s="281"/>
      <c r="F74" s="517"/>
      <c r="G74" s="517"/>
      <c r="H74" s="518"/>
    </row>
    <row r="75" spans="2:8" x14ac:dyDescent="0.25">
      <c r="B75" s="54"/>
      <c r="C75" s="147"/>
      <c r="D75" s="281"/>
      <c r="E75" s="281"/>
      <c r="F75" s="517"/>
      <c r="G75" s="517"/>
      <c r="H75" s="518"/>
    </row>
    <row r="76" spans="2:8" x14ac:dyDescent="0.25">
      <c r="B76" s="54"/>
      <c r="C76" s="147"/>
      <c r="D76" s="281"/>
      <c r="E76" s="281"/>
      <c r="F76" s="517"/>
      <c r="G76" s="517"/>
      <c r="H76" s="518"/>
    </row>
    <row r="77" spans="2:8" x14ac:dyDescent="0.25">
      <c r="B77" s="54"/>
      <c r="C77" s="147"/>
      <c r="D77" s="281"/>
      <c r="E77" s="281"/>
      <c r="F77" s="517"/>
      <c r="G77" s="517"/>
      <c r="H77" s="518"/>
    </row>
    <row r="78" spans="2:8" x14ac:dyDescent="0.25">
      <c r="B78" s="54"/>
      <c r="C78" s="147"/>
      <c r="D78" s="281"/>
      <c r="E78" s="281"/>
      <c r="F78" s="517"/>
      <c r="G78" s="517"/>
      <c r="H78" s="518"/>
    </row>
    <row r="79" spans="2:8" x14ac:dyDescent="0.25">
      <c r="B79" s="54"/>
      <c r="C79" s="147"/>
      <c r="D79" s="281"/>
      <c r="E79" s="281"/>
      <c r="F79" s="517"/>
      <c r="G79" s="517"/>
      <c r="H79" s="518"/>
    </row>
    <row r="80" spans="2:8" x14ac:dyDescent="0.25">
      <c r="B80" s="54"/>
      <c r="C80" s="147"/>
      <c r="D80" s="281"/>
      <c r="E80" s="281"/>
      <c r="F80" s="517"/>
      <c r="G80" s="517"/>
      <c r="H80" s="518"/>
    </row>
    <row r="81" spans="2:8" x14ac:dyDescent="0.25">
      <c r="B81" s="54"/>
      <c r="C81" s="147"/>
      <c r="D81" s="281"/>
      <c r="E81" s="281"/>
      <c r="F81" s="517"/>
      <c r="G81" s="517"/>
      <c r="H81" s="518"/>
    </row>
    <row r="82" spans="2:8" x14ac:dyDescent="0.25">
      <c r="B82" s="54"/>
      <c r="C82" s="147"/>
      <c r="D82" s="281"/>
      <c r="E82" s="281"/>
      <c r="F82" s="517"/>
      <c r="G82" s="517"/>
      <c r="H82" s="518"/>
    </row>
    <row r="83" spans="2:8" x14ac:dyDescent="0.25">
      <c r="B83" s="54"/>
      <c r="C83" s="147"/>
      <c r="D83" s="281"/>
      <c r="E83" s="281"/>
      <c r="F83" s="517"/>
      <c r="G83" s="517"/>
      <c r="H83" s="518"/>
    </row>
    <row r="84" spans="2:8" x14ac:dyDescent="0.25">
      <c r="B84" s="54"/>
      <c r="C84" s="147"/>
      <c r="D84" s="281"/>
      <c r="E84" s="281"/>
      <c r="F84" s="517"/>
      <c r="G84" s="517"/>
      <c r="H84" s="518"/>
    </row>
    <row r="85" spans="2:8" x14ac:dyDescent="0.25">
      <c r="B85" s="54"/>
      <c r="C85" s="147"/>
      <c r="D85" s="281"/>
      <c r="E85" s="281"/>
      <c r="F85" s="517"/>
      <c r="G85" s="517"/>
      <c r="H85" s="518"/>
    </row>
    <row r="86" spans="2:8" x14ac:dyDescent="0.25">
      <c r="B86" s="54"/>
      <c r="C86" s="147"/>
      <c r="D86" s="281"/>
      <c r="E86" s="281"/>
      <c r="F86" s="517"/>
      <c r="G86" s="517"/>
      <c r="H86" s="518"/>
    </row>
    <row r="87" spans="2:8" x14ac:dyDescent="0.25">
      <c r="B87" s="54"/>
      <c r="C87" s="147"/>
      <c r="D87" s="281"/>
      <c r="E87" s="281"/>
      <c r="F87" s="517"/>
      <c r="G87" s="517"/>
      <c r="H87" s="518"/>
    </row>
    <row r="88" spans="2:8" x14ac:dyDescent="0.25">
      <c r="B88" s="54"/>
      <c r="C88" s="147"/>
      <c r="D88" s="281"/>
      <c r="E88" s="281"/>
      <c r="F88" s="517"/>
      <c r="G88" s="517"/>
      <c r="H88" s="518"/>
    </row>
    <row r="89" spans="2:8" x14ac:dyDescent="0.25">
      <c r="B89" s="54"/>
      <c r="C89" s="147"/>
      <c r="D89" s="281"/>
      <c r="E89" s="281"/>
      <c r="F89" s="517"/>
      <c r="G89" s="517"/>
      <c r="H89" s="518"/>
    </row>
    <row r="90" spans="2:8" x14ac:dyDescent="0.25">
      <c r="B90" s="54"/>
      <c r="C90" s="147"/>
      <c r="D90" s="281"/>
      <c r="E90" s="281"/>
      <c r="F90" s="517"/>
      <c r="G90" s="517"/>
      <c r="H90" s="518"/>
    </row>
    <row r="91" spans="2:8" x14ac:dyDescent="0.25">
      <c r="B91" s="54"/>
      <c r="C91" s="147"/>
      <c r="D91" s="281"/>
      <c r="E91" s="281"/>
      <c r="F91" s="517"/>
      <c r="G91" s="517"/>
      <c r="H91" s="518"/>
    </row>
    <row r="92" spans="2:8" x14ac:dyDescent="0.25">
      <c r="B92" s="54"/>
      <c r="C92" s="147"/>
      <c r="D92" s="281"/>
      <c r="E92" s="281"/>
      <c r="F92" s="517"/>
      <c r="G92" s="517"/>
      <c r="H92" s="518"/>
    </row>
    <row r="93" spans="2:8" x14ac:dyDescent="0.25">
      <c r="B93" s="54"/>
      <c r="C93" s="147"/>
      <c r="D93" s="281"/>
      <c r="E93" s="281"/>
      <c r="F93" s="517"/>
      <c r="G93" s="517"/>
      <c r="H93" s="518"/>
    </row>
    <row r="94" spans="2:8" x14ac:dyDescent="0.25">
      <c r="B94" s="54"/>
      <c r="C94" s="147"/>
      <c r="D94" s="281"/>
      <c r="E94" s="281"/>
      <c r="F94" s="517"/>
      <c r="G94" s="517"/>
      <c r="H94" s="518"/>
    </row>
    <row r="95" spans="2:8" x14ac:dyDescent="0.25">
      <c r="B95" s="54"/>
      <c r="C95" s="147"/>
      <c r="D95" s="281"/>
      <c r="E95" s="281"/>
      <c r="F95" s="517"/>
      <c r="G95" s="517"/>
      <c r="H95" s="518"/>
    </row>
    <row r="96" spans="2:8" x14ac:dyDescent="0.25">
      <c r="B96" s="54"/>
      <c r="C96" s="147"/>
      <c r="D96" s="281"/>
      <c r="E96" s="281"/>
      <c r="F96" s="517"/>
      <c r="G96" s="517"/>
      <c r="H96" s="518"/>
    </row>
    <row r="97" spans="2:8" x14ac:dyDescent="0.25">
      <c r="B97" s="54"/>
      <c r="C97" s="147"/>
      <c r="D97" s="281"/>
      <c r="E97" s="281"/>
      <c r="F97" s="517"/>
      <c r="G97" s="517"/>
      <c r="H97" s="518"/>
    </row>
    <row r="98" spans="2:8" x14ac:dyDescent="0.25">
      <c r="B98" s="54"/>
      <c r="C98" s="147"/>
      <c r="D98" s="281"/>
      <c r="E98" s="281"/>
      <c r="F98" s="517"/>
      <c r="G98" s="517"/>
      <c r="H98" s="518"/>
    </row>
    <row r="99" spans="2:8" x14ac:dyDescent="0.25">
      <c r="B99" s="54"/>
      <c r="C99" s="147"/>
      <c r="D99" s="281"/>
      <c r="E99" s="281"/>
      <c r="F99" s="517"/>
      <c r="G99" s="517"/>
      <c r="H99" s="518"/>
    </row>
    <row r="100" spans="2:8" ht="15.75" thickBot="1" x14ac:dyDescent="0.3">
      <c r="B100" s="60"/>
      <c r="C100" s="148"/>
      <c r="D100" s="282"/>
      <c r="E100" s="282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9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5217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5218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4">
    <tabColor rgb="FF000000"/>
    <pageSetUpPr fitToPage="1"/>
  </sheetPr>
  <dimension ref="B1:BF100"/>
  <sheetViews>
    <sheetView showGridLines="0" topLeftCell="A15" zoomScaleNormal="100" workbookViewId="0">
      <selection activeCell="D34" sqref="D34:D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43589</v>
      </c>
      <c r="N5" s="468" t="str">
        <f ca="1">"Oil Sales for "&amp;TEXT(L5,"MM-DD-YY")</f>
        <v>Oil Sales for 05-04-19</v>
      </c>
      <c r="O5" s="469"/>
      <c r="P5" s="96">
        <f>SUM(AC14:AC37)</f>
        <v>1065.9499999999998</v>
      </c>
      <c r="Q5" s="10"/>
      <c r="R5" s="531" t="str">
        <f ca="1">"Flare Total For "&amp;TEXT(L5,"MM-DD-YY")</f>
        <v>Flare Total For 05-04-19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678</v>
      </c>
      <c r="M6" s="10"/>
      <c r="N6" s="472" t="str">
        <f ca="1">"Gas Sales for "&amp;TEXT(L5,"MM-DD-YY")</f>
        <v>Gas Sales for 05-04-19</v>
      </c>
      <c r="O6" s="473"/>
      <c r="P6" s="132">
        <v>3626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676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72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275" t="s">
        <v>92</v>
      </c>
      <c r="F11" s="275" t="s">
        <v>93</v>
      </c>
      <c r="G11" s="275" t="s">
        <v>94</v>
      </c>
      <c r="H11" s="276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75" t="s">
        <v>54</v>
      </c>
      <c r="N11" s="276" t="s">
        <v>55</v>
      </c>
      <c r="O11" s="38" t="s">
        <v>80</v>
      </c>
      <c r="P11" s="275" t="s">
        <v>61</v>
      </c>
      <c r="Q11" s="276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75" t="s">
        <v>61</v>
      </c>
      <c r="AD11" s="275" t="s">
        <v>100</v>
      </c>
      <c r="AE11" s="275" t="s">
        <v>101</v>
      </c>
      <c r="AF11" s="276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273">
        <v>856</v>
      </c>
      <c r="E14" s="51">
        <v>42</v>
      </c>
      <c r="F14" s="273">
        <v>1.75</v>
      </c>
      <c r="G14" s="51">
        <v>185</v>
      </c>
      <c r="H14" s="52">
        <v>202</v>
      </c>
      <c r="I14" s="53"/>
      <c r="J14" s="160"/>
      <c r="K14" s="65"/>
      <c r="L14" s="49"/>
      <c r="M14" s="273"/>
      <c r="N14" s="52"/>
      <c r="O14" s="54">
        <v>3706</v>
      </c>
      <c r="P14" s="273">
        <v>28</v>
      </c>
      <c r="Q14" s="52">
        <v>27</v>
      </c>
      <c r="R14" s="21">
        <f>P14</f>
        <v>28</v>
      </c>
      <c r="S14" s="22">
        <f>Q14</f>
        <v>27</v>
      </c>
      <c r="T14" s="61"/>
      <c r="U14" s="61"/>
      <c r="V14" s="61"/>
      <c r="W14" s="112">
        <f ca="1">INDEX('Daily Totals'!$1:$1048576,MATCH(L5,'Daily Totals'!B:B)-1,17)</f>
        <v>119980</v>
      </c>
      <c r="X14" s="113">
        <f ca="1">IFERROR(('Main Tab'!$D$10-W14)/'Main Tab'!$D$10,1)</f>
        <v>0.32446356281002436</v>
      </c>
      <c r="Y14" s="185"/>
      <c r="Z14" s="64">
        <v>2</v>
      </c>
      <c r="AA14" s="49">
        <v>8281701</v>
      </c>
      <c r="AB14" s="49" t="s">
        <v>160</v>
      </c>
      <c r="AC14" s="273">
        <v>202.9</v>
      </c>
      <c r="AD14" s="104" t="s">
        <v>157</v>
      </c>
      <c r="AE14" s="106">
        <v>48</v>
      </c>
      <c r="AF14" s="108">
        <v>1E-3</v>
      </c>
      <c r="AI14" s="83">
        <f ca="1">$L$5+B14</f>
        <v>43589.291666666664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28</v>
      </c>
      <c r="AQ14" s="81">
        <f t="shared" si="1"/>
        <v>27</v>
      </c>
      <c r="AR14" s="81">
        <f t="shared" ref="AR14:AR37" si="2">IF(O14="","",O14)</f>
        <v>3706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0.65625</v>
      </c>
      <c r="AV14" s="81">
        <f t="shared" ref="AV14:AZ37" si="6">IF(F14="","",F14)</f>
        <v>1.75</v>
      </c>
      <c r="AW14" s="226">
        <f t="shared" si="6"/>
        <v>185</v>
      </c>
      <c r="AX14" s="81">
        <f t="shared" si="6"/>
        <v>202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856</v>
      </c>
      <c r="BC14" s="81">
        <f t="shared" ref="BC14:BC37" si="8">IF(H14="","",H14)</f>
        <v>202</v>
      </c>
      <c r="BD14" s="228">
        <f t="shared" ref="BD14:BD37" si="9">IF(AF14="","",AF14)</f>
        <v>1E-3</v>
      </c>
      <c r="BE14" s="227">
        <f t="shared" ref="BE14:BE37" si="10">IF(AE14="","",AE14)</f>
        <v>48</v>
      </c>
      <c r="BF14" s="84" t="str">
        <f t="shared" ref="BF14:BF37" si="11">IF(AA14&amp;AC14="","","Ticket No: "&amp;AA14&amp;" "&amp;AC14&amp;" bbls sold")</f>
        <v>Ticket No: 8281701 202.9 bbls sold</v>
      </c>
    </row>
    <row r="15" spans="2:58" x14ac:dyDescent="0.25">
      <c r="B15" s="47">
        <f ca="1">B14+$L$5+TIME(1,0,0)</f>
        <v>43589.333333333328</v>
      </c>
      <c r="C15" s="49"/>
      <c r="D15" s="273">
        <v>854</v>
      </c>
      <c r="E15" s="51">
        <v>42</v>
      </c>
      <c r="F15" s="273">
        <v>1.75</v>
      </c>
      <c r="G15" s="51">
        <v>188</v>
      </c>
      <c r="H15" s="52">
        <v>200</v>
      </c>
      <c r="I15" s="53"/>
      <c r="J15" s="160"/>
      <c r="K15" s="65"/>
      <c r="L15" s="49"/>
      <c r="M15" s="273"/>
      <c r="N15" s="52"/>
      <c r="O15" s="54">
        <v>3621</v>
      </c>
      <c r="P15" s="273">
        <v>29</v>
      </c>
      <c r="Q15" s="52">
        <v>28</v>
      </c>
      <c r="R15" s="23">
        <f t="shared" ref="R15:S30" si="12">P15+R14</f>
        <v>57</v>
      </c>
      <c r="S15" s="24">
        <f t="shared" si="12"/>
        <v>55</v>
      </c>
      <c r="T15" s="62"/>
      <c r="U15" s="62"/>
      <c r="V15" s="62"/>
      <c r="W15" s="114">
        <f t="shared" ref="W15:W37" ca="1" si="13">W14-Q15</f>
        <v>119952</v>
      </c>
      <c r="X15" s="115">
        <f ca="1">IFERROR(('Main Tab'!$D$10-W15)/'Main Tab'!$D$10,1)</f>
        <v>0.32462121425394269</v>
      </c>
      <c r="Y15" s="110"/>
      <c r="Z15" s="65">
        <v>4</v>
      </c>
      <c r="AA15" s="49"/>
      <c r="AB15" s="49"/>
      <c r="AC15" s="273"/>
      <c r="AD15" s="104"/>
      <c r="AE15" s="106"/>
      <c r="AF15" s="108"/>
      <c r="AI15" s="83">
        <f t="shared" ref="AI15:AI37" ca="1" si="14">B15</f>
        <v>43589.333333333328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29</v>
      </c>
      <c r="AQ15" s="81">
        <f t="shared" si="1"/>
        <v>28</v>
      </c>
      <c r="AR15" s="81">
        <f t="shared" si="2"/>
        <v>3621</v>
      </c>
      <c r="AS15" s="81" t="str">
        <f t="shared" si="3"/>
        <v/>
      </c>
      <c r="AT15" s="81" t="str">
        <f t="shared" si="4"/>
        <v/>
      </c>
      <c r="AU15" s="81">
        <f t="shared" si="5"/>
        <v>0.65625</v>
      </c>
      <c r="AV15" s="81">
        <f t="shared" si="6"/>
        <v>1.75</v>
      </c>
      <c r="AW15" s="226">
        <f t="shared" si="6"/>
        <v>188</v>
      </c>
      <c r="AX15" s="81">
        <f t="shared" si="6"/>
        <v>200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854</v>
      </c>
      <c r="BC15" s="81">
        <f t="shared" si="8"/>
        <v>200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43589.374999999993</v>
      </c>
      <c r="C16" s="49"/>
      <c r="D16" s="273">
        <v>854</v>
      </c>
      <c r="E16" s="51">
        <v>42</v>
      </c>
      <c r="F16" s="273">
        <v>1.75</v>
      </c>
      <c r="G16" s="51">
        <v>178</v>
      </c>
      <c r="H16" s="52">
        <v>201</v>
      </c>
      <c r="I16" s="53"/>
      <c r="J16" s="160"/>
      <c r="K16" s="65"/>
      <c r="L16" s="49"/>
      <c r="M16" s="273"/>
      <c r="N16" s="52"/>
      <c r="O16" s="54">
        <v>3655</v>
      </c>
      <c r="P16" s="273">
        <v>28</v>
      </c>
      <c r="Q16" s="52">
        <v>28</v>
      </c>
      <c r="R16" s="23">
        <f t="shared" si="12"/>
        <v>85</v>
      </c>
      <c r="S16" s="24">
        <f t="shared" si="12"/>
        <v>83</v>
      </c>
      <c r="T16" s="62"/>
      <c r="U16" s="62"/>
      <c r="V16" s="62"/>
      <c r="W16" s="114">
        <f t="shared" ca="1" si="13"/>
        <v>119924</v>
      </c>
      <c r="X16" s="115">
        <f ca="1">IFERROR(('Main Tab'!$D$10-W16)/'Main Tab'!$D$10,1)</f>
        <v>0.32477886569786102</v>
      </c>
      <c r="Y16" s="110"/>
      <c r="Z16" s="65">
        <v>4</v>
      </c>
      <c r="AA16" s="49"/>
      <c r="AB16" s="49"/>
      <c r="AC16" s="273"/>
      <c r="AD16" s="104"/>
      <c r="AE16" s="106"/>
      <c r="AF16" s="108"/>
      <c r="AI16" s="83">
        <f t="shared" ca="1" si="14"/>
        <v>43589.374999999993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28</v>
      </c>
      <c r="AQ16" s="81">
        <f t="shared" si="1"/>
        <v>28</v>
      </c>
      <c r="AR16" s="81">
        <f t="shared" si="2"/>
        <v>3655</v>
      </c>
      <c r="AS16" s="81" t="str">
        <f t="shared" si="3"/>
        <v/>
      </c>
      <c r="AT16" s="81" t="str">
        <f t="shared" si="4"/>
        <v/>
      </c>
      <c r="AU16" s="81">
        <f t="shared" si="5"/>
        <v>0.65625</v>
      </c>
      <c r="AV16" s="81">
        <f t="shared" si="6"/>
        <v>1.75</v>
      </c>
      <c r="AW16" s="226">
        <f t="shared" si="6"/>
        <v>178</v>
      </c>
      <c r="AX16" s="81">
        <f t="shared" si="6"/>
        <v>201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854</v>
      </c>
      <c r="BC16" s="81">
        <f t="shared" si="8"/>
        <v>201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43589.416666666657</v>
      </c>
      <c r="C17" s="49"/>
      <c r="D17" s="273">
        <v>852</v>
      </c>
      <c r="E17" s="51">
        <v>42</v>
      </c>
      <c r="F17" s="273">
        <v>1.75</v>
      </c>
      <c r="G17" s="51">
        <v>171</v>
      </c>
      <c r="H17" s="52">
        <v>200</v>
      </c>
      <c r="I17" s="53"/>
      <c r="J17" s="160"/>
      <c r="K17" s="65"/>
      <c r="L17" s="49"/>
      <c r="M17" s="273"/>
      <c r="N17" s="52"/>
      <c r="O17" s="54">
        <v>3788</v>
      </c>
      <c r="P17" s="273">
        <v>30</v>
      </c>
      <c r="Q17" s="52">
        <v>25</v>
      </c>
      <c r="R17" s="23">
        <f t="shared" si="12"/>
        <v>115</v>
      </c>
      <c r="S17" s="24">
        <f t="shared" si="12"/>
        <v>108</v>
      </c>
      <c r="T17" s="62"/>
      <c r="U17" s="171"/>
      <c r="V17" s="62"/>
      <c r="W17" s="114">
        <f t="shared" ca="1" si="13"/>
        <v>119899</v>
      </c>
      <c r="X17" s="115">
        <f ca="1">IFERROR(('Main Tab'!$D$10-W17)/'Main Tab'!$D$10,1)</f>
        <v>0.32491962591564522</v>
      </c>
      <c r="Y17" s="110"/>
      <c r="Z17" s="65">
        <v>3</v>
      </c>
      <c r="AA17" s="49">
        <v>8295601</v>
      </c>
      <c r="AB17" s="49" t="s">
        <v>160</v>
      </c>
      <c r="AC17" s="273">
        <v>202.9</v>
      </c>
      <c r="AD17" s="104" t="s">
        <v>157</v>
      </c>
      <c r="AE17" s="106">
        <v>48</v>
      </c>
      <c r="AF17" s="108">
        <v>1E-3</v>
      </c>
      <c r="AI17" s="83">
        <f t="shared" ca="1" si="14"/>
        <v>43589.416666666657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30</v>
      </c>
      <c r="AQ17" s="81">
        <f t="shared" si="1"/>
        <v>25</v>
      </c>
      <c r="AR17" s="81">
        <f t="shared" si="2"/>
        <v>3788</v>
      </c>
      <c r="AS17" s="81" t="str">
        <f t="shared" si="3"/>
        <v/>
      </c>
      <c r="AT17" s="81" t="str">
        <f t="shared" si="4"/>
        <v/>
      </c>
      <c r="AU17" s="81">
        <f t="shared" si="5"/>
        <v>0.65625</v>
      </c>
      <c r="AV17" s="81">
        <f t="shared" si="6"/>
        <v>1.75</v>
      </c>
      <c r="AW17" s="226">
        <f t="shared" si="6"/>
        <v>171</v>
      </c>
      <c r="AX17" s="81">
        <f t="shared" si="6"/>
        <v>200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852</v>
      </c>
      <c r="BC17" s="81">
        <f t="shared" si="8"/>
        <v>200</v>
      </c>
      <c r="BD17" s="81">
        <f t="shared" si="9"/>
        <v>1E-3</v>
      </c>
      <c r="BE17" s="81">
        <f t="shared" si="10"/>
        <v>48</v>
      </c>
      <c r="BF17" s="84" t="str">
        <f t="shared" si="11"/>
        <v>Ticket No: 8295601 202.9 bbls sold</v>
      </c>
    </row>
    <row r="18" spans="2:58" x14ac:dyDescent="0.25">
      <c r="B18" s="47">
        <f t="shared" ca="1" si="15"/>
        <v>43589.458333333321</v>
      </c>
      <c r="C18" s="49"/>
      <c r="D18" s="273">
        <v>853</v>
      </c>
      <c r="E18" s="51">
        <v>42</v>
      </c>
      <c r="F18" s="273">
        <v>1.75</v>
      </c>
      <c r="G18" s="51">
        <v>188</v>
      </c>
      <c r="H18" s="52">
        <v>202</v>
      </c>
      <c r="I18" s="53"/>
      <c r="J18" s="160"/>
      <c r="K18" s="65"/>
      <c r="L18" s="49"/>
      <c r="M18" s="273"/>
      <c r="N18" s="52"/>
      <c r="O18" s="54">
        <v>5010</v>
      </c>
      <c r="P18" s="273">
        <v>29</v>
      </c>
      <c r="Q18" s="52">
        <v>26</v>
      </c>
      <c r="R18" s="23">
        <f t="shared" si="12"/>
        <v>144</v>
      </c>
      <c r="S18" s="24">
        <f t="shared" si="12"/>
        <v>134</v>
      </c>
      <c r="T18" s="62"/>
      <c r="U18" s="62"/>
      <c r="V18" s="62"/>
      <c r="W18" s="114">
        <f t="shared" ca="1" si="13"/>
        <v>119873</v>
      </c>
      <c r="X18" s="115">
        <f ca="1">IFERROR(('Main Tab'!$D$10-W18)/'Main Tab'!$D$10,1)</f>
        <v>0.32506601654214079</v>
      </c>
      <c r="Y18" s="110"/>
      <c r="Z18" s="65">
        <v>2</v>
      </c>
      <c r="AA18" s="49"/>
      <c r="AB18" s="49"/>
      <c r="AC18" s="273"/>
      <c r="AD18" s="104"/>
      <c r="AE18" s="106"/>
      <c r="AF18" s="108"/>
      <c r="AI18" s="83">
        <f t="shared" ca="1" si="14"/>
        <v>43589.458333333321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29</v>
      </c>
      <c r="AQ18" s="81">
        <f t="shared" si="1"/>
        <v>26</v>
      </c>
      <c r="AR18" s="81">
        <f t="shared" si="2"/>
        <v>5010</v>
      </c>
      <c r="AS18" s="81" t="str">
        <f t="shared" si="3"/>
        <v/>
      </c>
      <c r="AT18" s="81" t="str">
        <f t="shared" si="4"/>
        <v/>
      </c>
      <c r="AU18" s="81">
        <f t="shared" si="5"/>
        <v>0.65625</v>
      </c>
      <c r="AV18" s="81">
        <f t="shared" si="6"/>
        <v>1.75</v>
      </c>
      <c r="AW18" s="226">
        <f t="shared" si="6"/>
        <v>188</v>
      </c>
      <c r="AX18" s="81">
        <f t="shared" si="6"/>
        <v>202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853</v>
      </c>
      <c r="BC18" s="81">
        <f t="shared" si="8"/>
        <v>202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43589.499999999985</v>
      </c>
      <c r="C19" s="49"/>
      <c r="D19" s="273">
        <v>852</v>
      </c>
      <c r="E19" s="51">
        <v>42</v>
      </c>
      <c r="F19" s="273">
        <v>1.75</v>
      </c>
      <c r="G19" s="51">
        <v>185</v>
      </c>
      <c r="H19" s="52">
        <v>203</v>
      </c>
      <c r="I19" s="53"/>
      <c r="J19" s="160"/>
      <c r="K19" s="65"/>
      <c r="L19" s="49"/>
      <c r="M19" s="273"/>
      <c r="N19" s="52"/>
      <c r="O19" s="54">
        <v>3625</v>
      </c>
      <c r="P19" s="273">
        <v>28</v>
      </c>
      <c r="Q19" s="52">
        <v>26</v>
      </c>
      <c r="R19" s="23">
        <f t="shared" si="12"/>
        <v>172</v>
      </c>
      <c r="S19" s="24">
        <f t="shared" si="12"/>
        <v>160</v>
      </c>
      <c r="T19" s="62"/>
      <c r="U19" s="62"/>
      <c r="V19" s="62"/>
      <c r="W19" s="114">
        <f t="shared" ca="1" si="13"/>
        <v>119847</v>
      </c>
      <c r="X19" s="115">
        <f ca="1">IFERROR(('Main Tab'!$D$10-W19)/'Main Tab'!$D$10,1)</f>
        <v>0.32521240716863636</v>
      </c>
      <c r="Y19" s="110"/>
      <c r="Z19" s="65">
        <v>2</v>
      </c>
      <c r="AA19" s="49"/>
      <c r="AB19" s="49"/>
      <c r="AC19" s="273"/>
      <c r="AD19" s="104"/>
      <c r="AE19" s="106"/>
      <c r="AF19" s="108"/>
      <c r="AI19" s="83">
        <f t="shared" ca="1" si="14"/>
        <v>43589.499999999985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28</v>
      </c>
      <c r="AQ19" s="81">
        <f t="shared" si="1"/>
        <v>26</v>
      </c>
      <c r="AR19" s="81">
        <f t="shared" si="2"/>
        <v>3625</v>
      </c>
      <c r="AS19" s="81" t="str">
        <f t="shared" si="3"/>
        <v/>
      </c>
      <c r="AT19" s="81" t="str">
        <f t="shared" si="4"/>
        <v/>
      </c>
      <c r="AU19" s="81">
        <f t="shared" si="5"/>
        <v>0.65625</v>
      </c>
      <c r="AV19" s="81">
        <f>IF(F19="","",F19)</f>
        <v>1.75</v>
      </c>
      <c r="AW19" s="226">
        <f t="shared" si="6"/>
        <v>185</v>
      </c>
      <c r="AX19" s="81">
        <f t="shared" si="6"/>
        <v>203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852</v>
      </c>
      <c r="BC19" s="81">
        <f t="shared" si="8"/>
        <v>203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43589.54166666665</v>
      </c>
      <c r="C20" s="49"/>
      <c r="D20" s="273">
        <v>853</v>
      </c>
      <c r="E20" s="51">
        <v>42</v>
      </c>
      <c r="F20" s="273">
        <v>1.75</v>
      </c>
      <c r="G20" s="51">
        <v>188</v>
      </c>
      <c r="H20" s="52">
        <v>202</v>
      </c>
      <c r="I20" s="53"/>
      <c r="J20" s="160"/>
      <c r="K20" s="65"/>
      <c r="L20" s="49"/>
      <c r="M20" s="273"/>
      <c r="N20" s="52"/>
      <c r="O20" s="54">
        <v>3655</v>
      </c>
      <c r="P20" s="273">
        <v>28</v>
      </c>
      <c r="Q20" s="52">
        <v>25</v>
      </c>
      <c r="R20" s="23">
        <f t="shared" si="12"/>
        <v>200</v>
      </c>
      <c r="S20" s="24">
        <f t="shared" si="12"/>
        <v>185</v>
      </c>
      <c r="T20" s="62"/>
      <c r="U20" s="62"/>
      <c r="V20" s="62"/>
      <c r="W20" s="114">
        <f t="shared" ca="1" si="13"/>
        <v>119822</v>
      </c>
      <c r="X20" s="115">
        <f ca="1">IFERROR(('Main Tab'!$D$10-W20)/'Main Tab'!$D$10,1)</f>
        <v>0.32535316738642056</v>
      </c>
      <c r="Y20" s="110"/>
      <c r="Z20" s="221">
        <v>2</v>
      </c>
      <c r="AA20" s="49"/>
      <c r="AB20" s="49"/>
      <c r="AC20" s="273"/>
      <c r="AD20" s="104"/>
      <c r="AE20" s="106"/>
      <c r="AF20" s="108"/>
      <c r="AI20" s="83">
        <f t="shared" ca="1" si="14"/>
        <v>43589.54166666665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28</v>
      </c>
      <c r="AQ20" s="81">
        <f t="shared" si="1"/>
        <v>25</v>
      </c>
      <c r="AR20" s="81">
        <f t="shared" si="2"/>
        <v>3655</v>
      </c>
      <c r="AS20" s="81" t="str">
        <f t="shared" si="3"/>
        <v/>
      </c>
      <c r="AT20" s="81" t="str">
        <f t="shared" si="4"/>
        <v/>
      </c>
      <c r="AU20" s="81">
        <f t="shared" si="5"/>
        <v>0.65625</v>
      </c>
      <c r="AV20" s="81">
        <f t="shared" si="6"/>
        <v>1.75</v>
      </c>
      <c r="AW20" s="226">
        <f t="shared" si="6"/>
        <v>188</v>
      </c>
      <c r="AX20" s="81">
        <f t="shared" si="6"/>
        <v>202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853</v>
      </c>
      <c r="BC20" s="81">
        <f t="shared" si="8"/>
        <v>202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43589.583333333314</v>
      </c>
      <c r="C21" s="49"/>
      <c r="D21" s="273">
        <v>855</v>
      </c>
      <c r="E21" s="51">
        <v>42</v>
      </c>
      <c r="F21" s="273">
        <v>1.75</v>
      </c>
      <c r="G21" s="51">
        <v>181</v>
      </c>
      <c r="H21" s="52">
        <v>201</v>
      </c>
      <c r="I21" s="53"/>
      <c r="J21" s="160"/>
      <c r="K21" s="65"/>
      <c r="L21" s="49"/>
      <c r="M21" s="273"/>
      <c r="N21" s="52"/>
      <c r="O21" s="54">
        <v>3698</v>
      </c>
      <c r="P21" s="273">
        <v>30</v>
      </c>
      <c r="Q21" s="52">
        <v>25</v>
      </c>
      <c r="R21" s="23">
        <f t="shared" si="12"/>
        <v>230</v>
      </c>
      <c r="S21" s="24">
        <f t="shared" si="12"/>
        <v>210</v>
      </c>
      <c r="T21" s="62"/>
      <c r="U21" s="62"/>
      <c r="V21" s="62"/>
      <c r="W21" s="114">
        <f t="shared" ca="1" si="13"/>
        <v>119797</v>
      </c>
      <c r="X21" s="115">
        <f ca="1">IFERROR(('Main Tab'!$D$10-W21)/'Main Tab'!$D$10,1)</f>
        <v>0.32549392760420481</v>
      </c>
      <c r="Y21" s="110"/>
      <c r="Z21" s="65">
        <v>3</v>
      </c>
      <c r="AA21" s="49">
        <v>8281901</v>
      </c>
      <c r="AB21" s="49" t="s">
        <v>160</v>
      </c>
      <c r="AC21" s="273">
        <v>232.75</v>
      </c>
      <c r="AD21" s="104" t="s">
        <v>153</v>
      </c>
      <c r="AE21" s="106">
        <v>48.5</v>
      </c>
      <c r="AF21" s="108">
        <v>2E-3</v>
      </c>
      <c r="AI21" s="83">
        <f t="shared" ca="1" si="14"/>
        <v>43589.583333333314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30</v>
      </c>
      <c r="AQ21" s="81">
        <f t="shared" si="1"/>
        <v>25</v>
      </c>
      <c r="AR21" s="81">
        <f t="shared" si="2"/>
        <v>3698</v>
      </c>
      <c r="AS21" s="81" t="str">
        <f t="shared" si="3"/>
        <v/>
      </c>
      <c r="AT21" s="81" t="str">
        <f t="shared" si="4"/>
        <v/>
      </c>
      <c r="AU21" s="81">
        <f t="shared" si="5"/>
        <v>0.65625</v>
      </c>
      <c r="AV21" s="81">
        <f t="shared" si="6"/>
        <v>1.75</v>
      </c>
      <c r="AW21" s="226">
        <f t="shared" si="6"/>
        <v>181</v>
      </c>
      <c r="AX21" s="81">
        <f t="shared" si="6"/>
        <v>201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855</v>
      </c>
      <c r="BC21" s="81">
        <f t="shared" si="8"/>
        <v>201</v>
      </c>
      <c r="BD21" s="81">
        <f t="shared" si="9"/>
        <v>2E-3</v>
      </c>
      <c r="BE21" s="81">
        <f t="shared" si="10"/>
        <v>48.5</v>
      </c>
      <c r="BF21" s="84" t="str">
        <f t="shared" si="11"/>
        <v>Ticket No: 8281901 232.75 bbls sold</v>
      </c>
    </row>
    <row r="22" spans="2:58" x14ac:dyDescent="0.25">
      <c r="B22" s="47">
        <f t="shared" ca="1" si="15"/>
        <v>43589.624999999978</v>
      </c>
      <c r="C22" s="49"/>
      <c r="D22" s="273">
        <v>847</v>
      </c>
      <c r="E22" s="51">
        <v>42</v>
      </c>
      <c r="F22" s="273">
        <v>1.75</v>
      </c>
      <c r="G22" s="51">
        <v>177</v>
      </c>
      <c r="H22" s="52">
        <v>203</v>
      </c>
      <c r="I22" s="53"/>
      <c r="J22" s="160"/>
      <c r="K22" s="65"/>
      <c r="L22" s="49"/>
      <c r="M22" s="273"/>
      <c r="N22" s="52"/>
      <c r="O22" s="54">
        <v>3715</v>
      </c>
      <c r="P22" s="273">
        <v>30</v>
      </c>
      <c r="Q22" s="52">
        <v>28</v>
      </c>
      <c r="R22" s="23">
        <f t="shared" si="12"/>
        <v>260</v>
      </c>
      <c r="S22" s="24">
        <f t="shared" si="12"/>
        <v>238</v>
      </c>
      <c r="T22" s="62"/>
      <c r="U22" s="62"/>
      <c r="V22" s="62"/>
      <c r="W22" s="114">
        <f t="shared" ca="1" si="13"/>
        <v>119769</v>
      </c>
      <c r="X22" s="115">
        <f ca="1">IFERROR(('Main Tab'!$D$10-W22)/'Main Tab'!$D$10,1)</f>
        <v>0.32565157904812309</v>
      </c>
      <c r="Y22" s="110"/>
      <c r="Z22" s="65">
        <v>2</v>
      </c>
      <c r="AA22" s="49"/>
      <c r="AB22" s="49"/>
      <c r="AC22" s="273"/>
      <c r="AD22" s="104"/>
      <c r="AE22" s="106"/>
      <c r="AF22" s="108"/>
      <c r="AI22" s="83">
        <f t="shared" ca="1" si="14"/>
        <v>43589.624999999978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30</v>
      </c>
      <c r="AQ22" s="81">
        <f t="shared" si="1"/>
        <v>28</v>
      </c>
      <c r="AR22" s="81">
        <f t="shared" si="2"/>
        <v>3715</v>
      </c>
      <c r="AS22" s="81" t="str">
        <f t="shared" si="3"/>
        <v/>
      </c>
      <c r="AT22" s="81" t="str">
        <f t="shared" si="4"/>
        <v/>
      </c>
      <c r="AU22" s="81">
        <f t="shared" si="5"/>
        <v>0.65625</v>
      </c>
      <c r="AV22" s="81">
        <f t="shared" si="6"/>
        <v>1.75</v>
      </c>
      <c r="AW22" s="226">
        <f t="shared" si="6"/>
        <v>177</v>
      </c>
      <c r="AX22" s="81">
        <f t="shared" si="6"/>
        <v>203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847</v>
      </c>
      <c r="BC22" s="81">
        <f t="shared" si="8"/>
        <v>203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43589.666666666642</v>
      </c>
      <c r="C23" s="49"/>
      <c r="D23" s="273">
        <v>850</v>
      </c>
      <c r="E23" s="51">
        <v>42</v>
      </c>
      <c r="F23" s="273">
        <v>1.75</v>
      </c>
      <c r="G23" s="51">
        <v>185</v>
      </c>
      <c r="H23" s="52">
        <v>202</v>
      </c>
      <c r="I23" s="53"/>
      <c r="J23" s="160"/>
      <c r="K23" s="65"/>
      <c r="L23" s="49"/>
      <c r="M23" s="273"/>
      <c r="N23" s="52"/>
      <c r="O23" s="54">
        <v>3650</v>
      </c>
      <c r="P23" s="273">
        <v>31</v>
      </c>
      <c r="Q23" s="52">
        <v>25</v>
      </c>
      <c r="R23" s="23">
        <f t="shared" si="12"/>
        <v>291</v>
      </c>
      <c r="S23" s="24">
        <f t="shared" si="12"/>
        <v>263</v>
      </c>
      <c r="T23" s="62"/>
      <c r="U23" s="62"/>
      <c r="V23" s="62"/>
      <c r="W23" s="114">
        <f t="shared" ca="1" si="13"/>
        <v>119744</v>
      </c>
      <c r="X23" s="115">
        <f ca="1">IFERROR(('Main Tab'!$D$10-W23)/'Main Tab'!$D$10,1)</f>
        <v>0.32579233926590734</v>
      </c>
      <c r="Y23" s="110"/>
      <c r="Z23" s="65">
        <v>3</v>
      </c>
      <c r="AA23" s="49"/>
      <c r="AB23" s="49"/>
      <c r="AC23" s="273"/>
      <c r="AD23" s="104"/>
      <c r="AE23" s="106"/>
      <c r="AF23" s="108"/>
      <c r="AI23" s="83">
        <f t="shared" ca="1" si="14"/>
        <v>43589.666666666642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31</v>
      </c>
      <c r="AQ23" s="81">
        <f t="shared" si="1"/>
        <v>25</v>
      </c>
      <c r="AR23" s="81">
        <f t="shared" si="2"/>
        <v>3650</v>
      </c>
      <c r="AS23" s="81" t="str">
        <f t="shared" si="3"/>
        <v/>
      </c>
      <c r="AT23" s="81" t="str">
        <f t="shared" si="4"/>
        <v/>
      </c>
      <c r="AU23" s="81">
        <f t="shared" si="5"/>
        <v>0.65625</v>
      </c>
      <c r="AV23" s="81">
        <f t="shared" si="6"/>
        <v>1.75</v>
      </c>
      <c r="AW23" s="226">
        <f t="shared" si="6"/>
        <v>185</v>
      </c>
      <c r="AX23" s="81">
        <f t="shared" si="6"/>
        <v>202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850</v>
      </c>
      <c r="BC23" s="81">
        <f t="shared" si="8"/>
        <v>202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43589.708333333307</v>
      </c>
      <c r="C24" s="49"/>
      <c r="D24" s="273">
        <v>847</v>
      </c>
      <c r="E24" s="51">
        <v>42</v>
      </c>
      <c r="F24" s="273">
        <v>1.75</v>
      </c>
      <c r="G24" s="51">
        <v>189</v>
      </c>
      <c r="H24" s="52">
        <v>202</v>
      </c>
      <c r="I24" s="53"/>
      <c r="J24" s="160"/>
      <c r="K24" s="65"/>
      <c r="L24" s="49"/>
      <c r="M24" s="273"/>
      <c r="N24" s="52"/>
      <c r="O24" s="54">
        <v>3687</v>
      </c>
      <c r="P24" s="273">
        <v>30</v>
      </c>
      <c r="Q24" s="52">
        <v>26</v>
      </c>
      <c r="R24" s="23">
        <f t="shared" si="12"/>
        <v>321</v>
      </c>
      <c r="S24" s="24">
        <f t="shared" si="12"/>
        <v>289</v>
      </c>
      <c r="T24" s="62"/>
      <c r="U24" s="62"/>
      <c r="V24" s="62"/>
      <c r="W24" s="114">
        <f t="shared" ca="1" si="13"/>
        <v>119718</v>
      </c>
      <c r="X24" s="115">
        <f ca="1">IFERROR(('Main Tab'!$D$10-W24)/'Main Tab'!$D$10,1)</f>
        <v>0.32593872989240291</v>
      </c>
      <c r="Y24" s="110"/>
      <c r="Z24" s="65">
        <v>2</v>
      </c>
      <c r="AA24" s="49"/>
      <c r="AB24" s="49"/>
      <c r="AC24" s="273"/>
      <c r="AD24" s="104"/>
      <c r="AE24" s="106"/>
      <c r="AF24" s="108"/>
      <c r="AI24" s="83">
        <f t="shared" ca="1" si="14"/>
        <v>43589.708333333307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30</v>
      </c>
      <c r="AQ24" s="81">
        <f t="shared" si="1"/>
        <v>26</v>
      </c>
      <c r="AR24" s="81">
        <f t="shared" si="2"/>
        <v>3687</v>
      </c>
      <c r="AS24" s="81" t="str">
        <f t="shared" si="3"/>
        <v/>
      </c>
      <c r="AT24" s="81" t="str">
        <f t="shared" si="4"/>
        <v/>
      </c>
      <c r="AU24" s="81">
        <f t="shared" si="5"/>
        <v>0.65625</v>
      </c>
      <c r="AV24" s="81">
        <f t="shared" si="6"/>
        <v>1.75</v>
      </c>
      <c r="AW24" s="226">
        <f t="shared" si="6"/>
        <v>189</v>
      </c>
      <c r="AX24" s="81">
        <f t="shared" si="6"/>
        <v>202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847</v>
      </c>
      <c r="BC24" s="81">
        <f t="shared" si="8"/>
        <v>202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43589.749999999971</v>
      </c>
      <c r="C25" s="49"/>
      <c r="D25" s="273">
        <v>850</v>
      </c>
      <c r="E25" s="51">
        <v>42</v>
      </c>
      <c r="F25" s="273">
        <v>1.75</v>
      </c>
      <c r="G25" s="51">
        <v>182</v>
      </c>
      <c r="H25" s="52">
        <v>202</v>
      </c>
      <c r="I25" s="53"/>
      <c r="J25" s="160"/>
      <c r="K25" s="65"/>
      <c r="L25" s="49"/>
      <c r="M25" s="273"/>
      <c r="N25" s="52"/>
      <c r="O25" s="54">
        <v>3588</v>
      </c>
      <c r="P25" s="273">
        <v>33</v>
      </c>
      <c r="Q25" s="52">
        <v>28</v>
      </c>
      <c r="R25" s="23">
        <f t="shared" si="12"/>
        <v>354</v>
      </c>
      <c r="S25" s="24">
        <f t="shared" si="12"/>
        <v>317</v>
      </c>
      <c r="T25" s="62"/>
      <c r="U25" s="62"/>
      <c r="V25" s="62"/>
      <c r="W25" s="114">
        <f t="shared" ca="1" si="13"/>
        <v>119690</v>
      </c>
      <c r="X25" s="115">
        <f ca="1">IFERROR(('Main Tab'!$D$10-W25)/'Main Tab'!$D$10,1)</f>
        <v>0.32609638133632118</v>
      </c>
      <c r="Y25" s="110"/>
      <c r="Z25" s="65">
        <v>2</v>
      </c>
      <c r="AA25" s="49">
        <v>8295701</v>
      </c>
      <c r="AB25" s="49" t="s">
        <v>160</v>
      </c>
      <c r="AC25" s="273">
        <v>194.65</v>
      </c>
      <c r="AD25" s="104" t="s">
        <v>157</v>
      </c>
      <c r="AE25" s="106">
        <v>49</v>
      </c>
      <c r="AF25" s="108">
        <v>2E-3</v>
      </c>
      <c r="AI25" s="83">
        <f t="shared" ca="1" si="14"/>
        <v>43589.749999999971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33</v>
      </c>
      <c r="AQ25" s="81">
        <f t="shared" si="1"/>
        <v>28</v>
      </c>
      <c r="AR25" s="81">
        <f t="shared" si="2"/>
        <v>3588</v>
      </c>
      <c r="AS25" s="81" t="str">
        <f t="shared" si="3"/>
        <v/>
      </c>
      <c r="AT25" s="81" t="str">
        <f t="shared" si="4"/>
        <v/>
      </c>
      <c r="AU25" s="81">
        <f t="shared" si="5"/>
        <v>0.65625</v>
      </c>
      <c r="AV25" s="81">
        <f t="shared" si="6"/>
        <v>1.75</v>
      </c>
      <c r="AW25" s="81">
        <f t="shared" si="6"/>
        <v>182</v>
      </c>
      <c r="AX25" s="81">
        <f t="shared" si="6"/>
        <v>202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850</v>
      </c>
      <c r="BC25" s="81">
        <f t="shared" si="8"/>
        <v>202</v>
      </c>
      <c r="BD25" s="81">
        <f t="shared" si="9"/>
        <v>2E-3</v>
      </c>
      <c r="BE25" s="81">
        <f t="shared" si="10"/>
        <v>49</v>
      </c>
      <c r="BF25" s="84" t="str">
        <f t="shared" si="11"/>
        <v>Ticket No: 8295701 194.65 bbls sold</v>
      </c>
    </row>
    <row r="26" spans="2:58" ht="15.75" thickTop="1" x14ac:dyDescent="0.25">
      <c r="B26" s="47">
        <f t="shared" ca="1" si="15"/>
        <v>43589.791666666635</v>
      </c>
      <c r="C26" s="49"/>
      <c r="D26" s="273">
        <v>850</v>
      </c>
      <c r="E26" s="51">
        <v>42</v>
      </c>
      <c r="F26" s="278">
        <v>1.75</v>
      </c>
      <c r="G26" s="51">
        <v>171</v>
      </c>
      <c r="H26" s="52">
        <v>201</v>
      </c>
      <c r="I26" s="53"/>
      <c r="J26" s="160"/>
      <c r="K26" s="65"/>
      <c r="L26" s="49"/>
      <c r="M26" s="273"/>
      <c r="N26" s="52"/>
      <c r="O26" s="54">
        <v>3655</v>
      </c>
      <c r="P26" s="279">
        <v>29</v>
      </c>
      <c r="Q26" s="52">
        <v>28</v>
      </c>
      <c r="R26" s="23">
        <f t="shared" si="12"/>
        <v>383</v>
      </c>
      <c r="S26" s="24">
        <f t="shared" si="12"/>
        <v>345</v>
      </c>
      <c r="T26" s="62"/>
      <c r="U26" s="62"/>
      <c r="V26" s="62"/>
      <c r="W26" s="114">
        <f t="shared" ca="1" si="13"/>
        <v>119662</v>
      </c>
      <c r="X26" s="115">
        <f ca="1">IFERROR(('Main Tab'!$D$10-W26)/'Main Tab'!$D$10,1)</f>
        <v>0.32625403278023951</v>
      </c>
      <c r="Y26" s="110"/>
      <c r="Z26" s="64">
        <v>2</v>
      </c>
      <c r="AA26" s="49"/>
      <c r="AB26" s="49"/>
      <c r="AC26" s="273"/>
      <c r="AD26" s="104"/>
      <c r="AE26" s="106"/>
      <c r="AF26" s="108"/>
      <c r="AI26" s="83">
        <f t="shared" ca="1" si="14"/>
        <v>43589.791666666635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29</v>
      </c>
      <c r="AQ26" s="81">
        <f t="shared" si="1"/>
        <v>28</v>
      </c>
      <c r="AR26" s="81">
        <f t="shared" si="2"/>
        <v>3655</v>
      </c>
      <c r="AS26" s="81" t="str">
        <f t="shared" si="3"/>
        <v/>
      </c>
      <c r="AT26" s="81" t="str">
        <f t="shared" si="4"/>
        <v/>
      </c>
      <c r="AU26" s="81">
        <f t="shared" si="5"/>
        <v>0.65625</v>
      </c>
      <c r="AV26" s="81">
        <f>IF(F26="","",F26)</f>
        <v>1.75</v>
      </c>
      <c r="AW26" s="81">
        <f t="shared" si="6"/>
        <v>171</v>
      </c>
      <c r="AX26" s="81">
        <f t="shared" si="6"/>
        <v>201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850</v>
      </c>
      <c r="BC26" s="81">
        <f t="shared" si="8"/>
        <v>201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43589.833333333299</v>
      </c>
      <c r="C27" s="49"/>
      <c r="D27" s="273">
        <v>850</v>
      </c>
      <c r="E27" s="51">
        <v>42</v>
      </c>
      <c r="F27" s="278">
        <v>1.75</v>
      </c>
      <c r="G27" s="51">
        <v>185</v>
      </c>
      <c r="H27" s="52">
        <v>201</v>
      </c>
      <c r="I27" s="53"/>
      <c r="J27" s="160"/>
      <c r="K27" s="65"/>
      <c r="L27" s="49"/>
      <c r="M27" s="273"/>
      <c r="N27" s="52"/>
      <c r="O27" s="54">
        <v>3788</v>
      </c>
      <c r="P27" s="279">
        <v>28</v>
      </c>
      <c r="Q27" s="52">
        <v>30</v>
      </c>
      <c r="R27" s="23">
        <f t="shared" si="12"/>
        <v>411</v>
      </c>
      <c r="S27" s="24">
        <f t="shared" si="12"/>
        <v>375</v>
      </c>
      <c r="T27" s="62"/>
      <c r="U27" s="62"/>
      <c r="V27" s="62"/>
      <c r="W27" s="114">
        <f t="shared" ca="1" si="13"/>
        <v>119632</v>
      </c>
      <c r="X27" s="115">
        <f ca="1">IFERROR(('Main Tab'!$D$10-W27)/'Main Tab'!$D$10,1)</f>
        <v>0.32642294504158059</v>
      </c>
      <c r="Y27" s="110"/>
      <c r="Z27" s="65">
        <v>4</v>
      </c>
      <c r="AA27" s="49"/>
      <c r="AB27" s="49"/>
      <c r="AC27" s="273"/>
      <c r="AD27" s="104"/>
      <c r="AE27" s="106"/>
      <c r="AF27" s="108"/>
      <c r="AI27" s="83">
        <f t="shared" ca="1" si="14"/>
        <v>43589.833333333299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28</v>
      </c>
      <c r="AQ27" s="81">
        <f t="shared" si="1"/>
        <v>30</v>
      </c>
      <c r="AR27" s="81">
        <f t="shared" si="2"/>
        <v>3788</v>
      </c>
      <c r="AS27" s="81" t="str">
        <f t="shared" si="3"/>
        <v/>
      </c>
      <c r="AT27" s="81" t="str">
        <f t="shared" si="4"/>
        <v/>
      </c>
      <c r="AU27" s="81">
        <f t="shared" si="5"/>
        <v>0.65625</v>
      </c>
      <c r="AV27" s="81">
        <f t="shared" si="6"/>
        <v>1.75</v>
      </c>
      <c r="AW27" s="81">
        <f t="shared" si="6"/>
        <v>185</v>
      </c>
      <c r="AX27" s="81">
        <f t="shared" si="6"/>
        <v>201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850</v>
      </c>
      <c r="BC27" s="81">
        <f t="shared" si="8"/>
        <v>201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43589.874999999964</v>
      </c>
      <c r="C28" s="49"/>
      <c r="D28" s="273">
        <v>849</v>
      </c>
      <c r="E28" s="51">
        <v>42</v>
      </c>
      <c r="F28" s="278">
        <v>1.75</v>
      </c>
      <c r="G28" s="51">
        <v>175</v>
      </c>
      <c r="H28" s="52">
        <v>202</v>
      </c>
      <c r="I28" s="53"/>
      <c r="J28" s="160"/>
      <c r="K28" s="65"/>
      <c r="L28" s="49"/>
      <c r="M28" s="273"/>
      <c r="N28" s="52"/>
      <c r="O28" s="54">
        <v>3555</v>
      </c>
      <c r="P28" s="279">
        <v>30</v>
      </c>
      <c r="Q28" s="52">
        <v>30</v>
      </c>
      <c r="R28" s="23">
        <f t="shared" si="12"/>
        <v>441</v>
      </c>
      <c r="S28" s="24">
        <f t="shared" si="12"/>
        <v>405</v>
      </c>
      <c r="T28" s="62"/>
      <c r="U28" s="62"/>
      <c r="V28" s="62"/>
      <c r="W28" s="114">
        <f t="shared" ca="1" si="13"/>
        <v>119602</v>
      </c>
      <c r="X28" s="115">
        <f ca="1">IFERROR(('Main Tab'!$D$10-W28)/'Main Tab'!$D$10,1)</f>
        <v>0.32659185730292162</v>
      </c>
      <c r="Y28" s="110"/>
      <c r="Z28" s="65">
        <v>4</v>
      </c>
      <c r="AA28" s="49"/>
      <c r="AB28" s="49"/>
      <c r="AC28" s="273"/>
      <c r="AD28" s="104"/>
      <c r="AE28" s="106"/>
      <c r="AF28" s="108"/>
      <c r="AI28" s="83">
        <f t="shared" ca="1" si="14"/>
        <v>43589.874999999964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30</v>
      </c>
      <c r="AQ28" s="81">
        <f t="shared" si="1"/>
        <v>30</v>
      </c>
      <c r="AR28" s="81">
        <f t="shared" si="2"/>
        <v>3555</v>
      </c>
      <c r="AS28" s="81" t="str">
        <f t="shared" si="3"/>
        <v/>
      </c>
      <c r="AT28" s="81" t="str">
        <f t="shared" si="4"/>
        <v/>
      </c>
      <c r="AU28" s="81">
        <f t="shared" si="5"/>
        <v>0.65625</v>
      </c>
      <c r="AV28" s="81">
        <f t="shared" si="6"/>
        <v>1.75</v>
      </c>
      <c r="AW28" s="81">
        <f t="shared" si="6"/>
        <v>175</v>
      </c>
      <c r="AX28" s="81">
        <f t="shared" si="6"/>
        <v>202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849</v>
      </c>
      <c r="BC28" s="81">
        <f t="shared" si="8"/>
        <v>202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43589.916666666628</v>
      </c>
      <c r="C29" s="49"/>
      <c r="D29" s="273">
        <v>849</v>
      </c>
      <c r="E29" s="51">
        <v>42</v>
      </c>
      <c r="F29" s="278">
        <v>1.75</v>
      </c>
      <c r="G29" s="51">
        <v>178</v>
      </c>
      <c r="H29" s="52">
        <v>206</v>
      </c>
      <c r="I29" s="53"/>
      <c r="J29" s="160"/>
      <c r="K29" s="65"/>
      <c r="L29" s="49"/>
      <c r="M29" s="273"/>
      <c r="N29" s="52"/>
      <c r="O29" s="54">
        <v>3689</v>
      </c>
      <c r="P29" s="279">
        <v>29</v>
      </c>
      <c r="Q29" s="52">
        <v>28</v>
      </c>
      <c r="R29" s="23">
        <f t="shared" si="12"/>
        <v>470</v>
      </c>
      <c r="S29" s="24">
        <f t="shared" si="12"/>
        <v>433</v>
      </c>
      <c r="T29" s="62"/>
      <c r="U29" s="62"/>
      <c r="V29" s="62"/>
      <c r="W29" s="114">
        <f t="shared" ca="1" si="13"/>
        <v>119574</v>
      </c>
      <c r="X29" s="115">
        <f ca="1">IFERROR(('Main Tab'!$D$10-W29)/'Main Tab'!$D$10,1)</f>
        <v>0.32674950874683995</v>
      </c>
      <c r="Y29" s="110"/>
      <c r="Z29" s="65">
        <v>3</v>
      </c>
      <c r="AA29" s="49"/>
      <c r="AB29" s="49"/>
      <c r="AC29" s="273"/>
      <c r="AD29" s="104"/>
      <c r="AE29" s="106"/>
      <c r="AF29" s="108"/>
      <c r="AI29" s="83">
        <f t="shared" ca="1" si="14"/>
        <v>43589.916666666628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29</v>
      </c>
      <c r="AQ29" s="81">
        <f t="shared" si="1"/>
        <v>28</v>
      </c>
      <c r="AR29" s="81">
        <f t="shared" si="2"/>
        <v>3689</v>
      </c>
      <c r="AS29" s="81" t="str">
        <f t="shared" si="3"/>
        <v/>
      </c>
      <c r="AT29" s="81" t="str">
        <f t="shared" si="4"/>
        <v/>
      </c>
      <c r="AU29" s="81">
        <f t="shared" si="5"/>
        <v>0.65625</v>
      </c>
      <c r="AV29" s="81">
        <f t="shared" si="6"/>
        <v>1.75</v>
      </c>
      <c r="AW29" s="81">
        <f t="shared" si="6"/>
        <v>178</v>
      </c>
      <c r="AX29" s="81">
        <f t="shared" si="6"/>
        <v>206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849</v>
      </c>
      <c r="BC29" s="81">
        <f t="shared" si="8"/>
        <v>206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43589.958333333292</v>
      </c>
      <c r="C30" s="49"/>
      <c r="D30" s="273">
        <v>847</v>
      </c>
      <c r="E30" s="51">
        <v>42</v>
      </c>
      <c r="F30" s="278">
        <v>1.75</v>
      </c>
      <c r="G30" s="51">
        <v>188</v>
      </c>
      <c r="H30" s="52">
        <v>205</v>
      </c>
      <c r="I30" s="53"/>
      <c r="J30" s="160"/>
      <c r="K30" s="65"/>
      <c r="L30" s="49"/>
      <c r="M30" s="273"/>
      <c r="N30" s="52"/>
      <c r="O30" s="54">
        <v>3622</v>
      </c>
      <c r="P30" s="279">
        <v>28</v>
      </c>
      <c r="Q30" s="52">
        <v>32</v>
      </c>
      <c r="R30" s="23">
        <f t="shared" si="12"/>
        <v>498</v>
      </c>
      <c r="S30" s="24">
        <f t="shared" si="12"/>
        <v>465</v>
      </c>
      <c r="T30" s="62"/>
      <c r="U30" s="62"/>
      <c r="V30" s="62"/>
      <c r="W30" s="114">
        <f t="shared" ca="1" si="13"/>
        <v>119542</v>
      </c>
      <c r="X30" s="115">
        <f ca="1">IFERROR(('Main Tab'!$D$10-W30)/'Main Tab'!$D$10,1)</f>
        <v>0.32692968182560372</v>
      </c>
      <c r="Y30" s="110"/>
      <c r="Z30" s="65">
        <v>2</v>
      </c>
      <c r="AA30" s="49"/>
      <c r="AB30" s="49"/>
      <c r="AC30" s="273"/>
      <c r="AD30" s="104"/>
      <c r="AE30" s="106"/>
      <c r="AF30" s="108"/>
      <c r="AI30" s="83">
        <f t="shared" ca="1" si="14"/>
        <v>43589.958333333292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28</v>
      </c>
      <c r="AQ30" s="81">
        <f t="shared" si="1"/>
        <v>32</v>
      </c>
      <c r="AR30" s="81">
        <f t="shared" si="2"/>
        <v>3622</v>
      </c>
      <c r="AS30" s="81" t="str">
        <f t="shared" si="3"/>
        <v/>
      </c>
      <c r="AT30" s="81" t="str">
        <f t="shared" si="4"/>
        <v/>
      </c>
      <c r="AU30" s="81">
        <f t="shared" si="5"/>
        <v>0.65625</v>
      </c>
      <c r="AV30" s="81">
        <f t="shared" si="6"/>
        <v>1.75</v>
      </c>
      <c r="AW30" s="81">
        <f t="shared" si="6"/>
        <v>188</v>
      </c>
      <c r="AX30" s="81">
        <f t="shared" si="6"/>
        <v>205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847</v>
      </c>
      <c r="BC30" s="81">
        <f t="shared" si="8"/>
        <v>205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5"/>
        <v>43589.999999999956</v>
      </c>
      <c r="C31" s="49"/>
      <c r="D31" s="273">
        <v>847</v>
      </c>
      <c r="E31" s="51">
        <v>42</v>
      </c>
      <c r="F31" s="278">
        <v>1.75</v>
      </c>
      <c r="G31" s="51">
        <v>185</v>
      </c>
      <c r="H31" s="52">
        <v>209</v>
      </c>
      <c r="I31" s="53"/>
      <c r="J31" s="160"/>
      <c r="K31" s="65"/>
      <c r="L31" s="49"/>
      <c r="M31" s="273"/>
      <c r="N31" s="52"/>
      <c r="O31" s="54">
        <v>3710</v>
      </c>
      <c r="P31" s="279">
        <v>28</v>
      </c>
      <c r="Q31" s="52">
        <v>28</v>
      </c>
      <c r="R31" s="23">
        <f t="shared" ref="R31:S37" si="16">P31+R30</f>
        <v>526</v>
      </c>
      <c r="S31" s="24">
        <f t="shared" si="16"/>
        <v>493</v>
      </c>
      <c r="T31" s="62"/>
      <c r="U31" s="62"/>
      <c r="V31" s="62"/>
      <c r="W31" s="114">
        <f t="shared" ca="1" si="13"/>
        <v>119514</v>
      </c>
      <c r="X31" s="115">
        <f ca="1">IFERROR(('Main Tab'!$D$10-W31)/'Main Tab'!$D$10,1)</f>
        <v>0.32708733326952205</v>
      </c>
      <c r="Y31" s="110"/>
      <c r="Z31" s="65">
        <v>2</v>
      </c>
      <c r="AA31" s="49"/>
      <c r="AB31" s="49"/>
      <c r="AC31" s="273"/>
      <c r="AD31" s="104"/>
      <c r="AE31" s="106"/>
      <c r="AF31" s="108"/>
      <c r="AI31" s="83">
        <f t="shared" ca="1" si="14"/>
        <v>43589.999999999956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28</v>
      </c>
      <c r="AQ31" s="81">
        <f t="shared" si="1"/>
        <v>28</v>
      </c>
      <c r="AR31" s="81">
        <f t="shared" si="2"/>
        <v>3710</v>
      </c>
      <c r="AS31" s="81" t="str">
        <f t="shared" si="3"/>
        <v/>
      </c>
      <c r="AT31" s="81" t="str">
        <f t="shared" si="4"/>
        <v/>
      </c>
      <c r="AU31" s="81">
        <f t="shared" si="5"/>
        <v>0.65625</v>
      </c>
      <c r="AV31" s="81">
        <f t="shared" si="6"/>
        <v>1.75</v>
      </c>
      <c r="AW31" s="81">
        <f t="shared" si="6"/>
        <v>185</v>
      </c>
      <c r="AX31" s="81">
        <f t="shared" si="6"/>
        <v>209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847</v>
      </c>
      <c r="BC31" s="81">
        <f t="shared" si="8"/>
        <v>209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43590.041666666621</v>
      </c>
      <c r="C32" s="49"/>
      <c r="D32" s="273">
        <v>847</v>
      </c>
      <c r="E32" s="51">
        <v>42</v>
      </c>
      <c r="F32" s="278">
        <v>1.75</v>
      </c>
      <c r="G32" s="51">
        <v>181</v>
      </c>
      <c r="H32" s="52">
        <v>208</v>
      </c>
      <c r="I32" s="53"/>
      <c r="J32" s="160"/>
      <c r="K32" s="65"/>
      <c r="L32" s="49"/>
      <c r="M32" s="273"/>
      <c r="N32" s="52"/>
      <c r="O32" s="54">
        <v>3755</v>
      </c>
      <c r="P32" s="279">
        <v>22</v>
      </c>
      <c r="Q32" s="52">
        <v>30</v>
      </c>
      <c r="R32" s="23">
        <f t="shared" si="16"/>
        <v>548</v>
      </c>
      <c r="S32" s="24">
        <f t="shared" si="16"/>
        <v>523</v>
      </c>
      <c r="T32" s="62"/>
      <c r="U32" s="62"/>
      <c r="V32" s="62"/>
      <c r="W32" s="114">
        <f t="shared" ca="1" si="13"/>
        <v>119484</v>
      </c>
      <c r="X32" s="115">
        <f ca="1">IFERROR(('Main Tab'!$D$10-W32)/'Main Tab'!$D$10,1)</f>
        <v>0.32725624553086308</v>
      </c>
      <c r="Y32" s="110" t="s">
        <v>273</v>
      </c>
      <c r="Z32" s="221">
        <v>2</v>
      </c>
      <c r="AA32" s="49"/>
      <c r="AB32" s="49"/>
      <c r="AC32" s="273"/>
      <c r="AD32" s="104"/>
      <c r="AE32" s="106"/>
      <c r="AF32" s="108"/>
      <c r="AI32" s="83">
        <f t="shared" ca="1" si="14"/>
        <v>43590.041666666621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Accum-92113</v>
      </c>
      <c r="AP32" s="81">
        <f t="shared" si="1"/>
        <v>22</v>
      </c>
      <c r="AQ32" s="81">
        <f t="shared" si="1"/>
        <v>30</v>
      </c>
      <c r="AR32" s="81">
        <f t="shared" si="2"/>
        <v>3755</v>
      </c>
      <c r="AS32" s="81" t="str">
        <f t="shared" si="3"/>
        <v/>
      </c>
      <c r="AT32" s="81" t="str">
        <f t="shared" si="4"/>
        <v/>
      </c>
      <c r="AU32" s="81">
        <f t="shared" si="5"/>
        <v>0.65625</v>
      </c>
      <c r="AV32" s="81">
        <f t="shared" si="6"/>
        <v>1.75</v>
      </c>
      <c r="AW32" s="81">
        <f t="shared" si="6"/>
        <v>181</v>
      </c>
      <c r="AX32" s="81">
        <f t="shared" si="6"/>
        <v>208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847</v>
      </c>
      <c r="BC32" s="81">
        <f t="shared" si="8"/>
        <v>208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43590.083333333285</v>
      </c>
      <c r="C33" s="49"/>
      <c r="D33" s="273">
        <v>847</v>
      </c>
      <c r="E33" s="51">
        <v>42</v>
      </c>
      <c r="F33" s="278">
        <v>1.75</v>
      </c>
      <c r="G33" s="51">
        <v>175</v>
      </c>
      <c r="H33" s="52">
        <v>208</v>
      </c>
      <c r="I33" s="53"/>
      <c r="J33" s="160"/>
      <c r="K33" s="65"/>
      <c r="L33" s="49"/>
      <c r="M33" s="273"/>
      <c r="N33" s="52"/>
      <c r="O33" s="54">
        <v>3687</v>
      </c>
      <c r="P33" s="279">
        <v>24</v>
      </c>
      <c r="Q33" s="52">
        <v>32</v>
      </c>
      <c r="R33" s="23">
        <f t="shared" si="16"/>
        <v>572</v>
      </c>
      <c r="S33" s="24">
        <f t="shared" si="16"/>
        <v>555</v>
      </c>
      <c r="T33" s="62"/>
      <c r="U33" s="62"/>
      <c r="V33" s="62"/>
      <c r="W33" s="114">
        <f t="shared" ca="1" si="13"/>
        <v>119452</v>
      </c>
      <c r="X33" s="115">
        <f ca="1">IFERROR(('Main Tab'!$D$10-W33)/'Main Tab'!$D$10,1)</f>
        <v>0.32743641860962686</v>
      </c>
      <c r="Y33" s="110" t="s">
        <v>274</v>
      </c>
      <c r="Z33" s="65">
        <v>3</v>
      </c>
      <c r="AA33" s="49">
        <v>8295801</v>
      </c>
      <c r="AB33" s="49" t="s">
        <v>160</v>
      </c>
      <c r="AC33" s="273">
        <v>232.75</v>
      </c>
      <c r="AD33" s="104" t="s">
        <v>153</v>
      </c>
      <c r="AE33" s="106">
        <v>49.5</v>
      </c>
      <c r="AF33" s="108">
        <v>2E-3</v>
      </c>
      <c r="AI33" s="83">
        <f t="shared" ca="1" si="14"/>
        <v>43590.083333333285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#1- 1'3 ,  OT #2-7'3</v>
      </c>
      <c r="AP33" s="81">
        <f t="shared" si="1"/>
        <v>24</v>
      </c>
      <c r="AQ33" s="81">
        <f t="shared" si="1"/>
        <v>32</v>
      </c>
      <c r="AR33" s="81">
        <f t="shared" si="2"/>
        <v>3687</v>
      </c>
      <c r="AS33" s="81" t="str">
        <f t="shared" si="3"/>
        <v/>
      </c>
      <c r="AT33" s="81" t="str">
        <f t="shared" si="4"/>
        <v/>
      </c>
      <c r="AU33" s="81">
        <f t="shared" si="5"/>
        <v>0.65625</v>
      </c>
      <c r="AV33" s="81">
        <f t="shared" si="6"/>
        <v>1.75</v>
      </c>
      <c r="AW33" s="81">
        <f t="shared" si="6"/>
        <v>175</v>
      </c>
      <c r="AX33" s="81">
        <f t="shared" si="6"/>
        <v>208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847</v>
      </c>
      <c r="BC33" s="81">
        <f t="shared" si="8"/>
        <v>208</v>
      </c>
      <c r="BD33" s="81">
        <f t="shared" si="9"/>
        <v>2E-3</v>
      </c>
      <c r="BE33" s="81">
        <f t="shared" si="10"/>
        <v>49.5</v>
      </c>
      <c r="BF33" s="84" t="str">
        <f t="shared" si="11"/>
        <v>Ticket No: 8295801 232.75 bbls sold</v>
      </c>
    </row>
    <row r="34" spans="2:58" x14ac:dyDescent="0.25">
      <c r="B34" s="47">
        <f t="shared" ca="1" si="15"/>
        <v>43590.124999999949</v>
      </c>
      <c r="C34" s="49"/>
      <c r="D34" s="273">
        <v>847</v>
      </c>
      <c r="E34" s="51">
        <v>42</v>
      </c>
      <c r="F34" s="278">
        <v>1.75</v>
      </c>
      <c r="G34" s="51">
        <v>172</v>
      </c>
      <c r="H34" s="52">
        <v>210</v>
      </c>
      <c r="I34" s="53"/>
      <c r="J34" s="160"/>
      <c r="K34" s="65"/>
      <c r="L34" s="49"/>
      <c r="M34" s="273"/>
      <c r="N34" s="52"/>
      <c r="O34" s="54">
        <v>3659</v>
      </c>
      <c r="P34" s="279">
        <v>24</v>
      </c>
      <c r="Q34" s="52">
        <v>30</v>
      </c>
      <c r="R34" s="23">
        <f t="shared" si="16"/>
        <v>596</v>
      </c>
      <c r="S34" s="24">
        <f t="shared" si="16"/>
        <v>585</v>
      </c>
      <c r="T34" s="62"/>
      <c r="U34" s="62"/>
      <c r="V34" s="62"/>
      <c r="W34" s="114">
        <f t="shared" ca="1" si="13"/>
        <v>119422</v>
      </c>
      <c r="X34" s="115">
        <f ca="1">IFERROR(('Main Tab'!$D$10-W34)/'Main Tab'!$D$10,1)</f>
        <v>0.32760533087096794</v>
      </c>
      <c r="Y34" s="110"/>
      <c r="Z34" s="65">
        <v>2</v>
      </c>
      <c r="AA34" s="49"/>
      <c r="AB34" s="49"/>
      <c r="AC34" s="273"/>
      <c r="AD34" s="104"/>
      <c r="AE34" s="106"/>
      <c r="AF34" s="108"/>
      <c r="AI34" s="83">
        <f t="shared" ca="1" si="14"/>
        <v>43590.124999999949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24</v>
      </c>
      <c r="AQ34" s="81">
        <f t="shared" si="1"/>
        <v>30</v>
      </c>
      <c r="AR34" s="81">
        <f t="shared" si="2"/>
        <v>3659</v>
      </c>
      <c r="AS34" s="81" t="str">
        <f t="shared" si="3"/>
        <v/>
      </c>
      <c r="AT34" s="81" t="str">
        <f t="shared" si="4"/>
        <v/>
      </c>
      <c r="AU34" s="81">
        <f t="shared" si="5"/>
        <v>0.65625</v>
      </c>
      <c r="AV34" s="81">
        <f t="shared" si="6"/>
        <v>1.75</v>
      </c>
      <c r="AW34" s="81">
        <f t="shared" si="6"/>
        <v>172</v>
      </c>
      <c r="AX34" s="81">
        <f t="shared" si="6"/>
        <v>210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847</v>
      </c>
      <c r="BC34" s="81">
        <f t="shared" si="8"/>
        <v>210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43590.166666666613</v>
      </c>
      <c r="C35" s="49"/>
      <c r="D35" s="273">
        <v>847</v>
      </c>
      <c r="E35" s="51">
        <v>42</v>
      </c>
      <c r="F35" s="278">
        <v>1.75</v>
      </c>
      <c r="G35" s="51">
        <v>165</v>
      </c>
      <c r="H35" s="52">
        <v>212</v>
      </c>
      <c r="I35" s="53"/>
      <c r="J35" s="160"/>
      <c r="K35" s="65"/>
      <c r="L35" s="49"/>
      <c r="M35" s="273"/>
      <c r="N35" s="52"/>
      <c r="O35" s="54">
        <v>3621</v>
      </c>
      <c r="P35" s="279">
        <v>25</v>
      </c>
      <c r="Q35" s="52">
        <v>32</v>
      </c>
      <c r="R35" s="23">
        <f t="shared" si="16"/>
        <v>621</v>
      </c>
      <c r="S35" s="24">
        <f t="shared" si="16"/>
        <v>617</v>
      </c>
      <c r="T35" s="62"/>
      <c r="U35" s="62"/>
      <c r="V35" s="62"/>
      <c r="W35" s="114">
        <f t="shared" ca="1" si="13"/>
        <v>119390</v>
      </c>
      <c r="X35" s="115">
        <f ca="1">IFERROR(('Main Tab'!$D$10-W35)/'Main Tab'!$D$10,1)</f>
        <v>0.32778550394973172</v>
      </c>
      <c r="Y35" s="110"/>
      <c r="Z35" s="65">
        <v>3</v>
      </c>
      <c r="AA35" s="49"/>
      <c r="AB35" s="49"/>
      <c r="AC35" s="273"/>
      <c r="AD35" s="104"/>
      <c r="AE35" s="106"/>
      <c r="AF35" s="108"/>
      <c r="AI35" s="83">
        <f t="shared" ca="1" si="14"/>
        <v>43590.166666666613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25</v>
      </c>
      <c r="AQ35" s="81">
        <f t="shared" si="1"/>
        <v>32</v>
      </c>
      <c r="AR35" s="81">
        <f t="shared" si="2"/>
        <v>3621</v>
      </c>
      <c r="AS35" s="81" t="str">
        <f t="shared" si="3"/>
        <v/>
      </c>
      <c r="AT35" s="81" t="str">
        <f t="shared" si="4"/>
        <v/>
      </c>
      <c r="AU35" s="81">
        <f t="shared" si="5"/>
        <v>0.65625</v>
      </c>
      <c r="AV35" s="81">
        <f t="shared" si="6"/>
        <v>1.75</v>
      </c>
      <c r="AW35" s="81">
        <f t="shared" si="6"/>
        <v>165</v>
      </c>
      <c r="AX35" s="81">
        <f t="shared" si="6"/>
        <v>212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847</v>
      </c>
      <c r="BC35" s="81">
        <f t="shared" si="8"/>
        <v>212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43590.208333333278</v>
      </c>
      <c r="C36" s="49"/>
      <c r="D36" s="273">
        <v>844</v>
      </c>
      <c r="E36" s="51">
        <v>42</v>
      </c>
      <c r="F36" s="278">
        <v>1.75</v>
      </c>
      <c r="G36" s="51">
        <v>167</v>
      </c>
      <c r="H36" s="52">
        <v>212</v>
      </c>
      <c r="I36" s="53"/>
      <c r="J36" s="160"/>
      <c r="K36" s="65"/>
      <c r="L36" s="49"/>
      <c r="M36" s="273"/>
      <c r="N36" s="52"/>
      <c r="O36" s="54">
        <v>3564</v>
      </c>
      <c r="P36" s="279">
        <v>29</v>
      </c>
      <c r="Q36" s="52">
        <v>30</v>
      </c>
      <c r="R36" s="23">
        <f t="shared" si="16"/>
        <v>650</v>
      </c>
      <c r="S36" s="24">
        <f t="shared" si="16"/>
        <v>647</v>
      </c>
      <c r="T36" s="62"/>
      <c r="U36" s="62"/>
      <c r="V36" s="62"/>
      <c r="W36" s="114">
        <f t="shared" ca="1" si="13"/>
        <v>119360</v>
      </c>
      <c r="X36" s="115">
        <f ca="1">IFERROR(('Main Tab'!$D$10-W36)/'Main Tab'!$D$10,1)</f>
        <v>0.32795441621107274</v>
      </c>
      <c r="Y36" s="110"/>
      <c r="Z36" s="65">
        <v>2</v>
      </c>
      <c r="AA36" s="49"/>
      <c r="AB36" s="49"/>
      <c r="AC36" s="273"/>
      <c r="AD36" s="104"/>
      <c r="AE36" s="106"/>
      <c r="AF36" s="108"/>
      <c r="AI36" s="83">
        <f t="shared" ca="1" si="14"/>
        <v>43590.208333333278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29</v>
      </c>
      <c r="AQ36" s="81">
        <f t="shared" si="1"/>
        <v>30</v>
      </c>
      <c r="AR36" s="81">
        <f t="shared" si="2"/>
        <v>3564</v>
      </c>
      <c r="AS36" s="81" t="str">
        <f t="shared" si="3"/>
        <v/>
      </c>
      <c r="AT36" s="81" t="str">
        <f t="shared" si="4"/>
        <v/>
      </c>
      <c r="AU36" s="81">
        <f t="shared" si="5"/>
        <v>0.65625</v>
      </c>
      <c r="AV36" s="81">
        <f t="shared" si="6"/>
        <v>1.75</v>
      </c>
      <c r="AW36" s="81">
        <f t="shared" si="6"/>
        <v>167</v>
      </c>
      <c r="AX36" s="81">
        <f t="shared" si="6"/>
        <v>212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844</v>
      </c>
      <c r="BC36" s="81">
        <f t="shared" si="8"/>
        <v>212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43590.249999999942</v>
      </c>
      <c r="C37" s="55"/>
      <c r="D37" s="274">
        <v>846</v>
      </c>
      <c r="E37" s="51">
        <v>42</v>
      </c>
      <c r="F37" s="278">
        <v>1.75</v>
      </c>
      <c r="G37" s="57">
        <v>173</v>
      </c>
      <c r="H37" s="58">
        <v>213</v>
      </c>
      <c r="I37" s="59"/>
      <c r="J37" s="161"/>
      <c r="K37" s="66"/>
      <c r="L37" s="55"/>
      <c r="M37" s="274"/>
      <c r="N37" s="58"/>
      <c r="O37" s="60">
        <v>3626</v>
      </c>
      <c r="P37" s="273">
        <v>28</v>
      </c>
      <c r="Q37" s="52">
        <v>29</v>
      </c>
      <c r="R37" s="25">
        <f t="shared" si="16"/>
        <v>678</v>
      </c>
      <c r="S37" s="26">
        <f t="shared" si="16"/>
        <v>676</v>
      </c>
      <c r="T37" s="63"/>
      <c r="U37" s="63"/>
      <c r="V37" s="63"/>
      <c r="W37" s="116">
        <f t="shared" ca="1" si="13"/>
        <v>119331</v>
      </c>
      <c r="X37" s="117">
        <f ca="1">IFERROR(('Main Tab'!$D$10-W37)/'Main Tab'!$D$10,1)</f>
        <v>0.32811769806370245</v>
      </c>
      <c r="Y37" s="111"/>
      <c r="Z37" s="65">
        <v>2</v>
      </c>
      <c r="AA37" s="55"/>
      <c r="AB37" s="55"/>
      <c r="AC37" s="274"/>
      <c r="AD37" s="105"/>
      <c r="AE37" s="107"/>
      <c r="AF37" s="109"/>
      <c r="AI37" s="85">
        <f t="shared" ca="1" si="14"/>
        <v>43590.249999999942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28</v>
      </c>
      <c r="AQ37" s="86">
        <f t="shared" si="1"/>
        <v>29</v>
      </c>
      <c r="AR37" s="86">
        <f t="shared" si="2"/>
        <v>3626</v>
      </c>
      <c r="AS37" s="86" t="str">
        <f t="shared" si="3"/>
        <v/>
      </c>
      <c r="AT37" s="86" t="str">
        <f t="shared" si="4"/>
        <v/>
      </c>
      <c r="AU37" s="86">
        <f t="shared" si="5"/>
        <v>0.65625</v>
      </c>
      <c r="AV37" s="86">
        <f t="shared" si="6"/>
        <v>1.75</v>
      </c>
      <c r="AW37" s="86">
        <f t="shared" si="6"/>
        <v>173</v>
      </c>
      <c r="AX37" s="86">
        <f t="shared" si="6"/>
        <v>213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846</v>
      </c>
      <c r="BC37" s="86">
        <f t="shared" si="8"/>
        <v>213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275" t="s">
        <v>103</v>
      </c>
      <c r="D40" s="275" t="s">
        <v>149</v>
      </c>
      <c r="E40" s="275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277"/>
      <c r="E41" s="277"/>
      <c r="F41" s="529"/>
      <c r="G41" s="529"/>
      <c r="H41" s="530"/>
    </row>
    <row r="42" spans="2:58" x14ac:dyDescent="0.25">
      <c r="B42" s="54"/>
      <c r="C42" s="147"/>
      <c r="D42" s="273"/>
      <c r="E42" s="273"/>
      <c r="F42" s="517"/>
      <c r="G42" s="517"/>
      <c r="H42" s="518"/>
    </row>
    <row r="43" spans="2:58" x14ac:dyDescent="0.25">
      <c r="B43" s="54"/>
      <c r="C43" s="147"/>
      <c r="D43" s="273"/>
      <c r="E43" s="273"/>
      <c r="F43" s="517"/>
      <c r="G43" s="517"/>
      <c r="H43" s="518"/>
    </row>
    <row r="44" spans="2:58" x14ac:dyDescent="0.25">
      <c r="B44" s="54"/>
      <c r="C44" s="147"/>
      <c r="D44" s="273"/>
      <c r="E44" s="273"/>
      <c r="F44" s="517"/>
      <c r="G44" s="517"/>
      <c r="H44" s="518"/>
    </row>
    <row r="45" spans="2:58" x14ac:dyDescent="0.25">
      <c r="B45" s="54"/>
      <c r="C45" s="147"/>
      <c r="D45" s="273"/>
      <c r="E45" s="273"/>
      <c r="F45" s="517"/>
      <c r="G45" s="517"/>
      <c r="H45" s="518"/>
    </row>
    <row r="46" spans="2:58" x14ac:dyDescent="0.25">
      <c r="B46" s="54"/>
      <c r="C46" s="147"/>
      <c r="D46" s="273"/>
      <c r="E46" s="273"/>
      <c r="F46" s="517"/>
      <c r="G46" s="517"/>
      <c r="H46" s="518"/>
    </row>
    <row r="47" spans="2:58" x14ac:dyDescent="0.25">
      <c r="B47" s="54"/>
      <c r="C47" s="147"/>
      <c r="D47" s="273"/>
      <c r="E47" s="273"/>
      <c r="F47" s="517"/>
      <c r="G47" s="517"/>
      <c r="H47" s="518"/>
    </row>
    <row r="48" spans="2:58" x14ac:dyDescent="0.25">
      <c r="B48" s="54"/>
      <c r="C48" s="147"/>
      <c r="D48" s="273"/>
      <c r="E48" s="273"/>
      <c r="F48" s="517"/>
      <c r="G48" s="517"/>
      <c r="H48" s="518"/>
    </row>
    <row r="49" spans="2:8" x14ac:dyDescent="0.25">
      <c r="B49" s="54"/>
      <c r="C49" s="147"/>
      <c r="D49" s="273"/>
      <c r="E49" s="273"/>
      <c r="F49" s="517"/>
      <c r="G49" s="517"/>
      <c r="H49" s="518"/>
    </row>
    <row r="50" spans="2:8" x14ac:dyDescent="0.25">
      <c r="B50" s="54"/>
      <c r="C50" s="147"/>
      <c r="D50" s="273"/>
      <c r="E50" s="273"/>
      <c r="F50" s="517"/>
      <c r="G50" s="517"/>
      <c r="H50" s="518"/>
    </row>
    <row r="51" spans="2:8" x14ac:dyDescent="0.25">
      <c r="B51" s="54"/>
      <c r="C51" s="147"/>
      <c r="D51" s="273"/>
      <c r="E51" s="273"/>
      <c r="F51" s="517"/>
      <c r="G51" s="517"/>
      <c r="H51" s="518"/>
    </row>
    <row r="52" spans="2:8" x14ac:dyDescent="0.25">
      <c r="B52" s="54"/>
      <c r="C52" s="147"/>
      <c r="D52" s="273"/>
      <c r="E52" s="273"/>
      <c r="F52" s="517"/>
      <c r="G52" s="517"/>
      <c r="H52" s="518"/>
    </row>
    <row r="53" spans="2:8" x14ac:dyDescent="0.25">
      <c r="B53" s="54"/>
      <c r="C53" s="147"/>
      <c r="D53" s="273"/>
      <c r="E53" s="273"/>
      <c r="F53" s="517"/>
      <c r="G53" s="517"/>
      <c r="H53" s="518"/>
    </row>
    <row r="54" spans="2:8" x14ac:dyDescent="0.25">
      <c r="B54" s="54"/>
      <c r="C54" s="147"/>
      <c r="D54" s="273"/>
      <c r="E54" s="273"/>
      <c r="F54" s="517"/>
      <c r="G54" s="517"/>
      <c r="H54" s="518"/>
    </row>
    <row r="55" spans="2:8" x14ac:dyDescent="0.25">
      <c r="B55" s="54"/>
      <c r="C55" s="147"/>
      <c r="D55" s="273"/>
      <c r="E55" s="273"/>
      <c r="F55" s="517"/>
      <c r="G55" s="517"/>
      <c r="H55" s="518"/>
    </row>
    <row r="56" spans="2:8" x14ac:dyDescent="0.25">
      <c r="B56" s="54"/>
      <c r="C56" s="147"/>
      <c r="D56" s="273"/>
      <c r="E56" s="273"/>
      <c r="F56" s="517"/>
      <c r="G56" s="517"/>
      <c r="H56" s="518"/>
    </row>
    <row r="57" spans="2:8" x14ac:dyDescent="0.25">
      <c r="B57" s="54"/>
      <c r="C57" s="147"/>
      <c r="D57" s="273"/>
      <c r="E57" s="273"/>
      <c r="F57" s="517"/>
      <c r="G57" s="517"/>
      <c r="H57" s="518"/>
    </row>
    <row r="58" spans="2:8" x14ac:dyDescent="0.25">
      <c r="B58" s="54"/>
      <c r="C58" s="147"/>
      <c r="D58" s="273"/>
      <c r="E58" s="273"/>
      <c r="F58" s="517"/>
      <c r="G58" s="517"/>
      <c r="H58" s="518"/>
    </row>
    <row r="59" spans="2:8" x14ac:dyDescent="0.25">
      <c r="B59" s="54"/>
      <c r="C59" s="147"/>
      <c r="D59" s="273"/>
      <c r="E59" s="273"/>
      <c r="F59" s="517"/>
      <c r="G59" s="517"/>
      <c r="H59" s="518"/>
    </row>
    <row r="60" spans="2:8" x14ac:dyDescent="0.25">
      <c r="B60" s="54"/>
      <c r="C60" s="147"/>
      <c r="D60" s="273"/>
      <c r="E60" s="273"/>
      <c r="F60" s="517"/>
      <c r="G60" s="517"/>
      <c r="H60" s="518"/>
    </row>
    <row r="61" spans="2:8" x14ac:dyDescent="0.25">
      <c r="B61" s="54"/>
      <c r="C61" s="147"/>
      <c r="D61" s="273"/>
      <c r="E61" s="273"/>
      <c r="F61" s="517"/>
      <c r="G61" s="517"/>
      <c r="H61" s="518"/>
    </row>
    <row r="62" spans="2:8" x14ac:dyDescent="0.25">
      <c r="B62" s="54"/>
      <c r="C62" s="147"/>
      <c r="D62" s="273"/>
      <c r="E62" s="273"/>
      <c r="F62" s="517"/>
      <c r="G62" s="517"/>
      <c r="H62" s="518"/>
    </row>
    <row r="63" spans="2:8" x14ac:dyDescent="0.25">
      <c r="B63" s="54"/>
      <c r="C63" s="147"/>
      <c r="D63" s="273"/>
      <c r="E63" s="273"/>
      <c r="F63" s="517"/>
      <c r="G63" s="517"/>
      <c r="H63" s="518"/>
    </row>
    <row r="64" spans="2:8" x14ac:dyDescent="0.25">
      <c r="B64" s="54"/>
      <c r="C64" s="147"/>
      <c r="D64" s="273"/>
      <c r="E64" s="273"/>
      <c r="F64" s="517"/>
      <c r="G64" s="517"/>
      <c r="H64" s="518"/>
    </row>
    <row r="65" spans="2:8" x14ac:dyDescent="0.25">
      <c r="B65" s="54"/>
      <c r="C65" s="147"/>
      <c r="D65" s="273"/>
      <c r="E65" s="273"/>
      <c r="F65" s="517"/>
      <c r="G65" s="517"/>
      <c r="H65" s="518"/>
    </row>
    <row r="66" spans="2:8" x14ac:dyDescent="0.25">
      <c r="B66" s="54"/>
      <c r="C66" s="147"/>
      <c r="D66" s="273"/>
      <c r="E66" s="273"/>
      <c r="F66" s="517"/>
      <c r="G66" s="517"/>
      <c r="H66" s="518"/>
    </row>
    <row r="67" spans="2:8" x14ac:dyDescent="0.25">
      <c r="B67" s="54"/>
      <c r="C67" s="147"/>
      <c r="D67" s="273"/>
      <c r="E67" s="273"/>
      <c r="F67" s="517"/>
      <c r="G67" s="517"/>
      <c r="H67" s="518"/>
    </row>
    <row r="68" spans="2:8" x14ac:dyDescent="0.25">
      <c r="B68" s="54"/>
      <c r="C68" s="147"/>
      <c r="D68" s="273"/>
      <c r="E68" s="273"/>
      <c r="F68" s="517"/>
      <c r="G68" s="517"/>
      <c r="H68" s="518"/>
    </row>
    <row r="69" spans="2:8" x14ac:dyDescent="0.25">
      <c r="B69" s="54"/>
      <c r="C69" s="147"/>
      <c r="D69" s="273"/>
      <c r="E69" s="273"/>
      <c r="F69" s="517"/>
      <c r="G69" s="517"/>
      <c r="H69" s="518"/>
    </row>
    <row r="70" spans="2:8" x14ac:dyDescent="0.25">
      <c r="B70" s="54"/>
      <c r="C70" s="147"/>
      <c r="D70" s="273"/>
      <c r="E70" s="273"/>
      <c r="F70" s="517"/>
      <c r="G70" s="517"/>
      <c r="H70" s="518"/>
    </row>
    <row r="71" spans="2:8" x14ac:dyDescent="0.25">
      <c r="B71" s="54"/>
      <c r="C71" s="147"/>
      <c r="D71" s="273"/>
      <c r="E71" s="273"/>
      <c r="F71" s="517"/>
      <c r="G71" s="517"/>
      <c r="H71" s="518"/>
    </row>
    <row r="72" spans="2:8" x14ac:dyDescent="0.25">
      <c r="B72" s="54"/>
      <c r="C72" s="147"/>
      <c r="D72" s="273"/>
      <c r="E72" s="273"/>
      <c r="F72" s="517"/>
      <c r="G72" s="517"/>
      <c r="H72" s="518"/>
    </row>
    <row r="73" spans="2:8" x14ac:dyDescent="0.25">
      <c r="B73" s="54"/>
      <c r="C73" s="147"/>
      <c r="D73" s="273"/>
      <c r="E73" s="273"/>
      <c r="F73" s="517"/>
      <c r="G73" s="517"/>
      <c r="H73" s="518"/>
    </row>
    <row r="74" spans="2:8" x14ac:dyDescent="0.25">
      <c r="B74" s="54"/>
      <c r="C74" s="147"/>
      <c r="D74" s="273"/>
      <c r="E74" s="273"/>
      <c r="F74" s="517"/>
      <c r="G74" s="517"/>
      <c r="H74" s="518"/>
    </row>
    <row r="75" spans="2:8" x14ac:dyDescent="0.25">
      <c r="B75" s="54"/>
      <c r="C75" s="147"/>
      <c r="D75" s="273"/>
      <c r="E75" s="273"/>
      <c r="F75" s="517"/>
      <c r="G75" s="517"/>
      <c r="H75" s="518"/>
    </row>
    <row r="76" spans="2:8" x14ac:dyDescent="0.25">
      <c r="B76" s="54"/>
      <c r="C76" s="147"/>
      <c r="D76" s="273"/>
      <c r="E76" s="273"/>
      <c r="F76" s="517"/>
      <c r="G76" s="517"/>
      <c r="H76" s="518"/>
    </row>
    <row r="77" spans="2:8" x14ac:dyDescent="0.25">
      <c r="B77" s="54"/>
      <c r="C77" s="147"/>
      <c r="D77" s="273"/>
      <c r="E77" s="273"/>
      <c r="F77" s="517"/>
      <c r="G77" s="517"/>
      <c r="H77" s="518"/>
    </row>
    <row r="78" spans="2:8" x14ac:dyDescent="0.25">
      <c r="B78" s="54"/>
      <c r="C78" s="147"/>
      <c r="D78" s="273"/>
      <c r="E78" s="273"/>
      <c r="F78" s="517"/>
      <c r="G78" s="517"/>
      <c r="H78" s="518"/>
    </row>
    <row r="79" spans="2:8" x14ac:dyDescent="0.25">
      <c r="B79" s="54"/>
      <c r="C79" s="147"/>
      <c r="D79" s="273"/>
      <c r="E79" s="273"/>
      <c r="F79" s="517"/>
      <c r="G79" s="517"/>
      <c r="H79" s="518"/>
    </row>
    <row r="80" spans="2:8" x14ac:dyDescent="0.25">
      <c r="B80" s="54"/>
      <c r="C80" s="147"/>
      <c r="D80" s="273"/>
      <c r="E80" s="273"/>
      <c r="F80" s="517"/>
      <c r="G80" s="517"/>
      <c r="H80" s="518"/>
    </row>
    <row r="81" spans="2:8" x14ac:dyDescent="0.25">
      <c r="B81" s="54"/>
      <c r="C81" s="147"/>
      <c r="D81" s="273"/>
      <c r="E81" s="273"/>
      <c r="F81" s="517"/>
      <c r="G81" s="517"/>
      <c r="H81" s="518"/>
    </row>
    <row r="82" spans="2:8" x14ac:dyDescent="0.25">
      <c r="B82" s="54"/>
      <c r="C82" s="147"/>
      <c r="D82" s="273"/>
      <c r="E82" s="273"/>
      <c r="F82" s="517"/>
      <c r="G82" s="517"/>
      <c r="H82" s="518"/>
    </row>
    <row r="83" spans="2:8" x14ac:dyDescent="0.25">
      <c r="B83" s="54"/>
      <c r="C83" s="147"/>
      <c r="D83" s="273"/>
      <c r="E83" s="273"/>
      <c r="F83" s="517"/>
      <c r="G83" s="517"/>
      <c r="H83" s="518"/>
    </row>
    <row r="84" spans="2:8" x14ac:dyDescent="0.25">
      <c r="B84" s="54"/>
      <c r="C84" s="147"/>
      <c r="D84" s="273"/>
      <c r="E84" s="273"/>
      <c r="F84" s="517"/>
      <c r="G84" s="517"/>
      <c r="H84" s="518"/>
    </row>
    <row r="85" spans="2:8" x14ac:dyDescent="0.25">
      <c r="B85" s="54"/>
      <c r="C85" s="147"/>
      <c r="D85" s="273"/>
      <c r="E85" s="273"/>
      <c r="F85" s="517"/>
      <c r="G85" s="517"/>
      <c r="H85" s="518"/>
    </row>
    <row r="86" spans="2:8" x14ac:dyDescent="0.25">
      <c r="B86" s="54"/>
      <c r="C86" s="147"/>
      <c r="D86" s="273"/>
      <c r="E86" s="273"/>
      <c r="F86" s="517"/>
      <c r="G86" s="517"/>
      <c r="H86" s="518"/>
    </row>
    <row r="87" spans="2:8" x14ac:dyDescent="0.25">
      <c r="B87" s="54"/>
      <c r="C87" s="147"/>
      <c r="D87" s="273"/>
      <c r="E87" s="273"/>
      <c r="F87" s="517"/>
      <c r="G87" s="517"/>
      <c r="H87" s="518"/>
    </row>
    <row r="88" spans="2:8" x14ac:dyDescent="0.25">
      <c r="B88" s="54"/>
      <c r="C88" s="147"/>
      <c r="D88" s="273"/>
      <c r="E88" s="273"/>
      <c r="F88" s="517"/>
      <c r="G88" s="517"/>
      <c r="H88" s="518"/>
    </row>
    <row r="89" spans="2:8" x14ac:dyDescent="0.25">
      <c r="B89" s="54"/>
      <c r="C89" s="147"/>
      <c r="D89" s="273"/>
      <c r="E89" s="273"/>
      <c r="F89" s="517"/>
      <c r="G89" s="517"/>
      <c r="H89" s="518"/>
    </row>
    <row r="90" spans="2:8" x14ac:dyDescent="0.25">
      <c r="B90" s="54"/>
      <c r="C90" s="147"/>
      <c r="D90" s="273"/>
      <c r="E90" s="273"/>
      <c r="F90" s="517"/>
      <c r="G90" s="517"/>
      <c r="H90" s="518"/>
    </row>
    <row r="91" spans="2:8" x14ac:dyDescent="0.25">
      <c r="B91" s="54"/>
      <c r="C91" s="147"/>
      <c r="D91" s="273"/>
      <c r="E91" s="273"/>
      <c r="F91" s="517"/>
      <c r="G91" s="517"/>
      <c r="H91" s="518"/>
    </row>
    <row r="92" spans="2:8" x14ac:dyDescent="0.25">
      <c r="B92" s="54"/>
      <c r="C92" s="147"/>
      <c r="D92" s="273"/>
      <c r="E92" s="273"/>
      <c r="F92" s="517"/>
      <c r="G92" s="517"/>
      <c r="H92" s="518"/>
    </row>
    <row r="93" spans="2:8" x14ac:dyDescent="0.25">
      <c r="B93" s="54"/>
      <c r="C93" s="147"/>
      <c r="D93" s="273"/>
      <c r="E93" s="273"/>
      <c r="F93" s="517"/>
      <c r="G93" s="517"/>
      <c r="H93" s="518"/>
    </row>
    <row r="94" spans="2:8" x14ac:dyDescent="0.25">
      <c r="B94" s="54"/>
      <c r="C94" s="147"/>
      <c r="D94" s="273"/>
      <c r="E94" s="273"/>
      <c r="F94" s="517"/>
      <c r="G94" s="517"/>
      <c r="H94" s="518"/>
    </row>
    <row r="95" spans="2:8" x14ac:dyDescent="0.25">
      <c r="B95" s="54"/>
      <c r="C95" s="147"/>
      <c r="D95" s="273"/>
      <c r="E95" s="273"/>
      <c r="F95" s="517"/>
      <c r="G95" s="517"/>
      <c r="H95" s="518"/>
    </row>
    <row r="96" spans="2:8" x14ac:dyDescent="0.25">
      <c r="B96" s="54"/>
      <c r="C96" s="147"/>
      <c r="D96" s="273"/>
      <c r="E96" s="273"/>
      <c r="F96" s="517"/>
      <c r="G96" s="517"/>
      <c r="H96" s="518"/>
    </row>
    <row r="97" spans="2:8" x14ac:dyDescent="0.25">
      <c r="B97" s="54"/>
      <c r="C97" s="147"/>
      <c r="D97" s="273"/>
      <c r="E97" s="273"/>
      <c r="F97" s="517"/>
      <c r="G97" s="517"/>
      <c r="H97" s="518"/>
    </row>
    <row r="98" spans="2:8" x14ac:dyDescent="0.25">
      <c r="B98" s="54"/>
      <c r="C98" s="147"/>
      <c r="D98" s="273"/>
      <c r="E98" s="273"/>
      <c r="F98" s="517"/>
      <c r="G98" s="517"/>
      <c r="H98" s="518"/>
    </row>
    <row r="99" spans="2:8" x14ac:dyDescent="0.25">
      <c r="B99" s="54"/>
      <c r="C99" s="147"/>
      <c r="D99" s="273"/>
      <c r="E99" s="273"/>
      <c r="F99" s="517"/>
      <c r="G99" s="517"/>
      <c r="H99" s="518"/>
    </row>
    <row r="100" spans="2:8" ht="15.75" thickBot="1" x14ac:dyDescent="0.3">
      <c r="B100" s="60"/>
      <c r="C100" s="148"/>
      <c r="D100" s="274"/>
      <c r="E100" s="274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A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040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0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3">
    <tabColor rgb="FF000000"/>
    <pageSetUpPr fitToPage="1"/>
  </sheetPr>
  <dimension ref="B1:BF100"/>
  <sheetViews>
    <sheetView showGridLines="0" topLeftCell="A18" zoomScaleNormal="100" workbookViewId="0">
      <selection activeCell="D34" sqref="D34:D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43588</v>
      </c>
      <c r="N5" s="468" t="str">
        <f ca="1">"Oil Sales for "&amp;TEXT(L5,"MM-DD-YY")</f>
        <v>Oil Sales for 05-03-19</v>
      </c>
      <c r="O5" s="469"/>
      <c r="P5" s="96">
        <f>SUM(AC14:AC37)</f>
        <v>385.15</v>
      </c>
      <c r="Q5" s="10"/>
      <c r="R5" s="531" t="str">
        <f ca="1">"Flare Total For "&amp;TEXT(L5,"MM-DD-YY")</f>
        <v>Flare Total For 05-03-19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811</v>
      </c>
      <c r="M6" s="10"/>
      <c r="N6" s="472" t="str">
        <f ca="1">"Gas Sales for "&amp;TEXT(L5,"MM-DD-YY")</f>
        <v>Gas Sales for 05-03-19</v>
      </c>
      <c r="O6" s="473"/>
      <c r="P6" s="132">
        <v>3693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712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65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268" t="s">
        <v>92</v>
      </c>
      <c r="F11" s="268" t="s">
        <v>93</v>
      </c>
      <c r="G11" s="268" t="s">
        <v>94</v>
      </c>
      <c r="H11" s="269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68" t="s">
        <v>54</v>
      </c>
      <c r="N11" s="269" t="s">
        <v>55</v>
      </c>
      <c r="O11" s="38" t="s">
        <v>80</v>
      </c>
      <c r="P11" s="268" t="s">
        <v>61</v>
      </c>
      <c r="Q11" s="269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68" t="s">
        <v>61</v>
      </c>
      <c r="AD11" s="268" t="s">
        <v>100</v>
      </c>
      <c r="AE11" s="268" t="s">
        <v>101</v>
      </c>
      <c r="AF11" s="269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266">
        <v>862</v>
      </c>
      <c r="E14" s="51">
        <v>42</v>
      </c>
      <c r="F14" s="266">
        <v>1.75</v>
      </c>
      <c r="G14" s="51">
        <v>178</v>
      </c>
      <c r="H14" s="52">
        <v>204</v>
      </c>
      <c r="I14" s="53"/>
      <c r="J14" s="160"/>
      <c r="K14" s="65"/>
      <c r="L14" s="49"/>
      <c r="M14" s="266"/>
      <c r="N14" s="52"/>
      <c r="O14" s="54">
        <v>3677</v>
      </c>
      <c r="P14" s="266">
        <v>32</v>
      </c>
      <c r="Q14" s="52">
        <v>26</v>
      </c>
      <c r="R14" s="21">
        <f>P14</f>
        <v>32</v>
      </c>
      <c r="S14" s="22">
        <f>Q14</f>
        <v>26</v>
      </c>
      <c r="T14" s="61"/>
      <c r="U14" s="61"/>
      <c r="V14" s="61"/>
      <c r="W14" s="112">
        <f ca="1">INDEX('Daily Totals'!$1:$1048576,MATCH(L5,'Daily Totals'!B:B)-1,17)</f>
        <v>120692</v>
      </c>
      <c r="X14" s="113">
        <f ca="1">IFERROR(('Main Tab'!$D$10-W14)/'Main Tab'!$D$10,1)</f>
        <v>0.3204547118075301</v>
      </c>
      <c r="Y14" s="185"/>
      <c r="Z14" s="64">
        <v>3</v>
      </c>
      <c r="AA14" s="49"/>
      <c r="AB14" s="49"/>
      <c r="AC14" s="266"/>
      <c r="AD14" s="104"/>
      <c r="AE14" s="106"/>
      <c r="AF14" s="108"/>
      <c r="AI14" s="83">
        <f ca="1">$L$5+B14</f>
        <v>43588.291666666664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32</v>
      </c>
      <c r="AQ14" s="81">
        <f t="shared" si="1"/>
        <v>26</v>
      </c>
      <c r="AR14" s="81">
        <f t="shared" ref="AR14:AR37" si="2">IF(O14="","",O14)</f>
        <v>3677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0.65625</v>
      </c>
      <c r="AV14" s="81">
        <f t="shared" ref="AV14:AZ37" si="6">IF(F14="","",F14)</f>
        <v>1.75</v>
      </c>
      <c r="AW14" s="226">
        <f t="shared" si="6"/>
        <v>178</v>
      </c>
      <c r="AX14" s="81">
        <f t="shared" si="6"/>
        <v>204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862</v>
      </c>
      <c r="BC14" s="81">
        <f t="shared" ref="BC14:BC37" si="8">IF(H14="","",H14)</f>
        <v>204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43588.333333333328</v>
      </c>
      <c r="C15" s="49"/>
      <c r="D15" s="266">
        <v>863</v>
      </c>
      <c r="E15" s="51">
        <v>42</v>
      </c>
      <c r="F15" s="266">
        <v>1.75</v>
      </c>
      <c r="G15" s="51">
        <v>176</v>
      </c>
      <c r="H15" s="52">
        <v>204</v>
      </c>
      <c r="I15" s="53"/>
      <c r="J15" s="160"/>
      <c r="K15" s="65"/>
      <c r="L15" s="49"/>
      <c r="M15" s="266"/>
      <c r="N15" s="52"/>
      <c r="O15" s="54">
        <v>3565</v>
      </c>
      <c r="P15" s="266">
        <v>31</v>
      </c>
      <c r="Q15" s="52">
        <v>26</v>
      </c>
      <c r="R15" s="23">
        <f t="shared" ref="R15:S30" si="12">P15+R14</f>
        <v>63</v>
      </c>
      <c r="S15" s="24">
        <f t="shared" si="12"/>
        <v>52</v>
      </c>
      <c r="T15" s="62"/>
      <c r="U15" s="62"/>
      <c r="V15" s="62"/>
      <c r="W15" s="114">
        <f t="shared" ref="W15:W37" ca="1" si="13">W14-Q15</f>
        <v>120666</v>
      </c>
      <c r="X15" s="115">
        <f ca="1">IFERROR(('Main Tab'!$D$10-W15)/'Main Tab'!$D$10,1)</f>
        <v>0.32060110243402568</v>
      </c>
      <c r="Y15" s="110"/>
      <c r="Z15" s="65">
        <v>3</v>
      </c>
      <c r="AA15" s="49"/>
      <c r="AB15" s="49"/>
      <c r="AC15" s="266"/>
      <c r="AD15" s="104"/>
      <c r="AE15" s="106"/>
      <c r="AF15" s="108"/>
      <c r="AI15" s="83">
        <f t="shared" ref="AI15:AI37" ca="1" si="14">B15</f>
        <v>43588.333333333328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31</v>
      </c>
      <c r="AQ15" s="81">
        <f t="shared" si="1"/>
        <v>26</v>
      </c>
      <c r="AR15" s="81">
        <f t="shared" si="2"/>
        <v>3565</v>
      </c>
      <c r="AS15" s="81" t="str">
        <f t="shared" si="3"/>
        <v/>
      </c>
      <c r="AT15" s="81" t="str">
        <f t="shared" si="4"/>
        <v/>
      </c>
      <c r="AU15" s="81">
        <f t="shared" si="5"/>
        <v>0.65625</v>
      </c>
      <c r="AV15" s="81">
        <f t="shared" si="6"/>
        <v>1.75</v>
      </c>
      <c r="AW15" s="226">
        <f t="shared" si="6"/>
        <v>176</v>
      </c>
      <c r="AX15" s="81">
        <f t="shared" si="6"/>
        <v>204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863</v>
      </c>
      <c r="BC15" s="81">
        <f t="shared" si="8"/>
        <v>204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43588.374999999993</v>
      </c>
      <c r="C16" s="49"/>
      <c r="D16" s="266">
        <v>862</v>
      </c>
      <c r="E16" s="51">
        <v>42</v>
      </c>
      <c r="F16" s="266">
        <v>1.75</v>
      </c>
      <c r="G16" s="51">
        <v>186</v>
      </c>
      <c r="H16" s="52">
        <v>205</v>
      </c>
      <c r="I16" s="53"/>
      <c r="J16" s="160"/>
      <c r="K16" s="65"/>
      <c r="L16" s="49"/>
      <c r="M16" s="266"/>
      <c r="N16" s="52"/>
      <c r="O16" s="54">
        <v>3588</v>
      </c>
      <c r="P16" s="266">
        <v>31</v>
      </c>
      <c r="Q16" s="52">
        <v>25</v>
      </c>
      <c r="R16" s="23">
        <f t="shared" si="12"/>
        <v>94</v>
      </c>
      <c r="S16" s="24">
        <f t="shared" si="12"/>
        <v>77</v>
      </c>
      <c r="T16" s="62"/>
      <c r="U16" s="62"/>
      <c r="V16" s="62"/>
      <c r="W16" s="114">
        <f t="shared" ca="1" si="13"/>
        <v>120641</v>
      </c>
      <c r="X16" s="115">
        <f ca="1">IFERROR(('Main Tab'!$D$10-W16)/'Main Tab'!$D$10,1)</f>
        <v>0.32074186265180987</v>
      </c>
      <c r="Y16" s="110"/>
      <c r="Z16" s="65">
        <v>2</v>
      </c>
      <c r="AA16" s="49"/>
      <c r="AB16" s="49"/>
      <c r="AC16" s="266"/>
      <c r="AD16" s="104"/>
      <c r="AE16" s="106"/>
      <c r="AF16" s="108"/>
      <c r="AI16" s="83">
        <f t="shared" ca="1" si="14"/>
        <v>43588.374999999993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31</v>
      </c>
      <c r="AQ16" s="81">
        <f t="shared" si="1"/>
        <v>25</v>
      </c>
      <c r="AR16" s="81">
        <f t="shared" si="2"/>
        <v>3588</v>
      </c>
      <c r="AS16" s="81" t="str">
        <f t="shared" si="3"/>
        <v/>
      </c>
      <c r="AT16" s="81" t="str">
        <f t="shared" si="4"/>
        <v/>
      </c>
      <c r="AU16" s="81">
        <f t="shared" si="5"/>
        <v>0.65625</v>
      </c>
      <c r="AV16" s="81">
        <f t="shared" si="6"/>
        <v>1.75</v>
      </c>
      <c r="AW16" s="226">
        <f t="shared" si="6"/>
        <v>186</v>
      </c>
      <c r="AX16" s="81">
        <f t="shared" si="6"/>
        <v>205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862</v>
      </c>
      <c r="BC16" s="81">
        <f t="shared" si="8"/>
        <v>205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43588.416666666657</v>
      </c>
      <c r="C17" s="49"/>
      <c r="D17" s="266">
        <v>859</v>
      </c>
      <c r="E17" s="51">
        <v>42</v>
      </c>
      <c r="F17" s="266">
        <v>1.75</v>
      </c>
      <c r="G17" s="51">
        <v>180</v>
      </c>
      <c r="H17" s="52">
        <v>204</v>
      </c>
      <c r="I17" s="53"/>
      <c r="J17" s="160"/>
      <c r="K17" s="65"/>
      <c r="L17" s="49"/>
      <c r="M17" s="266"/>
      <c r="N17" s="52"/>
      <c r="O17" s="54">
        <v>3622</v>
      </c>
      <c r="P17" s="266">
        <v>32</v>
      </c>
      <c r="Q17" s="52">
        <v>35</v>
      </c>
      <c r="R17" s="23">
        <f t="shared" si="12"/>
        <v>126</v>
      </c>
      <c r="S17" s="24">
        <f t="shared" si="12"/>
        <v>112</v>
      </c>
      <c r="T17" s="62"/>
      <c r="U17" s="171"/>
      <c r="V17" s="62"/>
      <c r="W17" s="114">
        <f t="shared" ca="1" si="13"/>
        <v>120606</v>
      </c>
      <c r="X17" s="115">
        <f ca="1">IFERROR(('Main Tab'!$D$10-W17)/'Main Tab'!$D$10,1)</f>
        <v>0.32093892695670778</v>
      </c>
      <c r="Y17" s="110"/>
      <c r="Z17" s="65">
        <v>2</v>
      </c>
      <c r="AA17" s="49">
        <v>8244421</v>
      </c>
      <c r="AB17" s="49" t="s">
        <v>160</v>
      </c>
      <c r="AC17" s="266">
        <v>196.73</v>
      </c>
      <c r="AD17" s="104" t="s">
        <v>153</v>
      </c>
      <c r="AE17" s="106">
        <v>45.5</v>
      </c>
      <c r="AF17" s="108">
        <v>1E-3</v>
      </c>
      <c r="AI17" s="83">
        <f t="shared" ca="1" si="14"/>
        <v>43588.416666666657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32</v>
      </c>
      <c r="AQ17" s="81">
        <f t="shared" si="1"/>
        <v>35</v>
      </c>
      <c r="AR17" s="81">
        <f t="shared" si="2"/>
        <v>3622</v>
      </c>
      <c r="AS17" s="81" t="str">
        <f t="shared" si="3"/>
        <v/>
      </c>
      <c r="AT17" s="81" t="str">
        <f t="shared" si="4"/>
        <v/>
      </c>
      <c r="AU17" s="81">
        <f t="shared" si="5"/>
        <v>0.65625</v>
      </c>
      <c r="AV17" s="81">
        <f t="shared" si="6"/>
        <v>1.75</v>
      </c>
      <c r="AW17" s="226">
        <f t="shared" si="6"/>
        <v>180</v>
      </c>
      <c r="AX17" s="81">
        <f t="shared" si="6"/>
        <v>204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859</v>
      </c>
      <c r="BC17" s="81">
        <f t="shared" si="8"/>
        <v>204</v>
      </c>
      <c r="BD17" s="81">
        <f t="shared" si="9"/>
        <v>1E-3</v>
      </c>
      <c r="BE17" s="81">
        <f t="shared" si="10"/>
        <v>45.5</v>
      </c>
      <c r="BF17" s="84" t="str">
        <f t="shared" si="11"/>
        <v>Ticket No: 8244421 196.73 bbls sold</v>
      </c>
    </row>
    <row r="18" spans="2:58" x14ac:dyDescent="0.25">
      <c r="B18" s="47">
        <f t="shared" ca="1" si="15"/>
        <v>43588.458333333321</v>
      </c>
      <c r="C18" s="49"/>
      <c r="D18" s="266">
        <v>860</v>
      </c>
      <c r="E18" s="51">
        <v>42</v>
      </c>
      <c r="F18" s="266">
        <v>1.75</v>
      </c>
      <c r="G18" s="51">
        <v>181</v>
      </c>
      <c r="H18" s="52">
        <v>205</v>
      </c>
      <c r="I18" s="53"/>
      <c r="J18" s="160"/>
      <c r="K18" s="65"/>
      <c r="L18" s="49"/>
      <c r="M18" s="266"/>
      <c r="N18" s="52"/>
      <c r="O18" s="54">
        <v>3556</v>
      </c>
      <c r="P18" s="266">
        <v>32</v>
      </c>
      <c r="Q18" s="52">
        <v>30</v>
      </c>
      <c r="R18" s="23">
        <f t="shared" si="12"/>
        <v>158</v>
      </c>
      <c r="S18" s="24">
        <f t="shared" si="12"/>
        <v>142</v>
      </c>
      <c r="T18" s="62"/>
      <c r="U18" s="62"/>
      <c r="V18" s="62"/>
      <c r="W18" s="114">
        <f t="shared" ca="1" si="13"/>
        <v>120576</v>
      </c>
      <c r="X18" s="115">
        <f ca="1">IFERROR(('Main Tab'!$D$10-W18)/'Main Tab'!$D$10,1)</f>
        <v>0.32110783921804886</v>
      </c>
      <c r="Y18" s="110"/>
      <c r="Z18" s="65">
        <v>3</v>
      </c>
      <c r="AA18" s="49"/>
      <c r="AB18" s="49"/>
      <c r="AC18" s="266"/>
      <c r="AD18" s="104"/>
      <c r="AE18" s="106"/>
      <c r="AF18" s="108"/>
      <c r="AI18" s="83">
        <f t="shared" ca="1" si="14"/>
        <v>43588.458333333321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32</v>
      </c>
      <c r="AQ18" s="81">
        <f t="shared" si="1"/>
        <v>30</v>
      </c>
      <c r="AR18" s="81">
        <f t="shared" si="2"/>
        <v>3556</v>
      </c>
      <c r="AS18" s="81" t="str">
        <f t="shared" si="3"/>
        <v/>
      </c>
      <c r="AT18" s="81" t="str">
        <f t="shared" si="4"/>
        <v/>
      </c>
      <c r="AU18" s="81">
        <f t="shared" si="5"/>
        <v>0.65625</v>
      </c>
      <c r="AV18" s="81">
        <f t="shared" si="6"/>
        <v>1.75</v>
      </c>
      <c r="AW18" s="226">
        <f t="shared" si="6"/>
        <v>181</v>
      </c>
      <c r="AX18" s="81">
        <f t="shared" si="6"/>
        <v>205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860</v>
      </c>
      <c r="BC18" s="81">
        <f t="shared" si="8"/>
        <v>205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43588.499999999985</v>
      </c>
      <c r="C19" s="49"/>
      <c r="D19" s="266">
        <v>859</v>
      </c>
      <c r="E19" s="51">
        <v>42</v>
      </c>
      <c r="F19" s="266">
        <v>1.75</v>
      </c>
      <c r="G19" s="51">
        <v>181</v>
      </c>
      <c r="H19" s="52">
        <v>205</v>
      </c>
      <c r="I19" s="53"/>
      <c r="J19" s="160"/>
      <c r="K19" s="65"/>
      <c r="L19" s="49"/>
      <c r="M19" s="266"/>
      <c r="N19" s="52"/>
      <c r="O19" s="54">
        <v>3678</v>
      </c>
      <c r="P19" s="266">
        <v>31</v>
      </c>
      <c r="Q19" s="52">
        <v>29</v>
      </c>
      <c r="R19" s="23">
        <f t="shared" si="12"/>
        <v>189</v>
      </c>
      <c r="S19" s="24">
        <f t="shared" si="12"/>
        <v>171</v>
      </c>
      <c r="T19" s="62"/>
      <c r="U19" s="62"/>
      <c r="V19" s="62"/>
      <c r="W19" s="114">
        <f t="shared" ca="1" si="13"/>
        <v>120547</v>
      </c>
      <c r="X19" s="115">
        <f ca="1">IFERROR(('Main Tab'!$D$10-W19)/'Main Tab'!$D$10,1)</f>
        <v>0.32127112107067851</v>
      </c>
      <c r="Y19" s="110"/>
      <c r="Z19" s="65">
        <v>2</v>
      </c>
      <c r="AA19" s="49"/>
      <c r="AB19" s="49"/>
      <c r="AC19" s="266"/>
      <c r="AD19" s="104"/>
      <c r="AE19" s="106"/>
      <c r="AF19" s="108"/>
      <c r="AI19" s="83">
        <f t="shared" ca="1" si="14"/>
        <v>43588.499999999985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31</v>
      </c>
      <c r="AQ19" s="81">
        <f t="shared" si="1"/>
        <v>29</v>
      </c>
      <c r="AR19" s="81">
        <f t="shared" si="2"/>
        <v>3678</v>
      </c>
      <c r="AS19" s="81" t="str">
        <f t="shared" si="3"/>
        <v/>
      </c>
      <c r="AT19" s="81" t="str">
        <f t="shared" si="4"/>
        <v/>
      </c>
      <c r="AU19" s="81">
        <f t="shared" si="5"/>
        <v>0.65625</v>
      </c>
      <c r="AV19" s="81">
        <f>IF(F19="","",F19)</f>
        <v>1.75</v>
      </c>
      <c r="AW19" s="226">
        <f t="shared" si="6"/>
        <v>181</v>
      </c>
      <c r="AX19" s="81">
        <f t="shared" si="6"/>
        <v>205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859</v>
      </c>
      <c r="BC19" s="81">
        <f t="shared" si="8"/>
        <v>205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43588.54166666665</v>
      </c>
      <c r="C20" s="49"/>
      <c r="D20" s="266">
        <v>856</v>
      </c>
      <c r="E20" s="51">
        <v>42</v>
      </c>
      <c r="F20" s="266">
        <v>1.75</v>
      </c>
      <c r="G20" s="51">
        <v>182</v>
      </c>
      <c r="H20" s="52">
        <v>201</v>
      </c>
      <c r="I20" s="53"/>
      <c r="J20" s="160"/>
      <c r="K20" s="65"/>
      <c r="L20" s="49"/>
      <c r="M20" s="266"/>
      <c r="N20" s="52"/>
      <c r="O20" s="54">
        <v>3621</v>
      </c>
      <c r="P20" s="266">
        <v>31</v>
      </c>
      <c r="Q20" s="52">
        <v>30</v>
      </c>
      <c r="R20" s="23">
        <f t="shared" si="12"/>
        <v>220</v>
      </c>
      <c r="S20" s="24">
        <f t="shared" si="12"/>
        <v>201</v>
      </c>
      <c r="T20" s="62"/>
      <c r="U20" s="62"/>
      <c r="V20" s="62"/>
      <c r="W20" s="114">
        <f t="shared" ca="1" si="13"/>
        <v>120517</v>
      </c>
      <c r="X20" s="115">
        <f ca="1">IFERROR(('Main Tab'!$D$10-W20)/'Main Tab'!$D$10,1)</f>
        <v>0.32144003333201959</v>
      </c>
      <c r="Y20" s="110"/>
      <c r="Z20" s="221">
        <v>3</v>
      </c>
      <c r="AA20" s="49"/>
      <c r="AB20" s="49"/>
      <c r="AC20" s="266"/>
      <c r="AD20" s="104"/>
      <c r="AE20" s="106"/>
      <c r="AF20" s="108"/>
      <c r="AI20" s="83">
        <f t="shared" ca="1" si="14"/>
        <v>43588.54166666665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31</v>
      </c>
      <c r="AQ20" s="81">
        <f t="shared" si="1"/>
        <v>30</v>
      </c>
      <c r="AR20" s="81">
        <f t="shared" si="2"/>
        <v>3621</v>
      </c>
      <c r="AS20" s="81" t="str">
        <f t="shared" si="3"/>
        <v/>
      </c>
      <c r="AT20" s="81" t="str">
        <f t="shared" si="4"/>
        <v/>
      </c>
      <c r="AU20" s="81">
        <f t="shared" si="5"/>
        <v>0.65625</v>
      </c>
      <c r="AV20" s="81">
        <f t="shared" si="6"/>
        <v>1.75</v>
      </c>
      <c r="AW20" s="226">
        <f t="shared" si="6"/>
        <v>182</v>
      </c>
      <c r="AX20" s="81">
        <f t="shared" si="6"/>
        <v>201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856</v>
      </c>
      <c r="BC20" s="81">
        <f t="shared" si="8"/>
        <v>201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43588.583333333314</v>
      </c>
      <c r="C21" s="49"/>
      <c r="D21" s="266">
        <v>859</v>
      </c>
      <c r="E21" s="51">
        <v>42</v>
      </c>
      <c r="F21" s="266">
        <v>1.75</v>
      </c>
      <c r="G21" s="51">
        <v>185</v>
      </c>
      <c r="H21" s="52">
        <v>202</v>
      </c>
      <c r="I21" s="53"/>
      <c r="J21" s="160"/>
      <c r="K21" s="65"/>
      <c r="L21" s="49"/>
      <c r="M21" s="266"/>
      <c r="N21" s="52"/>
      <c r="O21" s="54">
        <v>3545</v>
      </c>
      <c r="P21" s="266">
        <v>32</v>
      </c>
      <c r="Q21" s="52">
        <v>34</v>
      </c>
      <c r="R21" s="23">
        <f t="shared" si="12"/>
        <v>252</v>
      </c>
      <c r="S21" s="24">
        <f t="shared" si="12"/>
        <v>235</v>
      </c>
      <c r="T21" s="62"/>
      <c r="U21" s="62"/>
      <c r="V21" s="62"/>
      <c r="W21" s="114">
        <f t="shared" ca="1" si="13"/>
        <v>120483</v>
      </c>
      <c r="X21" s="115">
        <f ca="1">IFERROR(('Main Tab'!$D$10-W21)/'Main Tab'!$D$10,1)</f>
        <v>0.32163146722820607</v>
      </c>
      <c r="Y21" s="110"/>
      <c r="Z21" s="65">
        <v>2</v>
      </c>
      <c r="AA21" s="49"/>
      <c r="AB21" s="49"/>
      <c r="AC21" s="266"/>
      <c r="AD21" s="104"/>
      <c r="AE21" s="106"/>
      <c r="AF21" s="108"/>
      <c r="AI21" s="83">
        <f t="shared" ca="1" si="14"/>
        <v>43588.583333333314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32</v>
      </c>
      <c r="AQ21" s="81">
        <f t="shared" si="1"/>
        <v>34</v>
      </c>
      <c r="AR21" s="81">
        <f t="shared" si="2"/>
        <v>3545</v>
      </c>
      <c r="AS21" s="81" t="str">
        <f t="shared" si="3"/>
        <v/>
      </c>
      <c r="AT21" s="81" t="str">
        <f t="shared" si="4"/>
        <v/>
      </c>
      <c r="AU21" s="81">
        <f t="shared" si="5"/>
        <v>0.65625</v>
      </c>
      <c r="AV21" s="81">
        <f t="shared" si="6"/>
        <v>1.75</v>
      </c>
      <c r="AW21" s="226">
        <f t="shared" si="6"/>
        <v>185</v>
      </c>
      <c r="AX21" s="81">
        <f t="shared" si="6"/>
        <v>202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859</v>
      </c>
      <c r="BC21" s="81">
        <f t="shared" si="8"/>
        <v>202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43588.624999999978</v>
      </c>
      <c r="C22" s="49"/>
      <c r="D22" s="266">
        <v>857</v>
      </c>
      <c r="E22" s="51">
        <v>42</v>
      </c>
      <c r="F22" s="266">
        <v>1.75</v>
      </c>
      <c r="G22" s="51">
        <v>177</v>
      </c>
      <c r="H22" s="52">
        <v>199</v>
      </c>
      <c r="I22" s="53"/>
      <c r="J22" s="160"/>
      <c r="K22" s="65"/>
      <c r="L22" s="49"/>
      <c r="M22" s="266"/>
      <c r="N22" s="52"/>
      <c r="O22" s="54">
        <v>3688</v>
      </c>
      <c r="P22" s="266">
        <v>33</v>
      </c>
      <c r="Q22" s="52">
        <v>30</v>
      </c>
      <c r="R22" s="23">
        <f t="shared" si="12"/>
        <v>285</v>
      </c>
      <c r="S22" s="24">
        <f t="shared" si="12"/>
        <v>265</v>
      </c>
      <c r="T22" s="62"/>
      <c r="U22" s="62"/>
      <c r="V22" s="62"/>
      <c r="W22" s="114">
        <f t="shared" ca="1" si="13"/>
        <v>120453</v>
      </c>
      <c r="X22" s="115">
        <f ca="1">IFERROR(('Main Tab'!$D$10-W22)/'Main Tab'!$D$10,1)</f>
        <v>0.32180037948954715</v>
      </c>
      <c r="Y22" s="110"/>
      <c r="Z22" s="65">
        <v>3</v>
      </c>
      <c r="AA22" s="49"/>
      <c r="AB22" s="49"/>
      <c r="AC22" s="266"/>
      <c r="AD22" s="104"/>
      <c r="AE22" s="106"/>
      <c r="AF22" s="108"/>
      <c r="AI22" s="83">
        <f t="shared" ca="1" si="14"/>
        <v>43588.624999999978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33</v>
      </c>
      <c r="AQ22" s="81">
        <f t="shared" si="1"/>
        <v>30</v>
      </c>
      <c r="AR22" s="81">
        <f t="shared" si="2"/>
        <v>3688</v>
      </c>
      <c r="AS22" s="81" t="str">
        <f t="shared" si="3"/>
        <v/>
      </c>
      <c r="AT22" s="81" t="str">
        <f t="shared" si="4"/>
        <v/>
      </c>
      <c r="AU22" s="81">
        <f t="shared" si="5"/>
        <v>0.65625</v>
      </c>
      <c r="AV22" s="81">
        <f t="shared" si="6"/>
        <v>1.75</v>
      </c>
      <c r="AW22" s="226">
        <f t="shared" si="6"/>
        <v>177</v>
      </c>
      <c r="AX22" s="81">
        <f t="shared" si="6"/>
        <v>199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857</v>
      </c>
      <c r="BC22" s="81">
        <f t="shared" si="8"/>
        <v>199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43588.666666666642</v>
      </c>
      <c r="C23" s="49"/>
      <c r="D23" s="266">
        <v>857</v>
      </c>
      <c r="E23" s="51">
        <v>42</v>
      </c>
      <c r="F23" s="266">
        <v>1.75</v>
      </c>
      <c r="G23" s="51">
        <v>176</v>
      </c>
      <c r="H23" s="52">
        <v>198</v>
      </c>
      <c r="I23" s="53"/>
      <c r="J23" s="160"/>
      <c r="K23" s="65"/>
      <c r="L23" s="49"/>
      <c r="M23" s="266"/>
      <c r="N23" s="52"/>
      <c r="O23" s="54">
        <v>3712</v>
      </c>
      <c r="P23" s="266">
        <v>32</v>
      </c>
      <c r="Q23" s="52">
        <v>32</v>
      </c>
      <c r="R23" s="23">
        <f t="shared" si="12"/>
        <v>317</v>
      </c>
      <c r="S23" s="24">
        <f t="shared" si="12"/>
        <v>297</v>
      </c>
      <c r="T23" s="62"/>
      <c r="U23" s="62"/>
      <c r="V23" s="62"/>
      <c r="W23" s="114">
        <f t="shared" ca="1" si="13"/>
        <v>120421</v>
      </c>
      <c r="X23" s="115">
        <f ca="1">IFERROR(('Main Tab'!$D$10-W23)/'Main Tab'!$D$10,1)</f>
        <v>0.32198055256831093</v>
      </c>
      <c r="Y23" s="110"/>
      <c r="Z23" s="65">
        <v>3</v>
      </c>
      <c r="AA23" s="49"/>
      <c r="AB23" s="49"/>
      <c r="AC23" s="266"/>
      <c r="AD23" s="104"/>
      <c r="AE23" s="106"/>
      <c r="AF23" s="108"/>
      <c r="AI23" s="83">
        <f t="shared" ca="1" si="14"/>
        <v>43588.666666666642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32</v>
      </c>
      <c r="AQ23" s="81">
        <f t="shared" si="1"/>
        <v>32</v>
      </c>
      <c r="AR23" s="81">
        <f t="shared" si="2"/>
        <v>3712</v>
      </c>
      <c r="AS23" s="81" t="str">
        <f t="shared" si="3"/>
        <v/>
      </c>
      <c r="AT23" s="81" t="str">
        <f t="shared" si="4"/>
        <v/>
      </c>
      <c r="AU23" s="81">
        <f t="shared" si="5"/>
        <v>0.65625</v>
      </c>
      <c r="AV23" s="81">
        <f t="shared" si="6"/>
        <v>1.75</v>
      </c>
      <c r="AW23" s="226">
        <f t="shared" si="6"/>
        <v>176</v>
      </c>
      <c r="AX23" s="81">
        <f t="shared" si="6"/>
        <v>198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857</v>
      </c>
      <c r="BC23" s="81">
        <f t="shared" si="8"/>
        <v>198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43588.708333333307</v>
      </c>
      <c r="C24" s="49"/>
      <c r="D24" s="266">
        <v>858</v>
      </c>
      <c r="E24" s="51">
        <v>42</v>
      </c>
      <c r="F24" s="266">
        <v>1.75</v>
      </c>
      <c r="G24" s="51">
        <v>180</v>
      </c>
      <c r="H24" s="52">
        <v>200</v>
      </c>
      <c r="I24" s="53"/>
      <c r="J24" s="160"/>
      <c r="K24" s="65"/>
      <c r="L24" s="49"/>
      <c r="M24" s="266"/>
      <c r="N24" s="52"/>
      <c r="O24" s="54">
        <v>3654</v>
      </c>
      <c r="P24" s="266">
        <v>32</v>
      </c>
      <c r="Q24" s="52">
        <v>29</v>
      </c>
      <c r="R24" s="23">
        <f t="shared" si="12"/>
        <v>349</v>
      </c>
      <c r="S24" s="24">
        <f t="shared" si="12"/>
        <v>326</v>
      </c>
      <c r="T24" s="62"/>
      <c r="U24" s="62"/>
      <c r="V24" s="62"/>
      <c r="W24" s="114">
        <f t="shared" ca="1" si="13"/>
        <v>120392</v>
      </c>
      <c r="X24" s="115">
        <f ca="1">IFERROR(('Main Tab'!$D$10-W24)/'Main Tab'!$D$10,1)</f>
        <v>0.32214383442094063</v>
      </c>
      <c r="Y24" s="110"/>
      <c r="Z24" s="65">
        <v>3</v>
      </c>
      <c r="AA24" s="49"/>
      <c r="AB24" s="49"/>
      <c r="AC24" s="266"/>
      <c r="AD24" s="104"/>
      <c r="AE24" s="106"/>
      <c r="AF24" s="108"/>
      <c r="AI24" s="83">
        <f t="shared" ca="1" si="14"/>
        <v>43588.708333333307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32</v>
      </c>
      <c r="AQ24" s="81">
        <f t="shared" si="1"/>
        <v>29</v>
      </c>
      <c r="AR24" s="81">
        <f t="shared" si="2"/>
        <v>3654</v>
      </c>
      <c r="AS24" s="81" t="str">
        <f t="shared" si="3"/>
        <v/>
      </c>
      <c r="AT24" s="81" t="str">
        <f t="shared" si="4"/>
        <v/>
      </c>
      <c r="AU24" s="81">
        <f t="shared" si="5"/>
        <v>0.65625</v>
      </c>
      <c r="AV24" s="81">
        <f t="shared" si="6"/>
        <v>1.75</v>
      </c>
      <c r="AW24" s="226">
        <f t="shared" si="6"/>
        <v>180</v>
      </c>
      <c r="AX24" s="81">
        <f t="shared" si="6"/>
        <v>200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858</v>
      </c>
      <c r="BC24" s="81">
        <f t="shared" si="8"/>
        <v>200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43588.749999999971</v>
      </c>
      <c r="C25" s="49"/>
      <c r="D25" s="266">
        <v>857</v>
      </c>
      <c r="E25" s="51">
        <v>42</v>
      </c>
      <c r="F25" s="266">
        <v>1.75</v>
      </c>
      <c r="G25" s="51">
        <v>182</v>
      </c>
      <c r="H25" s="52">
        <v>199</v>
      </c>
      <c r="I25" s="53"/>
      <c r="J25" s="160"/>
      <c r="K25" s="65"/>
      <c r="L25" s="49"/>
      <c r="M25" s="266"/>
      <c r="N25" s="52"/>
      <c r="O25" s="54">
        <v>3696</v>
      </c>
      <c r="P25" s="266">
        <v>35</v>
      </c>
      <c r="Q25" s="52">
        <v>29</v>
      </c>
      <c r="R25" s="23">
        <f t="shared" si="12"/>
        <v>384</v>
      </c>
      <c r="S25" s="24">
        <f t="shared" si="12"/>
        <v>355</v>
      </c>
      <c r="T25" s="62"/>
      <c r="U25" s="62"/>
      <c r="V25" s="62"/>
      <c r="W25" s="114">
        <f t="shared" ca="1" si="13"/>
        <v>120363</v>
      </c>
      <c r="X25" s="115">
        <f ca="1">IFERROR(('Main Tab'!$D$10-W25)/'Main Tab'!$D$10,1)</f>
        <v>0.32230711627357028</v>
      </c>
      <c r="Y25" s="110"/>
      <c r="Z25" s="65">
        <v>3</v>
      </c>
      <c r="AA25" s="49"/>
      <c r="AB25" s="49"/>
      <c r="AC25" s="266"/>
      <c r="AD25" s="104"/>
      <c r="AE25" s="106"/>
      <c r="AF25" s="108"/>
      <c r="AI25" s="83">
        <f t="shared" ca="1" si="14"/>
        <v>43588.749999999971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35</v>
      </c>
      <c r="AQ25" s="81">
        <f t="shared" si="1"/>
        <v>29</v>
      </c>
      <c r="AR25" s="81">
        <f t="shared" si="2"/>
        <v>3696</v>
      </c>
      <c r="AS25" s="81" t="str">
        <f t="shared" si="3"/>
        <v/>
      </c>
      <c r="AT25" s="81" t="str">
        <f t="shared" si="4"/>
        <v/>
      </c>
      <c r="AU25" s="81">
        <f t="shared" si="5"/>
        <v>0.65625</v>
      </c>
      <c r="AV25" s="81">
        <f t="shared" si="6"/>
        <v>1.75</v>
      </c>
      <c r="AW25" s="81">
        <f t="shared" si="6"/>
        <v>182</v>
      </c>
      <c r="AX25" s="81">
        <f t="shared" si="6"/>
        <v>199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857</v>
      </c>
      <c r="BC25" s="81">
        <f t="shared" si="8"/>
        <v>199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43588.791666666635</v>
      </c>
      <c r="C26" s="49"/>
      <c r="D26" s="266">
        <v>858</v>
      </c>
      <c r="E26" s="51">
        <v>42</v>
      </c>
      <c r="F26" s="271">
        <v>1.75</v>
      </c>
      <c r="G26" s="51">
        <v>177</v>
      </c>
      <c r="H26" s="52">
        <v>199</v>
      </c>
      <c r="I26" s="53"/>
      <c r="J26" s="160"/>
      <c r="K26" s="65"/>
      <c r="L26" s="49"/>
      <c r="M26" s="266"/>
      <c r="N26" s="52"/>
      <c r="O26" s="54">
        <v>3588</v>
      </c>
      <c r="P26" s="271">
        <v>35</v>
      </c>
      <c r="Q26" s="52">
        <v>26</v>
      </c>
      <c r="R26" s="23">
        <f t="shared" si="12"/>
        <v>419</v>
      </c>
      <c r="S26" s="24">
        <f t="shared" si="12"/>
        <v>381</v>
      </c>
      <c r="T26" s="62"/>
      <c r="U26" s="62"/>
      <c r="V26" s="62"/>
      <c r="W26" s="114">
        <f t="shared" ca="1" si="13"/>
        <v>120337</v>
      </c>
      <c r="X26" s="115">
        <f ca="1">IFERROR(('Main Tab'!$D$10-W26)/'Main Tab'!$D$10,1)</f>
        <v>0.32245350690006586</v>
      </c>
      <c r="Y26" s="110"/>
      <c r="Z26" s="64">
        <v>3</v>
      </c>
      <c r="AA26" s="49"/>
      <c r="AB26" s="49"/>
      <c r="AC26" s="266"/>
      <c r="AD26" s="104"/>
      <c r="AE26" s="106"/>
      <c r="AF26" s="108"/>
      <c r="AI26" s="83">
        <f t="shared" ca="1" si="14"/>
        <v>43588.791666666635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35</v>
      </c>
      <c r="AQ26" s="81">
        <f t="shared" si="1"/>
        <v>26</v>
      </c>
      <c r="AR26" s="81">
        <f t="shared" si="2"/>
        <v>3588</v>
      </c>
      <c r="AS26" s="81" t="str">
        <f t="shared" si="3"/>
        <v/>
      </c>
      <c r="AT26" s="81" t="str">
        <f t="shared" si="4"/>
        <v/>
      </c>
      <c r="AU26" s="81">
        <f t="shared" si="5"/>
        <v>0.65625</v>
      </c>
      <c r="AV26" s="81">
        <f>IF(F26="","",F26)</f>
        <v>1.75</v>
      </c>
      <c r="AW26" s="81">
        <f t="shared" si="6"/>
        <v>177</v>
      </c>
      <c r="AX26" s="81">
        <f t="shared" si="6"/>
        <v>199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858</v>
      </c>
      <c r="BC26" s="81">
        <f t="shared" si="8"/>
        <v>199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43588.833333333299</v>
      </c>
      <c r="C27" s="49"/>
      <c r="D27" s="266">
        <v>857</v>
      </c>
      <c r="E27" s="51">
        <v>42</v>
      </c>
      <c r="F27" s="271">
        <v>1.75</v>
      </c>
      <c r="G27" s="51">
        <v>180</v>
      </c>
      <c r="H27" s="52">
        <v>200</v>
      </c>
      <c r="I27" s="53"/>
      <c r="J27" s="160"/>
      <c r="K27" s="65"/>
      <c r="L27" s="49"/>
      <c r="M27" s="266"/>
      <c r="N27" s="52"/>
      <c r="O27" s="54">
        <v>3622</v>
      </c>
      <c r="P27" s="271">
        <v>34</v>
      </c>
      <c r="Q27" s="52">
        <v>25</v>
      </c>
      <c r="R27" s="23">
        <f t="shared" si="12"/>
        <v>453</v>
      </c>
      <c r="S27" s="24">
        <f t="shared" si="12"/>
        <v>406</v>
      </c>
      <c r="T27" s="62"/>
      <c r="U27" s="62"/>
      <c r="V27" s="62"/>
      <c r="W27" s="114">
        <f t="shared" ca="1" si="13"/>
        <v>120312</v>
      </c>
      <c r="X27" s="115">
        <f ca="1">IFERROR(('Main Tab'!$D$10-W27)/'Main Tab'!$D$10,1)</f>
        <v>0.32259426711785011</v>
      </c>
      <c r="Y27" s="110"/>
      <c r="Z27" s="65">
        <v>3</v>
      </c>
      <c r="AA27" s="49"/>
      <c r="AB27" s="49"/>
      <c r="AC27" s="266"/>
      <c r="AD27" s="104"/>
      <c r="AE27" s="106"/>
      <c r="AF27" s="108"/>
      <c r="AI27" s="83">
        <f t="shared" ca="1" si="14"/>
        <v>43588.833333333299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34</v>
      </c>
      <c r="AQ27" s="81">
        <f t="shared" si="1"/>
        <v>25</v>
      </c>
      <c r="AR27" s="81">
        <f t="shared" si="2"/>
        <v>3622</v>
      </c>
      <c r="AS27" s="81" t="str">
        <f t="shared" si="3"/>
        <v/>
      </c>
      <c r="AT27" s="81" t="str">
        <f t="shared" si="4"/>
        <v/>
      </c>
      <c r="AU27" s="81">
        <f t="shared" si="5"/>
        <v>0.65625</v>
      </c>
      <c r="AV27" s="81">
        <f t="shared" si="6"/>
        <v>1.75</v>
      </c>
      <c r="AW27" s="81">
        <f t="shared" si="6"/>
        <v>180</v>
      </c>
      <c r="AX27" s="81">
        <f t="shared" si="6"/>
        <v>200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857</v>
      </c>
      <c r="BC27" s="81">
        <f t="shared" si="8"/>
        <v>200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43588.874999999964</v>
      </c>
      <c r="C28" s="49"/>
      <c r="D28" s="266">
        <v>858</v>
      </c>
      <c r="E28" s="51">
        <v>42</v>
      </c>
      <c r="F28" s="271">
        <v>1.75</v>
      </c>
      <c r="G28" s="51">
        <v>183</v>
      </c>
      <c r="H28" s="52">
        <v>201</v>
      </c>
      <c r="I28" s="53"/>
      <c r="J28" s="160"/>
      <c r="K28" s="65"/>
      <c r="L28" s="49"/>
      <c r="M28" s="266"/>
      <c r="N28" s="52"/>
      <c r="O28" s="54">
        <v>3617</v>
      </c>
      <c r="P28" s="271">
        <v>35</v>
      </c>
      <c r="Q28" s="52">
        <v>35</v>
      </c>
      <c r="R28" s="23">
        <f t="shared" si="12"/>
        <v>488</v>
      </c>
      <c r="S28" s="24">
        <f t="shared" si="12"/>
        <v>441</v>
      </c>
      <c r="T28" s="62"/>
      <c r="U28" s="62"/>
      <c r="V28" s="62"/>
      <c r="W28" s="114">
        <f t="shared" ca="1" si="13"/>
        <v>120277</v>
      </c>
      <c r="X28" s="115">
        <f ca="1">IFERROR(('Main Tab'!$D$10-W28)/'Main Tab'!$D$10,1)</f>
        <v>0.32279133142274796</v>
      </c>
      <c r="Y28" s="110"/>
      <c r="Z28" s="65">
        <v>4</v>
      </c>
      <c r="AA28" s="49"/>
      <c r="AB28" s="49"/>
      <c r="AC28" s="266"/>
      <c r="AD28" s="104"/>
      <c r="AE28" s="106"/>
      <c r="AF28" s="108"/>
      <c r="AI28" s="83">
        <f t="shared" ca="1" si="14"/>
        <v>43588.874999999964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35</v>
      </c>
      <c r="AQ28" s="81">
        <f t="shared" si="1"/>
        <v>35</v>
      </c>
      <c r="AR28" s="81">
        <f t="shared" si="2"/>
        <v>3617</v>
      </c>
      <c r="AS28" s="81" t="str">
        <f t="shared" si="3"/>
        <v/>
      </c>
      <c r="AT28" s="81" t="str">
        <f t="shared" si="4"/>
        <v/>
      </c>
      <c r="AU28" s="81">
        <f t="shared" si="5"/>
        <v>0.65625</v>
      </c>
      <c r="AV28" s="81">
        <f t="shared" si="6"/>
        <v>1.75</v>
      </c>
      <c r="AW28" s="81">
        <f t="shared" si="6"/>
        <v>183</v>
      </c>
      <c r="AX28" s="81">
        <f t="shared" si="6"/>
        <v>201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858</v>
      </c>
      <c r="BC28" s="81">
        <f t="shared" si="8"/>
        <v>201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43588.916666666628</v>
      </c>
      <c r="C29" s="49"/>
      <c r="D29" s="266">
        <v>857</v>
      </c>
      <c r="E29" s="51">
        <v>42</v>
      </c>
      <c r="F29" s="271">
        <v>1.75</v>
      </c>
      <c r="G29" s="51">
        <v>180</v>
      </c>
      <c r="H29" s="52">
        <v>202</v>
      </c>
      <c r="I29" s="53"/>
      <c r="J29" s="160"/>
      <c r="K29" s="65"/>
      <c r="L29" s="49"/>
      <c r="M29" s="266"/>
      <c r="N29" s="52"/>
      <c r="O29" s="54">
        <v>3594</v>
      </c>
      <c r="P29" s="271">
        <v>36</v>
      </c>
      <c r="Q29" s="52">
        <v>30</v>
      </c>
      <c r="R29" s="23">
        <f t="shared" si="12"/>
        <v>524</v>
      </c>
      <c r="S29" s="24">
        <f t="shared" si="12"/>
        <v>471</v>
      </c>
      <c r="T29" s="62"/>
      <c r="U29" s="62"/>
      <c r="V29" s="62"/>
      <c r="W29" s="114">
        <f t="shared" ca="1" si="13"/>
        <v>120247</v>
      </c>
      <c r="X29" s="115">
        <f ca="1">IFERROR(('Main Tab'!$D$10-W29)/'Main Tab'!$D$10,1)</f>
        <v>0.32296024368408904</v>
      </c>
      <c r="Y29" s="110"/>
      <c r="Z29" s="65">
        <v>5</v>
      </c>
      <c r="AA29" s="49"/>
      <c r="AB29" s="49"/>
      <c r="AC29" s="266"/>
      <c r="AD29" s="104"/>
      <c r="AE29" s="106"/>
      <c r="AF29" s="108"/>
      <c r="AI29" s="83">
        <f t="shared" ca="1" si="14"/>
        <v>43588.916666666628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36</v>
      </c>
      <c r="AQ29" s="81">
        <f t="shared" si="1"/>
        <v>30</v>
      </c>
      <c r="AR29" s="81">
        <f t="shared" si="2"/>
        <v>3594</v>
      </c>
      <c r="AS29" s="81" t="str">
        <f t="shared" si="3"/>
        <v/>
      </c>
      <c r="AT29" s="81" t="str">
        <f t="shared" si="4"/>
        <v/>
      </c>
      <c r="AU29" s="81">
        <f t="shared" si="5"/>
        <v>0.65625</v>
      </c>
      <c r="AV29" s="81">
        <f t="shared" si="6"/>
        <v>1.75</v>
      </c>
      <c r="AW29" s="81">
        <f t="shared" si="6"/>
        <v>180</v>
      </c>
      <c r="AX29" s="81">
        <f t="shared" si="6"/>
        <v>202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857</v>
      </c>
      <c r="BC29" s="81">
        <f t="shared" si="8"/>
        <v>202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43588.958333333292</v>
      </c>
      <c r="C30" s="49"/>
      <c r="D30" s="266">
        <v>857</v>
      </c>
      <c r="E30" s="51">
        <v>42</v>
      </c>
      <c r="F30" s="271">
        <v>1.75</v>
      </c>
      <c r="G30" s="51">
        <v>183</v>
      </c>
      <c r="H30" s="52">
        <v>202</v>
      </c>
      <c r="I30" s="53"/>
      <c r="J30" s="160"/>
      <c r="K30" s="65"/>
      <c r="L30" s="49"/>
      <c r="M30" s="266"/>
      <c r="N30" s="52"/>
      <c r="O30" s="54">
        <v>3601</v>
      </c>
      <c r="P30" s="271">
        <v>35</v>
      </c>
      <c r="Q30" s="52">
        <v>29</v>
      </c>
      <c r="R30" s="23">
        <f t="shared" si="12"/>
        <v>559</v>
      </c>
      <c r="S30" s="24">
        <f t="shared" si="12"/>
        <v>500</v>
      </c>
      <c r="T30" s="62"/>
      <c r="U30" s="62"/>
      <c r="V30" s="62"/>
      <c r="W30" s="114">
        <f t="shared" ca="1" si="13"/>
        <v>120218</v>
      </c>
      <c r="X30" s="115">
        <f ca="1">IFERROR(('Main Tab'!$D$10-W30)/'Main Tab'!$D$10,1)</f>
        <v>0.32312352553671869</v>
      </c>
      <c r="Y30" s="110"/>
      <c r="Z30" s="65">
        <v>4</v>
      </c>
      <c r="AA30" s="49"/>
      <c r="AB30" s="49"/>
      <c r="AC30" s="266"/>
      <c r="AD30" s="104"/>
      <c r="AE30" s="106"/>
      <c r="AF30" s="108"/>
      <c r="AI30" s="83">
        <f t="shared" ca="1" si="14"/>
        <v>43588.958333333292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35</v>
      </c>
      <c r="AQ30" s="81">
        <f t="shared" si="1"/>
        <v>29</v>
      </c>
      <c r="AR30" s="81">
        <f t="shared" si="2"/>
        <v>3601</v>
      </c>
      <c r="AS30" s="81" t="str">
        <f t="shared" si="3"/>
        <v/>
      </c>
      <c r="AT30" s="81" t="str">
        <f t="shared" si="4"/>
        <v/>
      </c>
      <c r="AU30" s="81">
        <f t="shared" si="5"/>
        <v>0.65625</v>
      </c>
      <c r="AV30" s="81">
        <f t="shared" si="6"/>
        <v>1.75</v>
      </c>
      <c r="AW30" s="81">
        <f t="shared" si="6"/>
        <v>183</v>
      </c>
      <c r="AX30" s="81">
        <f t="shared" si="6"/>
        <v>202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857</v>
      </c>
      <c r="BC30" s="81">
        <f t="shared" si="8"/>
        <v>202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5"/>
        <v>43588.999999999956</v>
      </c>
      <c r="C31" s="49"/>
      <c r="D31" s="266">
        <v>855</v>
      </c>
      <c r="E31" s="51">
        <v>42</v>
      </c>
      <c r="F31" s="271">
        <v>1.75</v>
      </c>
      <c r="G31" s="51">
        <v>178</v>
      </c>
      <c r="H31" s="52">
        <v>201</v>
      </c>
      <c r="I31" s="53"/>
      <c r="J31" s="160"/>
      <c r="K31" s="65"/>
      <c r="L31" s="49"/>
      <c r="M31" s="266"/>
      <c r="N31" s="52"/>
      <c r="O31" s="54">
        <v>3598</v>
      </c>
      <c r="P31" s="271">
        <v>36</v>
      </c>
      <c r="Q31" s="52">
        <v>30</v>
      </c>
      <c r="R31" s="23">
        <f t="shared" ref="R31:S37" si="16">P31+R30</f>
        <v>595</v>
      </c>
      <c r="S31" s="24">
        <f t="shared" si="16"/>
        <v>530</v>
      </c>
      <c r="T31" s="62"/>
      <c r="U31" s="62"/>
      <c r="V31" s="62"/>
      <c r="W31" s="114">
        <f t="shared" ca="1" si="13"/>
        <v>120188</v>
      </c>
      <c r="X31" s="115">
        <f ca="1">IFERROR(('Main Tab'!$D$10-W31)/'Main Tab'!$D$10,1)</f>
        <v>0.32329243779805977</v>
      </c>
      <c r="Y31" s="110"/>
      <c r="Z31" s="65">
        <v>6</v>
      </c>
      <c r="AA31" s="49"/>
      <c r="AB31" s="49"/>
      <c r="AC31" s="266"/>
      <c r="AD31" s="104"/>
      <c r="AE31" s="106"/>
      <c r="AF31" s="108"/>
      <c r="AI31" s="83">
        <f t="shared" ca="1" si="14"/>
        <v>43588.999999999956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36</v>
      </c>
      <c r="AQ31" s="81">
        <f t="shared" si="1"/>
        <v>30</v>
      </c>
      <c r="AR31" s="81">
        <f t="shared" si="2"/>
        <v>3598</v>
      </c>
      <c r="AS31" s="81" t="str">
        <f t="shared" si="3"/>
        <v/>
      </c>
      <c r="AT31" s="81" t="str">
        <f t="shared" si="4"/>
        <v/>
      </c>
      <c r="AU31" s="81">
        <f t="shared" si="5"/>
        <v>0.65625</v>
      </c>
      <c r="AV31" s="81">
        <f t="shared" si="6"/>
        <v>1.75</v>
      </c>
      <c r="AW31" s="81">
        <f t="shared" si="6"/>
        <v>178</v>
      </c>
      <c r="AX31" s="81">
        <f t="shared" si="6"/>
        <v>201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855</v>
      </c>
      <c r="BC31" s="81">
        <f t="shared" si="8"/>
        <v>201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43589.041666666621</v>
      </c>
      <c r="C32" s="49"/>
      <c r="D32" s="266">
        <v>857</v>
      </c>
      <c r="E32" s="51">
        <v>42</v>
      </c>
      <c r="F32" s="271">
        <v>1.75</v>
      </c>
      <c r="G32" s="51">
        <v>178</v>
      </c>
      <c r="H32" s="52">
        <v>201</v>
      </c>
      <c r="I32" s="53"/>
      <c r="J32" s="160"/>
      <c r="K32" s="65"/>
      <c r="L32" s="49"/>
      <c r="M32" s="266"/>
      <c r="N32" s="52"/>
      <c r="O32" s="54">
        <v>3577</v>
      </c>
      <c r="P32" s="271">
        <v>36</v>
      </c>
      <c r="Q32" s="52">
        <v>34</v>
      </c>
      <c r="R32" s="23">
        <f t="shared" si="16"/>
        <v>631</v>
      </c>
      <c r="S32" s="24">
        <f t="shared" si="16"/>
        <v>564</v>
      </c>
      <c r="T32" s="62"/>
      <c r="U32" s="62"/>
      <c r="V32" s="62"/>
      <c r="W32" s="114">
        <f t="shared" ca="1" si="13"/>
        <v>120154</v>
      </c>
      <c r="X32" s="115">
        <f ca="1">IFERROR(('Main Tab'!$D$10-W32)/'Main Tab'!$D$10,1)</f>
        <v>0.32348387169424631</v>
      </c>
      <c r="Y32" s="110" t="s">
        <v>271</v>
      </c>
      <c r="Z32" s="221">
        <v>8</v>
      </c>
      <c r="AA32" s="49"/>
      <c r="AB32" s="49"/>
      <c r="AC32" s="266"/>
      <c r="AD32" s="104"/>
      <c r="AE32" s="106"/>
      <c r="AF32" s="108"/>
      <c r="AI32" s="83">
        <f t="shared" ca="1" si="14"/>
        <v>43589.041666666621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Accum- 88487</v>
      </c>
      <c r="AP32" s="81">
        <f t="shared" si="1"/>
        <v>36</v>
      </c>
      <c r="AQ32" s="81">
        <f t="shared" si="1"/>
        <v>34</v>
      </c>
      <c r="AR32" s="81">
        <f t="shared" si="2"/>
        <v>3577</v>
      </c>
      <c r="AS32" s="81" t="str">
        <f t="shared" si="3"/>
        <v/>
      </c>
      <c r="AT32" s="81" t="str">
        <f t="shared" si="4"/>
        <v/>
      </c>
      <c r="AU32" s="81">
        <f t="shared" si="5"/>
        <v>0.65625</v>
      </c>
      <c r="AV32" s="81">
        <f t="shared" si="6"/>
        <v>1.75</v>
      </c>
      <c r="AW32" s="81">
        <f t="shared" si="6"/>
        <v>178</v>
      </c>
      <c r="AX32" s="81">
        <f t="shared" si="6"/>
        <v>201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857</v>
      </c>
      <c r="BC32" s="81">
        <f t="shared" si="8"/>
        <v>201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43589.083333333285</v>
      </c>
      <c r="C33" s="49"/>
      <c r="D33" s="266">
        <v>857</v>
      </c>
      <c r="E33" s="51">
        <v>42</v>
      </c>
      <c r="F33" s="271">
        <v>1.75</v>
      </c>
      <c r="G33" s="51">
        <v>182</v>
      </c>
      <c r="H33" s="52">
        <v>201</v>
      </c>
      <c r="I33" s="53"/>
      <c r="J33" s="160"/>
      <c r="K33" s="65"/>
      <c r="L33" s="49"/>
      <c r="M33" s="266"/>
      <c r="N33" s="52"/>
      <c r="O33" s="54">
        <v>3599</v>
      </c>
      <c r="P33" s="271">
        <v>35</v>
      </c>
      <c r="Q33" s="52">
        <v>30</v>
      </c>
      <c r="R33" s="23">
        <f t="shared" si="16"/>
        <v>666</v>
      </c>
      <c r="S33" s="24">
        <f t="shared" si="16"/>
        <v>594</v>
      </c>
      <c r="T33" s="62"/>
      <c r="U33" s="62"/>
      <c r="V33" s="62"/>
      <c r="W33" s="114">
        <f t="shared" ca="1" si="13"/>
        <v>120124</v>
      </c>
      <c r="X33" s="115">
        <f ca="1">IFERROR(('Main Tab'!$D$10-W33)/'Main Tab'!$D$10,1)</f>
        <v>0.32365278395558733</v>
      </c>
      <c r="Y33" s="110" t="s">
        <v>272</v>
      </c>
      <c r="Z33" s="65">
        <v>5</v>
      </c>
      <c r="AA33" s="49"/>
      <c r="AB33" s="49"/>
      <c r="AC33" s="266"/>
      <c r="AD33" s="104"/>
      <c r="AE33" s="106"/>
      <c r="AF33" s="108"/>
      <c r="AI33" s="83">
        <f t="shared" ca="1" si="14"/>
        <v>43589.083333333285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#1- 11'8"  OT #2- 8'6"</v>
      </c>
      <c r="AP33" s="81">
        <f t="shared" si="1"/>
        <v>35</v>
      </c>
      <c r="AQ33" s="81">
        <f t="shared" si="1"/>
        <v>30</v>
      </c>
      <c r="AR33" s="81">
        <f t="shared" si="2"/>
        <v>3599</v>
      </c>
      <c r="AS33" s="81" t="str">
        <f t="shared" si="3"/>
        <v/>
      </c>
      <c r="AT33" s="81" t="str">
        <f t="shared" si="4"/>
        <v/>
      </c>
      <c r="AU33" s="81">
        <f t="shared" si="5"/>
        <v>0.65625</v>
      </c>
      <c r="AV33" s="81">
        <f t="shared" si="6"/>
        <v>1.75</v>
      </c>
      <c r="AW33" s="81">
        <f t="shared" si="6"/>
        <v>182</v>
      </c>
      <c r="AX33" s="81">
        <f t="shared" si="6"/>
        <v>201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857</v>
      </c>
      <c r="BC33" s="81">
        <f t="shared" si="8"/>
        <v>201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43589.124999999949</v>
      </c>
      <c r="C34" s="49"/>
      <c r="D34" s="266">
        <v>856</v>
      </c>
      <c r="E34" s="51">
        <v>42</v>
      </c>
      <c r="F34" s="271">
        <v>1.75</v>
      </c>
      <c r="G34" s="51">
        <v>186</v>
      </c>
      <c r="H34" s="52">
        <v>201</v>
      </c>
      <c r="I34" s="53"/>
      <c r="J34" s="160"/>
      <c r="K34" s="65"/>
      <c r="L34" s="49"/>
      <c r="M34" s="266"/>
      <c r="N34" s="52"/>
      <c r="O34" s="54">
        <v>3616</v>
      </c>
      <c r="P34" s="271">
        <v>37</v>
      </c>
      <c r="Q34" s="52">
        <v>31</v>
      </c>
      <c r="R34" s="23">
        <f t="shared" si="16"/>
        <v>703</v>
      </c>
      <c r="S34" s="24">
        <f t="shared" si="16"/>
        <v>625</v>
      </c>
      <c r="T34" s="62"/>
      <c r="U34" s="62"/>
      <c r="V34" s="62"/>
      <c r="W34" s="114">
        <f t="shared" ca="1" si="13"/>
        <v>120093</v>
      </c>
      <c r="X34" s="115">
        <f ca="1">IFERROR(('Main Tab'!$D$10-W34)/'Main Tab'!$D$10,1)</f>
        <v>0.32382732662563973</v>
      </c>
      <c r="Y34" s="110"/>
      <c r="Z34" s="65">
        <v>6</v>
      </c>
      <c r="AA34" s="49"/>
      <c r="AB34" s="49"/>
      <c r="AC34" s="266"/>
      <c r="AD34" s="104"/>
      <c r="AE34" s="106"/>
      <c r="AF34" s="108"/>
      <c r="AI34" s="83">
        <f t="shared" ca="1" si="14"/>
        <v>43589.124999999949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37</v>
      </c>
      <c r="AQ34" s="81">
        <f t="shared" si="1"/>
        <v>31</v>
      </c>
      <c r="AR34" s="81">
        <f t="shared" si="2"/>
        <v>3616</v>
      </c>
      <c r="AS34" s="81" t="str">
        <f t="shared" si="3"/>
        <v/>
      </c>
      <c r="AT34" s="81" t="str">
        <f t="shared" si="4"/>
        <v/>
      </c>
      <c r="AU34" s="81">
        <f t="shared" si="5"/>
        <v>0.65625</v>
      </c>
      <c r="AV34" s="81">
        <f t="shared" si="6"/>
        <v>1.75</v>
      </c>
      <c r="AW34" s="81">
        <f t="shared" si="6"/>
        <v>186</v>
      </c>
      <c r="AX34" s="81">
        <f t="shared" si="6"/>
        <v>201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856</v>
      </c>
      <c r="BC34" s="81">
        <f t="shared" si="8"/>
        <v>201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43589.166666666613</v>
      </c>
      <c r="C35" s="49"/>
      <c r="D35" s="266">
        <v>854</v>
      </c>
      <c r="E35" s="51">
        <v>42</v>
      </c>
      <c r="F35" s="271">
        <v>1.75</v>
      </c>
      <c r="G35" s="51">
        <v>185</v>
      </c>
      <c r="H35" s="52">
        <v>202</v>
      </c>
      <c r="I35" s="53"/>
      <c r="J35" s="160"/>
      <c r="K35" s="65"/>
      <c r="L35" s="49"/>
      <c r="M35" s="266"/>
      <c r="N35" s="52"/>
      <c r="O35" s="54">
        <v>3658</v>
      </c>
      <c r="P35" s="271">
        <v>38</v>
      </c>
      <c r="Q35" s="52">
        <v>29</v>
      </c>
      <c r="R35" s="23">
        <f t="shared" si="16"/>
        <v>741</v>
      </c>
      <c r="S35" s="24">
        <f t="shared" si="16"/>
        <v>654</v>
      </c>
      <c r="T35" s="62"/>
      <c r="U35" s="62"/>
      <c r="V35" s="62"/>
      <c r="W35" s="114">
        <f t="shared" ca="1" si="13"/>
        <v>120064</v>
      </c>
      <c r="X35" s="115">
        <f ca="1">IFERROR(('Main Tab'!$D$10-W35)/'Main Tab'!$D$10,1)</f>
        <v>0.32399060847826944</v>
      </c>
      <c r="Y35" s="110"/>
      <c r="Z35" s="65">
        <v>5</v>
      </c>
      <c r="AA35" s="49"/>
      <c r="AB35" s="49"/>
      <c r="AC35" s="266"/>
      <c r="AD35" s="104"/>
      <c r="AE35" s="106"/>
      <c r="AF35" s="108"/>
      <c r="AI35" s="83">
        <f t="shared" ca="1" si="14"/>
        <v>43589.166666666613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38</v>
      </c>
      <c r="AQ35" s="81">
        <f t="shared" si="1"/>
        <v>29</v>
      </c>
      <c r="AR35" s="81">
        <f t="shared" si="2"/>
        <v>3658</v>
      </c>
      <c r="AS35" s="81" t="str">
        <f t="shared" si="3"/>
        <v/>
      </c>
      <c r="AT35" s="81" t="str">
        <f t="shared" si="4"/>
        <v/>
      </c>
      <c r="AU35" s="81">
        <f t="shared" si="5"/>
        <v>0.65625</v>
      </c>
      <c r="AV35" s="81">
        <f t="shared" si="6"/>
        <v>1.75</v>
      </c>
      <c r="AW35" s="81">
        <f t="shared" si="6"/>
        <v>185</v>
      </c>
      <c r="AX35" s="81">
        <f t="shared" si="6"/>
        <v>202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854</v>
      </c>
      <c r="BC35" s="81">
        <f t="shared" si="8"/>
        <v>202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43589.208333333278</v>
      </c>
      <c r="C36" s="49"/>
      <c r="D36" s="266">
        <v>854</v>
      </c>
      <c r="E36" s="51">
        <v>42</v>
      </c>
      <c r="F36" s="271">
        <v>1.75</v>
      </c>
      <c r="G36" s="51">
        <v>183</v>
      </c>
      <c r="H36" s="52">
        <v>202</v>
      </c>
      <c r="I36" s="53"/>
      <c r="J36" s="160"/>
      <c r="K36" s="65"/>
      <c r="L36" s="49"/>
      <c r="M36" s="266"/>
      <c r="N36" s="52"/>
      <c r="O36" s="54">
        <v>3707</v>
      </c>
      <c r="P36" s="271">
        <v>36</v>
      </c>
      <c r="Q36" s="52">
        <v>28</v>
      </c>
      <c r="R36" s="23">
        <f t="shared" si="16"/>
        <v>777</v>
      </c>
      <c r="S36" s="24">
        <f t="shared" si="16"/>
        <v>682</v>
      </c>
      <c r="T36" s="62"/>
      <c r="U36" s="62"/>
      <c r="V36" s="62"/>
      <c r="W36" s="114">
        <f t="shared" ca="1" si="13"/>
        <v>120036</v>
      </c>
      <c r="X36" s="115">
        <f ca="1">IFERROR(('Main Tab'!$D$10-W36)/'Main Tab'!$D$10,1)</f>
        <v>0.32414825992218776</v>
      </c>
      <c r="Y36" s="110"/>
      <c r="Z36" s="65">
        <v>7</v>
      </c>
      <c r="AA36" s="49"/>
      <c r="AB36" s="49"/>
      <c r="AC36" s="266"/>
      <c r="AD36" s="104"/>
      <c r="AE36" s="106"/>
      <c r="AF36" s="108"/>
      <c r="AI36" s="83">
        <f t="shared" ca="1" si="14"/>
        <v>43589.208333333278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36</v>
      </c>
      <c r="AQ36" s="81">
        <f t="shared" si="1"/>
        <v>28</v>
      </c>
      <c r="AR36" s="81">
        <f t="shared" si="2"/>
        <v>3707</v>
      </c>
      <c r="AS36" s="81" t="str">
        <f t="shared" si="3"/>
        <v/>
      </c>
      <c r="AT36" s="81" t="str">
        <f t="shared" si="4"/>
        <v/>
      </c>
      <c r="AU36" s="81">
        <f t="shared" si="5"/>
        <v>0.65625</v>
      </c>
      <c r="AV36" s="81">
        <f t="shared" si="6"/>
        <v>1.75</v>
      </c>
      <c r="AW36" s="81">
        <f t="shared" si="6"/>
        <v>183</v>
      </c>
      <c r="AX36" s="81">
        <f t="shared" si="6"/>
        <v>202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854</v>
      </c>
      <c r="BC36" s="81">
        <f t="shared" si="8"/>
        <v>202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43589.249999999942</v>
      </c>
      <c r="C37" s="55"/>
      <c r="D37" s="267">
        <v>852</v>
      </c>
      <c r="E37" s="51">
        <v>42</v>
      </c>
      <c r="F37" s="271">
        <v>1.75</v>
      </c>
      <c r="G37" s="57">
        <v>184</v>
      </c>
      <c r="H37" s="58">
        <v>202</v>
      </c>
      <c r="I37" s="59"/>
      <c r="J37" s="161"/>
      <c r="K37" s="66"/>
      <c r="L37" s="55"/>
      <c r="M37" s="267"/>
      <c r="N37" s="58"/>
      <c r="O37" s="60">
        <v>3615</v>
      </c>
      <c r="P37" s="266">
        <v>34</v>
      </c>
      <c r="Q37" s="52">
        <v>30</v>
      </c>
      <c r="R37" s="25">
        <f t="shared" si="16"/>
        <v>811</v>
      </c>
      <c r="S37" s="26">
        <f t="shared" si="16"/>
        <v>712</v>
      </c>
      <c r="T37" s="63"/>
      <c r="U37" s="63"/>
      <c r="V37" s="63"/>
      <c r="W37" s="116">
        <f t="shared" ca="1" si="13"/>
        <v>120006</v>
      </c>
      <c r="X37" s="117">
        <f ca="1">IFERROR(('Main Tab'!$D$10-W37)/'Main Tab'!$D$10,1)</f>
        <v>0.32431717218352879</v>
      </c>
      <c r="Y37" s="111"/>
      <c r="Z37" s="65">
        <v>6</v>
      </c>
      <c r="AA37" s="55">
        <v>8281601</v>
      </c>
      <c r="AB37" s="55" t="s">
        <v>160</v>
      </c>
      <c r="AC37" s="267">
        <v>188.42</v>
      </c>
      <c r="AD37" s="105" t="s">
        <v>153</v>
      </c>
      <c r="AE37" s="107">
        <v>45.9</v>
      </c>
      <c r="AF37" s="109">
        <v>3.0000000000000001E-3</v>
      </c>
      <c r="AI37" s="85">
        <f t="shared" ca="1" si="14"/>
        <v>43589.249999999942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34</v>
      </c>
      <c r="AQ37" s="86">
        <f t="shared" si="1"/>
        <v>30</v>
      </c>
      <c r="AR37" s="86">
        <f t="shared" si="2"/>
        <v>3615</v>
      </c>
      <c r="AS37" s="86" t="str">
        <f t="shared" si="3"/>
        <v/>
      </c>
      <c r="AT37" s="86" t="str">
        <f t="shared" si="4"/>
        <v/>
      </c>
      <c r="AU37" s="86">
        <f t="shared" si="5"/>
        <v>0.65625</v>
      </c>
      <c r="AV37" s="86">
        <f t="shared" si="6"/>
        <v>1.75</v>
      </c>
      <c r="AW37" s="86">
        <f t="shared" si="6"/>
        <v>184</v>
      </c>
      <c r="AX37" s="86">
        <f t="shared" si="6"/>
        <v>202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852</v>
      </c>
      <c r="BC37" s="86">
        <f t="shared" si="8"/>
        <v>202</v>
      </c>
      <c r="BD37" s="86">
        <f t="shared" si="9"/>
        <v>3.0000000000000001E-3</v>
      </c>
      <c r="BE37" s="86">
        <f t="shared" si="10"/>
        <v>45.9</v>
      </c>
      <c r="BF37" s="88" t="str">
        <f t="shared" si="11"/>
        <v>Ticket No: 8281601 188.42 bbls sold</v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268" t="s">
        <v>103</v>
      </c>
      <c r="D40" s="268" t="s">
        <v>149</v>
      </c>
      <c r="E40" s="268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270"/>
      <c r="E41" s="270"/>
      <c r="F41" s="529"/>
      <c r="G41" s="529"/>
      <c r="H41" s="530"/>
    </row>
    <row r="42" spans="2:58" x14ac:dyDescent="0.25">
      <c r="B42" s="54"/>
      <c r="C42" s="147"/>
      <c r="D42" s="266"/>
      <c r="E42" s="266"/>
      <c r="F42" s="517"/>
      <c r="G42" s="517"/>
      <c r="H42" s="518"/>
    </row>
    <row r="43" spans="2:58" x14ac:dyDescent="0.25">
      <c r="B43" s="54"/>
      <c r="C43" s="147"/>
      <c r="D43" s="266"/>
      <c r="E43" s="266"/>
      <c r="F43" s="517"/>
      <c r="G43" s="517"/>
      <c r="H43" s="518"/>
    </row>
    <row r="44" spans="2:58" x14ac:dyDescent="0.25">
      <c r="B44" s="54"/>
      <c r="C44" s="147"/>
      <c r="D44" s="266"/>
      <c r="E44" s="266"/>
      <c r="F44" s="517"/>
      <c r="G44" s="517"/>
      <c r="H44" s="518"/>
    </row>
    <row r="45" spans="2:58" x14ac:dyDescent="0.25">
      <c r="B45" s="54"/>
      <c r="C45" s="147"/>
      <c r="D45" s="266"/>
      <c r="E45" s="266"/>
      <c r="F45" s="517"/>
      <c r="G45" s="517"/>
      <c r="H45" s="518"/>
    </row>
    <row r="46" spans="2:58" x14ac:dyDescent="0.25">
      <c r="B46" s="54"/>
      <c r="C46" s="147"/>
      <c r="D46" s="266"/>
      <c r="E46" s="266"/>
      <c r="F46" s="517"/>
      <c r="G46" s="517"/>
      <c r="H46" s="518"/>
    </row>
    <row r="47" spans="2:58" x14ac:dyDescent="0.25">
      <c r="B47" s="54"/>
      <c r="C47" s="147"/>
      <c r="D47" s="266"/>
      <c r="E47" s="266"/>
      <c r="F47" s="517"/>
      <c r="G47" s="517"/>
      <c r="H47" s="518"/>
    </row>
    <row r="48" spans="2:58" x14ac:dyDescent="0.25">
      <c r="B48" s="54"/>
      <c r="C48" s="147"/>
      <c r="D48" s="266"/>
      <c r="E48" s="266"/>
      <c r="F48" s="517"/>
      <c r="G48" s="517"/>
      <c r="H48" s="518"/>
    </row>
    <row r="49" spans="2:8" x14ac:dyDescent="0.25">
      <c r="B49" s="54"/>
      <c r="C49" s="147"/>
      <c r="D49" s="266"/>
      <c r="E49" s="266"/>
      <c r="F49" s="517"/>
      <c r="G49" s="517"/>
      <c r="H49" s="518"/>
    </row>
    <row r="50" spans="2:8" x14ac:dyDescent="0.25">
      <c r="B50" s="54"/>
      <c r="C50" s="147"/>
      <c r="D50" s="266"/>
      <c r="E50" s="266"/>
      <c r="F50" s="517"/>
      <c r="G50" s="517"/>
      <c r="H50" s="518"/>
    </row>
    <row r="51" spans="2:8" x14ac:dyDescent="0.25">
      <c r="B51" s="54"/>
      <c r="C51" s="147"/>
      <c r="D51" s="266"/>
      <c r="E51" s="266"/>
      <c r="F51" s="517"/>
      <c r="G51" s="517"/>
      <c r="H51" s="518"/>
    </row>
    <row r="52" spans="2:8" x14ac:dyDescent="0.25">
      <c r="B52" s="54"/>
      <c r="C52" s="147"/>
      <c r="D52" s="266"/>
      <c r="E52" s="266"/>
      <c r="F52" s="517"/>
      <c r="G52" s="517"/>
      <c r="H52" s="518"/>
    </row>
    <row r="53" spans="2:8" x14ac:dyDescent="0.25">
      <c r="B53" s="54"/>
      <c r="C53" s="147"/>
      <c r="D53" s="266"/>
      <c r="E53" s="266"/>
      <c r="F53" s="517"/>
      <c r="G53" s="517"/>
      <c r="H53" s="518"/>
    </row>
    <row r="54" spans="2:8" x14ac:dyDescent="0.25">
      <c r="B54" s="54"/>
      <c r="C54" s="147"/>
      <c r="D54" s="266"/>
      <c r="E54" s="266"/>
      <c r="F54" s="517"/>
      <c r="G54" s="517"/>
      <c r="H54" s="518"/>
    </row>
    <row r="55" spans="2:8" x14ac:dyDescent="0.25">
      <c r="B55" s="54"/>
      <c r="C55" s="147"/>
      <c r="D55" s="266"/>
      <c r="E55" s="266"/>
      <c r="F55" s="517"/>
      <c r="G55" s="517"/>
      <c r="H55" s="518"/>
    </row>
    <row r="56" spans="2:8" x14ac:dyDescent="0.25">
      <c r="B56" s="54"/>
      <c r="C56" s="147"/>
      <c r="D56" s="266"/>
      <c r="E56" s="266"/>
      <c r="F56" s="517"/>
      <c r="G56" s="517"/>
      <c r="H56" s="518"/>
    </row>
    <row r="57" spans="2:8" x14ac:dyDescent="0.25">
      <c r="B57" s="54"/>
      <c r="C57" s="147"/>
      <c r="D57" s="266"/>
      <c r="E57" s="266"/>
      <c r="F57" s="517"/>
      <c r="G57" s="517"/>
      <c r="H57" s="518"/>
    </row>
    <row r="58" spans="2:8" x14ac:dyDescent="0.25">
      <c r="B58" s="54"/>
      <c r="C58" s="147"/>
      <c r="D58" s="266"/>
      <c r="E58" s="266"/>
      <c r="F58" s="517"/>
      <c r="G58" s="517"/>
      <c r="H58" s="518"/>
    </row>
    <row r="59" spans="2:8" x14ac:dyDescent="0.25">
      <c r="B59" s="54"/>
      <c r="C59" s="147"/>
      <c r="D59" s="266"/>
      <c r="E59" s="266"/>
      <c r="F59" s="517"/>
      <c r="G59" s="517"/>
      <c r="H59" s="518"/>
    </row>
    <row r="60" spans="2:8" x14ac:dyDescent="0.25">
      <c r="B60" s="54"/>
      <c r="C60" s="147"/>
      <c r="D60" s="266"/>
      <c r="E60" s="266"/>
      <c r="F60" s="517"/>
      <c r="G60" s="517"/>
      <c r="H60" s="518"/>
    </row>
    <row r="61" spans="2:8" x14ac:dyDescent="0.25">
      <c r="B61" s="54"/>
      <c r="C61" s="147"/>
      <c r="D61" s="266"/>
      <c r="E61" s="266"/>
      <c r="F61" s="517"/>
      <c r="G61" s="517"/>
      <c r="H61" s="518"/>
    </row>
    <row r="62" spans="2:8" x14ac:dyDescent="0.25">
      <c r="B62" s="54"/>
      <c r="C62" s="147"/>
      <c r="D62" s="266"/>
      <c r="E62" s="266"/>
      <c r="F62" s="517"/>
      <c r="G62" s="517"/>
      <c r="H62" s="518"/>
    </row>
    <row r="63" spans="2:8" x14ac:dyDescent="0.25">
      <c r="B63" s="54"/>
      <c r="C63" s="147"/>
      <c r="D63" s="266"/>
      <c r="E63" s="266"/>
      <c r="F63" s="517"/>
      <c r="G63" s="517"/>
      <c r="H63" s="518"/>
    </row>
    <row r="64" spans="2:8" x14ac:dyDescent="0.25">
      <c r="B64" s="54"/>
      <c r="C64" s="147"/>
      <c r="D64" s="266"/>
      <c r="E64" s="266"/>
      <c r="F64" s="517"/>
      <c r="G64" s="517"/>
      <c r="H64" s="518"/>
    </row>
    <row r="65" spans="2:8" x14ac:dyDescent="0.25">
      <c r="B65" s="54"/>
      <c r="C65" s="147"/>
      <c r="D65" s="266"/>
      <c r="E65" s="266"/>
      <c r="F65" s="517"/>
      <c r="G65" s="517"/>
      <c r="H65" s="518"/>
    </row>
    <row r="66" spans="2:8" x14ac:dyDescent="0.25">
      <c r="B66" s="54"/>
      <c r="C66" s="147"/>
      <c r="D66" s="266"/>
      <c r="E66" s="266"/>
      <c r="F66" s="517"/>
      <c r="G66" s="517"/>
      <c r="H66" s="518"/>
    </row>
    <row r="67" spans="2:8" x14ac:dyDescent="0.25">
      <c r="B67" s="54"/>
      <c r="C67" s="147"/>
      <c r="D67" s="266"/>
      <c r="E67" s="266"/>
      <c r="F67" s="517"/>
      <c r="G67" s="517"/>
      <c r="H67" s="518"/>
    </row>
    <row r="68" spans="2:8" x14ac:dyDescent="0.25">
      <c r="B68" s="54"/>
      <c r="C68" s="147"/>
      <c r="D68" s="266"/>
      <c r="E68" s="266"/>
      <c r="F68" s="517"/>
      <c r="G68" s="517"/>
      <c r="H68" s="518"/>
    </row>
    <row r="69" spans="2:8" x14ac:dyDescent="0.25">
      <c r="B69" s="54"/>
      <c r="C69" s="147"/>
      <c r="D69" s="266"/>
      <c r="E69" s="266"/>
      <c r="F69" s="517"/>
      <c r="G69" s="517"/>
      <c r="H69" s="518"/>
    </row>
    <row r="70" spans="2:8" x14ac:dyDescent="0.25">
      <c r="B70" s="54"/>
      <c r="C70" s="147"/>
      <c r="D70" s="266"/>
      <c r="E70" s="266"/>
      <c r="F70" s="517"/>
      <c r="G70" s="517"/>
      <c r="H70" s="518"/>
    </row>
    <row r="71" spans="2:8" x14ac:dyDescent="0.25">
      <c r="B71" s="54"/>
      <c r="C71" s="147"/>
      <c r="D71" s="266"/>
      <c r="E71" s="266"/>
      <c r="F71" s="517"/>
      <c r="G71" s="517"/>
      <c r="H71" s="518"/>
    </row>
    <row r="72" spans="2:8" x14ac:dyDescent="0.25">
      <c r="B72" s="54"/>
      <c r="C72" s="147"/>
      <c r="D72" s="266"/>
      <c r="E72" s="266"/>
      <c r="F72" s="517"/>
      <c r="G72" s="517"/>
      <c r="H72" s="518"/>
    </row>
    <row r="73" spans="2:8" x14ac:dyDescent="0.25">
      <c r="B73" s="54"/>
      <c r="C73" s="147"/>
      <c r="D73" s="266"/>
      <c r="E73" s="266"/>
      <c r="F73" s="517"/>
      <c r="G73" s="517"/>
      <c r="H73" s="518"/>
    </row>
    <row r="74" spans="2:8" x14ac:dyDescent="0.25">
      <c r="B74" s="54"/>
      <c r="C74" s="147"/>
      <c r="D74" s="266"/>
      <c r="E74" s="266"/>
      <c r="F74" s="517"/>
      <c r="G74" s="517"/>
      <c r="H74" s="518"/>
    </row>
    <row r="75" spans="2:8" x14ac:dyDescent="0.25">
      <c r="B75" s="54"/>
      <c r="C75" s="147"/>
      <c r="D75" s="266"/>
      <c r="E75" s="266"/>
      <c r="F75" s="517"/>
      <c r="G75" s="517"/>
      <c r="H75" s="518"/>
    </row>
    <row r="76" spans="2:8" x14ac:dyDescent="0.25">
      <c r="B76" s="54"/>
      <c r="C76" s="147"/>
      <c r="D76" s="266"/>
      <c r="E76" s="266"/>
      <c r="F76" s="517"/>
      <c r="G76" s="517"/>
      <c r="H76" s="518"/>
    </row>
    <row r="77" spans="2:8" x14ac:dyDescent="0.25">
      <c r="B77" s="54"/>
      <c r="C77" s="147"/>
      <c r="D77" s="266"/>
      <c r="E77" s="266"/>
      <c r="F77" s="517"/>
      <c r="G77" s="517"/>
      <c r="H77" s="518"/>
    </row>
    <row r="78" spans="2:8" x14ac:dyDescent="0.25">
      <c r="B78" s="54"/>
      <c r="C78" s="147"/>
      <c r="D78" s="266"/>
      <c r="E78" s="266"/>
      <c r="F78" s="517"/>
      <c r="G78" s="517"/>
      <c r="H78" s="518"/>
    </row>
    <row r="79" spans="2:8" x14ac:dyDescent="0.25">
      <c r="B79" s="54"/>
      <c r="C79" s="147"/>
      <c r="D79" s="266"/>
      <c r="E79" s="266"/>
      <c r="F79" s="517"/>
      <c r="G79" s="517"/>
      <c r="H79" s="518"/>
    </row>
    <row r="80" spans="2:8" x14ac:dyDescent="0.25">
      <c r="B80" s="54"/>
      <c r="C80" s="147"/>
      <c r="D80" s="266"/>
      <c r="E80" s="266"/>
      <c r="F80" s="517"/>
      <c r="G80" s="517"/>
      <c r="H80" s="518"/>
    </row>
    <row r="81" spans="2:8" x14ac:dyDescent="0.25">
      <c r="B81" s="54"/>
      <c r="C81" s="147"/>
      <c r="D81" s="266"/>
      <c r="E81" s="266"/>
      <c r="F81" s="517"/>
      <c r="G81" s="517"/>
      <c r="H81" s="518"/>
    </row>
    <row r="82" spans="2:8" x14ac:dyDescent="0.25">
      <c r="B82" s="54"/>
      <c r="C82" s="147"/>
      <c r="D82" s="266"/>
      <c r="E82" s="266"/>
      <c r="F82" s="517"/>
      <c r="G82" s="517"/>
      <c r="H82" s="518"/>
    </row>
    <row r="83" spans="2:8" x14ac:dyDescent="0.25">
      <c r="B83" s="54"/>
      <c r="C83" s="147"/>
      <c r="D83" s="266"/>
      <c r="E83" s="266"/>
      <c r="F83" s="517"/>
      <c r="G83" s="517"/>
      <c r="H83" s="518"/>
    </row>
    <row r="84" spans="2:8" x14ac:dyDescent="0.25">
      <c r="B84" s="54"/>
      <c r="C84" s="147"/>
      <c r="D84" s="266"/>
      <c r="E84" s="266"/>
      <c r="F84" s="517"/>
      <c r="G84" s="517"/>
      <c r="H84" s="518"/>
    </row>
    <row r="85" spans="2:8" x14ac:dyDescent="0.25">
      <c r="B85" s="54"/>
      <c r="C85" s="147"/>
      <c r="D85" s="266"/>
      <c r="E85" s="266"/>
      <c r="F85" s="517"/>
      <c r="G85" s="517"/>
      <c r="H85" s="518"/>
    </row>
    <row r="86" spans="2:8" x14ac:dyDescent="0.25">
      <c r="B86" s="54"/>
      <c r="C86" s="147"/>
      <c r="D86" s="266"/>
      <c r="E86" s="266"/>
      <c r="F86" s="517"/>
      <c r="G86" s="517"/>
      <c r="H86" s="518"/>
    </row>
    <row r="87" spans="2:8" x14ac:dyDescent="0.25">
      <c r="B87" s="54"/>
      <c r="C87" s="147"/>
      <c r="D87" s="266"/>
      <c r="E87" s="266"/>
      <c r="F87" s="517"/>
      <c r="G87" s="517"/>
      <c r="H87" s="518"/>
    </row>
    <row r="88" spans="2:8" x14ac:dyDescent="0.25">
      <c r="B88" s="54"/>
      <c r="C88" s="147"/>
      <c r="D88" s="266"/>
      <c r="E88" s="266"/>
      <c r="F88" s="517"/>
      <c r="G88" s="517"/>
      <c r="H88" s="518"/>
    </row>
    <row r="89" spans="2:8" x14ac:dyDescent="0.25">
      <c r="B89" s="54"/>
      <c r="C89" s="147"/>
      <c r="D89" s="266"/>
      <c r="E89" s="266"/>
      <c r="F89" s="517"/>
      <c r="G89" s="517"/>
      <c r="H89" s="518"/>
    </row>
    <row r="90" spans="2:8" x14ac:dyDescent="0.25">
      <c r="B90" s="54"/>
      <c r="C90" s="147"/>
      <c r="D90" s="266"/>
      <c r="E90" s="266"/>
      <c r="F90" s="517"/>
      <c r="G90" s="517"/>
      <c r="H90" s="518"/>
    </row>
    <row r="91" spans="2:8" x14ac:dyDescent="0.25">
      <c r="B91" s="54"/>
      <c r="C91" s="147"/>
      <c r="D91" s="266"/>
      <c r="E91" s="266"/>
      <c r="F91" s="517"/>
      <c r="G91" s="517"/>
      <c r="H91" s="518"/>
    </row>
    <row r="92" spans="2:8" x14ac:dyDescent="0.25">
      <c r="B92" s="54"/>
      <c r="C92" s="147"/>
      <c r="D92" s="266"/>
      <c r="E92" s="266"/>
      <c r="F92" s="517"/>
      <c r="G92" s="517"/>
      <c r="H92" s="518"/>
    </row>
    <row r="93" spans="2:8" x14ac:dyDescent="0.25">
      <c r="B93" s="54"/>
      <c r="C93" s="147"/>
      <c r="D93" s="266"/>
      <c r="E93" s="266"/>
      <c r="F93" s="517"/>
      <c r="G93" s="517"/>
      <c r="H93" s="518"/>
    </row>
    <row r="94" spans="2:8" x14ac:dyDescent="0.25">
      <c r="B94" s="54"/>
      <c r="C94" s="147"/>
      <c r="D94" s="266"/>
      <c r="E94" s="266"/>
      <c r="F94" s="517"/>
      <c r="G94" s="517"/>
      <c r="H94" s="518"/>
    </row>
    <row r="95" spans="2:8" x14ac:dyDescent="0.25">
      <c r="B95" s="54"/>
      <c r="C95" s="147"/>
      <c r="D95" s="266"/>
      <c r="E95" s="266"/>
      <c r="F95" s="517"/>
      <c r="G95" s="517"/>
      <c r="H95" s="518"/>
    </row>
    <row r="96" spans="2:8" x14ac:dyDescent="0.25">
      <c r="B96" s="54"/>
      <c r="C96" s="147"/>
      <c r="D96" s="266"/>
      <c r="E96" s="266"/>
      <c r="F96" s="517"/>
      <c r="G96" s="517"/>
      <c r="H96" s="518"/>
    </row>
    <row r="97" spans="2:8" x14ac:dyDescent="0.25">
      <c r="B97" s="54"/>
      <c r="C97" s="147"/>
      <c r="D97" s="266"/>
      <c r="E97" s="266"/>
      <c r="F97" s="517"/>
      <c r="G97" s="517"/>
      <c r="H97" s="518"/>
    </row>
    <row r="98" spans="2:8" x14ac:dyDescent="0.25">
      <c r="B98" s="54"/>
      <c r="C98" s="147"/>
      <c r="D98" s="266"/>
      <c r="E98" s="266"/>
      <c r="F98" s="517"/>
      <c r="G98" s="517"/>
      <c r="H98" s="518"/>
    </row>
    <row r="99" spans="2:8" x14ac:dyDescent="0.25">
      <c r="B99" s="54"/>
      <c r="C99" s="147"/>
      <c r="D99" s="266"/>
      <c r="E99" s="266"/>
      <c r="F99" s="517"/>
      <c r="G99" s="517"/>
      <c r="H99" s="518"/>
    </row>
    <row r="100" spans="2:8" ht="15.75" thickBot="1" x14ac:dyDescent="0.3">
      <c r="B100" s="60"/>
      <c r="C100" s="148"/>
      <c r="D100" s="267"/>
      <c r="E100" s="267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B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2">
    <tabColor rgb="FF000000"/>
    <pageSetUpPr fitToPage="1"/>
  </sheetPr>
  <dimension ref="B1:BF100"/>
  <sheetViews>
    <sheetView showGridLines="0" topLeftCell="C18" zoomScaleNormal="100" workbookViewId="0">
      <selection activeCell="C32" sqref="C32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43587</v>
      </c>
      <c r="N5" s="468" t="str">
        <f ca="1">"Oil Sales for "&amp;TEXT(L5,"MM-DD-YY")</f>
        <v>Oil Sales for 05-02-19</v>
      </c>
      <c r="O5" s="469"/>
      <c r="P5" s="96">
        <f>SUM(AC14:AC37)</f>
        <v>591.44000000000005</v>
      </c>
      <c r="Q5" s="10"/>
      <c r="R5" s="531" t="str">
        <f ca="1">"Flare Total For "&amp;TEXT(L5,"MM-DD-YY")</f>
        <v>Flare Total For 05-02-19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719</v>
      </c>
      <c r="M6" s="10"/>
      <c r="N6" s="472" t="str">
        <f ca="1">"Gas Sales for "&amp;TEXT(L5,"MM-DD-YY")</f>
        <v>Gas Sales for 05-02-19</v>
      </c>
      <c r="O6" s="473"/>
      <c r="P6" s="132">
        <v>3747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736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58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260" t="s">
        <v>92</v>
      </c>
      <c r="F11" s="260" t="s">
        <v>93</v>
      </c>
      <c r="G11" s="260" t="s">
        <v>94</v>
      </c>
      <c r="H11" s="261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60" t="s">
        <v>54</v>
      </c>
      <c r="N11" s="261" t="s">
        <v>55</v>
      </c>
      <c r="O11" s="38" t="s">
        <v>80</v>
      </c>
      <c r="P11" s="260" t="s">
        <v>61</v>
      </c>
      <c r="Q11" s="261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60" t="s">
        <v>61</v>
      </c>
      <c r="AD11" s="260" t="s">
        <v>100</v>
      </c>
      <c r="AE11" s="260" t="s">
        <v>101</v>
      </c>
      <c r="AF11" s="261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259">
        <v>870</v>
      </c>
      <c r="E14" s="51">
        <v>42</v>
      </c>
      <c r="F14" s="259">
        <v>1.75</v>
      </c>
      <c r="G14" s="51">
        <v>169</v>
      </c>
      <c r="H14" s="52">
        <v>205</v>
      </c>
      <c r="I14" s="53"/>
      <c r="J14" s="160"/>
      <c r="K14" s="65"/>
      <c r="L14" s="49"/>
      <c r="M14" s="259"/>
      <c r="N14" s="52"/>
      <c r="O14" s="54">
        <v>3425</v>
      </c>
      <c r="P14" s="259">
        <v>29</v>
      </c>
      <c r="Q14" s="52">
        <v>28</v>
      </c>
      <c r="R14" s="21">
        <f>P14</f>
        <v>29</v>
      </c>
      <c r="S14" s="22">
        <f>Q14</f>
        <v>28</v>
      </c>
      <c r="T14" s="61"/>
      <c r="U14" s="61"/>
      <c r="V14" s="61"/>
      <c r="W14" s="112">
        <f ca="1">INDEX('Daily Totals'!$1:$1048576,MATCH(L5,'Daily Totals'!B:B)-1,17)</f>
        <v>121428</v>
      </c>
      <c r="X14" s="113">
        <f ca="1">IFERROR(('Main Tab'!$D$10-W14)/'Main Tab'!$D$10,1)</f>
        <v>0.31631073099596302</v>
      </c>
      <c r="Y14" s="185"/>
      <c r="Z14" s="64">
        <v>4</v>
      </c>
      <c r="AA14" s="49"/>
      <c r="AB14" s="49"/>
      <c r="AC14" s="259"/>
      <c r="AD14" s="104"/>
      <c r="AE14" s="106"/>
      <c r="AF14" s="108"/>
      <c r="AI14" s="83">
        <f ca="1">$L$5+B14</f>
        <v>43587.291666666664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29</v>
      </c>
      <c r="AQ14" s="81">
        <f t="shared" si="1"/>
        <v>28</v>
      </c>
      <c r="AR14" s="81">
        <f t="shared" ref="AR14:AR37" si="2">IF(O14="","",O14)</f>
        <v>3425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0.65625</v>
      </c>
      <c r="AV14" s="81">
        <f t="shared" ref="AV14:AZ37" si="6">IF(F14="","",F14)</f>
        <v>1.75</v>
      </c>
      <c r="AW14" s="226">
        <f t="shared" si="6"/>
        <v>169</v>
      </c>
      <c r="AX14" s="81">
        <f t="shared" si="6"/>
        <v>205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870</v>
      </c>
      <c r="BC14" s="81">
        <f t="shared" ref="BC14:BC37" si="8">IF(H14="","",H14)</f>
        <v>205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43587.333333333328</v>
      </c>
      <c r="C15" s="49"/>
      <c r="D15" s="259">
        <v>872</v>
      </c>
      <c r="E15" s="51">
        <v>42</v>
      </c>
      <c r="F15" s="259">
        <v>1.75</v>
      </c>
      <c r="G15" s="51">
        <v>166</v>
      </c>
      <c r="H15" s="52">
        <v>205</v>
      </c>
      <c r="I15" s="53"/>
      <c r="J15" s="160"/>
      <c r="K15" s="65"/>
      <c r="L15" s="49"/>
      <c r="M15" s="259"/>
      <c r="N15" s="52"/>
      <c r="O15" s="54">
        <v>3520</v>
      </c>
      <c r="P15" s="259">
        <v>30</v>
      </c>
      <c r="Q15" s="52">
        <v>27</v>
      </c>
      <c r="R15" s="23">
        <f t="shared" ref="R15:S30" si="12">P15+R14</f>
        <v>59</v>
      </c>
      <c r="S15" s="24">
        <f t="shared" si="12"/>
        <v>55</v>
      </c>
      <c r="T15" s="62"/>
      <c r="U15" s="62"/>
      <c r="V15" s="62"/>
      <c r="W15" s="114">
        <f t="shared" ref="W15:W37" ca="1" si="13">W14-Q15</f>
        <v>121401</v>
      </c>
      <c r="X15" s="115">
        <f ca="1">IFERROR(('Main Tab'!$D$10-W15)/'Main Tab'!$D$10,1)</f>
        <v>0.31646275203116997</v>
      </c>
      <c r="Y15" s="110"/>
      <c r="Z15" s="65">
        <v>4</v>
      </c>
      <c r="AA15" s="49"/>
      <c r="AB15" s="49"/>
      <c r="AC15" s="259"/>
      <c r="AD15" s="104"/>
      <c r="AE15" s="106"/>
      <c r="AF15" s="108"/>
      <c r="AI15" s="83">
        <f t="shared" ref="AI15:AI37" ca="1" si="14">B15</f>
        <v>43587.333333333328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30</v>
      </c>
      <c r="AQ15" s="81">
        <f t="shared" si="1"/>
        <v>27</v>
      </c>
      <c r="AR15" s="81">
        <f t="shared" si="2"/>
        <v>3520</v>
      </c>
      <c r="AS15" s="81" t="str">
        <f t="shared" si="3"/>
        <v/>
      </c>
      <c r="AT15" s="81" t="str">
        <f t="shared" si="4"/>
        <v/>
      </c>
      <c r="AU15" s="81">
        <f t="shared" si="5"/>
        <v>0.65625</v>
      </c>
      <c r="AV15" s="81">
        <f t="shared" si="6"/>
        <v>1.75</v>
      </c>
      <c r="AW15" s="226">
        <f t="shared" si="6"/>
        <v>166</v>
      </c>
      <c r="AX15" s="81">
        <f t="shared" si="6"/>
        <v>205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872</v>
      </c>
      <c r="BC15" s="81">
        <f t="shared" si="8"/>
        <v>205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43587.374999999993</v>
      </c>
      <c r="C16" s="49"/>
      <c r="D16" s="259">
        <v>870</v>
      </c>
      <c r="E16" s="51">
        <v>42</v>
      </c>
      <c r="F16" s="259">
        <v>1.75</v>
      </c>
      <c r="G16" s="51">
        <v>170</v>
      </c>
      <c r="H16" s="52">
        <v>205</v>
      </c>
      <c r="I16" s="53"/>
      <c r="J16" s="160"/>
      <c r="K16" s="65"/>
      <c r="L16" s="49"/>
      <c r="M16" s="259"/>
      <c r="N16" s="52"/>
      <c r="O16" s="54">
        <v>3509</v>
      </c>
      <c r="P16" s="259">
        <v>30</v>
      </c>
      <c r="Q16" s="52">
        <v>27</v>
      </c>
      <c r="R16" s="23">
        <f t="shared" si="12"/>
        <v>89</v>
      </c>
      <c r="S16" s="24">
        <f t="shared" si="12"/>
        <v>82</v>
      </c>
      <c r="T16" s="62"/>
      <c r="U16" s="62"/>
      <c r="V16" s="62"/>
      <c r="W16" s="114">
        <f t="shared" ca="1" si="13"/>
        <v>121374</v>
      </c>
      <c r="X16" s="115">
        <f ca="1">IFERROR(('Main Tab'!$D$10-W16)/'Main Tab'!$D$10,1)</f>
        <v>0.31661477306637686</v>
      </c>
      <c r="Y16" s="110"/>
      <c r="Z16" s="65">
        <v>3</v>
      </c>
      <c r="AA16" s="49"/>
      <c r="AB16" s="49"/>
      <c r="AC16" s="259"/>
      <c r="AD16" s="104"/>
      <c r="AE16" s="106"/>
      <c r="AF16" s="108"/>
      <c r="AI16" s="83">
        <f t="shared" ca="1" si="14"/>
        <v>43587.374999999993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30</v>
      </c>
      <c r="AQ16" s="81">
        <f t="shared" si="1"/>
        <v>27</v>
      </c>
      <c r="AR16" s="81">
        <f t="shared" si="2"/>
        <v>3509</v>
      </c>
      <c r="AS16" s="81" t="str">
        <f t="shared" si="3"/>
        <v/>
      </c>
      <c r="AT16" s="81" t="str">
        <f t="shared" si="4"/>
        <v/>
      </c>
      <c r="AU16" s="81">
        <f t="shared" si="5"/>
        <v>0.65625</v>
      </c>
      <c r="AV16" s="81">
        <f t="shared" si="6"/>
        <v>1.75</v>
      </c>
      <c r="AW16" s="226">
        <f t="shared" si="6"/>
        <v>170</v>
      </c>
      <c r="AX16" s="81">
        <f t="shared" si="6"/>
        <v>205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870</v>
      </c>
      <c r="BC16" s="81">
        <f t="shared" si="8"/>
        <v>205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43587.416666666657</v>
      </c>
      <c r="C17" s="49"/>
      <c r="D17" s="259">
        <v>871</v>
      </c>
      <c r="E17" s="51">
        <v>42</v>
      </c>
      <c r="F17" s="259">
        <v>1.75</v>
      </c>
      <c r="G17" s="51">
        <v>177</v>
      </c>
      <c r="H17" s="52">
        <v>206</v>
      </c>
      <c r="I17" s="53"/>
      <c r="J17" s="160"/>
      <c r="K17" s="65"/>
      <c r="L17" s="49"/>
      <c r="M17" s="259"/>
      <c r="N17" s="52"/>
      <c r="O17" s="54">
        <v>3497</v>
      </c>
      <c r="P17" s="259">
        <v>29</v>
      </c>
      <c r="Q17" s="52">
        <v>26</v>
      </c>
      <c r="R17" s="23">
        <f t="shared" si="12"/>
        <v>118</v>
      </c>
      <c r="S17" s="24">
        <f t="shared" si="12"/>
        <v>108</v>
      </c>
      <c r="T17" s="62"/>
      <c r="U17" s="171"/>
      <c r="V17" s="62"/>
      <c r="W17" s="114">
        <f t="shared" ca="1" si="13"/>
        <v>121348</v>
      </c>
      <c r="X17" s="115">
        <f ca="1">IFERROR(('Main Tab'!$D$10-W17)/'Main Tab'!$D$10,1)</f>
        <v>0.31676116369287244</v>
      </c>
      <c r="Y17" s="110"/>
      <c r="Z17" s="65">
        <v>3</v>
      </c>
      <c r="AA17" s="49"/>
      <c r="AB17" s="49"/>
      <c r="AC17" s="259"/>
      <c r="AD17" s="104"/>
      <c r="AE17" s="106"/>
      <c r="AF17" s="108"/>
      <c r="AI17" s="83">
        <f t="shared" ca="1" si="14"/>
        <v>43587.416666666657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29</v>
      </c>
      <c r="AQ17" s="81">
        <f t="shared" si="1"/>
        <v>26</v>
      </c>
      <c r="AR17" s="81">
        <f t="shared" si="2"/>
        <v>3497</v>
      </c>
      <c r="AS17" s="81" t="str">
        <f t="shared" si="3"/>
        <v/>
      </c>
      <c r="AT17" s="81" t="str">
        <f t="shared" si="4"/>
        <v/>
      </c>
      <c r="AU17" s="81">
        <f t="shared" si="5"/>
        <v>0.65625</v>
      </c>
      <c r="AV17" s="81">
        <f t="shared" si="6"/>
        <v>1.75</v>
      </c>
      <c r="AW17" s="226">
        <f t="shared" si="6"/>
        <v>177</v>
      </c>
      <c r="AX17" s="81">
        <f t="shared" si="6"/>
        <v>206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871</v>
      </c>
      <c r="BC17" s="81">
        <f t="shared" si="8"/>
        <v>206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43587.458333333321</v>
      </c>
      <c r="C18" s="49"/>
      <c r="D18" s="259">
        <v>870</v>
      </c>
      <c r="E18" s="51">
        <v>42</v>
      </c>
      <c r="F18" s="259">
        <v>1.75</v>
      </c>
      <c r="G18" s="51">
        <v>172</v>
      </c>
      <c r="H18" s="52">
        <v>204</v>
      </c>
      <c r="I18" s="53"/>
      <c r="J18" s="160"/>
      <c r="K18" s="65"/>
      <c r="L18" s="49"/>
      <c r="M18" s="259"/>
      <c r="N18" s="52"/>
      <c r="O18" s="54">
        <v>3589</v>
      </c>
      <c r="P18" s="259">
        <v>30</v>
      </c>
      <c r="Q18" s="52">
        <v>27</v>
      </c>
      <c r="R18" s="23">
        <f t="shared" si="12"/>
        <v>148</v>
      </c>
      <c r="S18" s="24">
        <f t="shared" si="12"/>
        <v>135</v>
      </c>
      <c r="T18" s="62"/>
      <c r="U18" s="62"/>
      <c r="V18" s="62"/>
      <c r="W18" s="114">
        <f t="shared" ca="1" si="13"/>
        <v>121321</v>
      </c>
      <c r="X18" s="115">
        <f ca="1">IFERROR(('Main Tab'!$D$10-W18)/'Main Tab'!$D$10,1)</f>
        <v>0.31691318472807939</v>
      </c>
      <c r="Y18" s="110" t="s">
        <v>265</v>
      </c>
      <c r="Z18" s="65">
        <v>3</v>
      </c>
      <c r="AA18" s="49"/>
      <c r="AB18" s="49"/>
      <c r="AC18" s="259"/>
      <c r="AD18" s="104"/>
      <c r="AE18" s="106"/>
      <c r="AF18" s="108"/>
      <c r="AI18" s="83">
        <f t="shared" ca="1" si="14"/>
        <v>43587.458333333321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 xml:space="preserve">gas rate is all over the place today </v>
      </c>
      <c r="AP18" s="81">
        <f t="shared" si="1"/>
        <v>30</v>
      </c>
      <c r="AQ18" s="81">
        <f t="shared" si="1"/>
        <v>27</v>
      </c>
      <c r="AR18" s="81">
        <f t="shared" si="2"/>
        <v>3589</v>
      </c>
      <c r="AS18" s="81" t="str">
        <f t="shared" si="3"/>
        <v/>
      </c>
      <c r="AT18" s="81" t="str">
        <f t="shared" si="4"/>
        <v/>
      </c>
      <c r="AU18" s="81">
        <f t="shared" si="5"/>
        <v>0.65625</v>
      </c>
      <c r="AV18" s="81">
        <f t="shared" si="6"/>
        <v>1.75</v>
      </c>
      <c r="AW18" s="226">
        <f t="shared" si="6"/>
        <v>172</v>
      </c>
      <c r="AX18" s="81">
        <f t="shared" si="6"/>
        <v>204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870</v>
      </c>
      <c r="BC18" s="81">
        <f t="shared" si="8"/>
        <v>204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43587.499999999985</v>
      </c>
      <c r="C19" s="49"/>
      <c r="D19" s="259">
        <v>870</v>
      </c>
      <c r="E19" s="51">
        <v>42</v>
      </c>
      <c r="F19" s="259">
        <v>1.75</v>
      </c>
      <c r="G19" s="51">
        <v>175</v>
      </c>
      <c r="H19" s="52">
        <v>205</v>
      </c>
      <c r="I19" s="53"/>
      <c r="J19" s="160"/>
      <c r="K19" s="65"/>
      <c r="L19" s="49"/>
      <c r="M19" s="259"/>
      <c r="N19" s="52"/>
      <c r="O19" s="54">
        <v>3672</v>
      </c>
      <c r="P19" s="259">
        <v>31</v>
      </c>
      <c r="Q19" s="52">
        <v>28</v>
      </c>
      <c r="R19" s="23">
        <f t="shared" si="12"/>
        <v>179</v>
      </c>
      <c r="S19" s="24">
        <f t="shared" si="12"/>
        <v>163</v>
      </c>
      <c r="T19" s="62"/>
      <c r="U19" s="62"/>
      <c r="V19" s="62"/>
      <c r="W19" s="114">
        <f t="shared" ca="1" si="13"/>
        <v>121293</v>
      </c>
      <c r="X19" s="115">
        <f ca="1">IFERROR(('Main Tab'!$D$10-W19)/'Main Tab'!$D$10,1)</f>
        <v>0.31707083617199772</v>
      </c>
      <c r="Y19" s="110" t="s">
        <v>266</v>
      </c>
      <c r="Z19" s="65">
        <v>4</v>
      </c>
      <c r="AA19" s="49"/>
      <c r="AB19" s="49"/>
      <c r="AC19" s="259"/>
      <c r="AD19" s="104"/>
      <c r="AE19" s="106"/>
      <c r="AF19" s="108"/>
      <c r="AI19" s="83">
        <f t="shared" ca="1" si="14"/>
        <v>43587.499999999985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>its starting to bring up more sand now</v>
      </c>
      <c r="AP19" s="81">
        <f t="shared" si="1"/>
        <v>31</v>
      </c>
      <c r="AQ19" s="81">
        <f t="shared" si="1"/>
        <v>28</v>
      </c>
      <c r="AR19" s="81">
        <f t="shared" si="2"/>
        <v>3672</v>
      </c>
      <c r="AS19" s="81" t="str">
        <f t="shared" si="3"/>
        <v/>
      </c>
      <c r="AT19" s="81" t="str">
        <f t="shared" si="4"/>
        <v/>
      </c>
      <c r="AU19" s="81">
        <f t="shared" si="5"/>
        <v>0.65625</v>
      </c>
      <c r="AV19" s="81">
        <f t="shared" si="6"/>
        <v>1.75</v>
      </c>
      <c r="AW19" s="226">
        <f t="shared" si="6"/>
        <v>175</v>
      </c>
      <c r="AX19" s="81">
        <f t="shared" si="6"/>
        <v>205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870</v>
      </c>
      <c r="BC19" s="81">
        <f t="shared" si="8"/>
        <v>205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43587.54166666665</v>
      </c>
      <c r="C20" s="49"/>
      <c r="D20" s="259">
        <v>871</v>
      </c>
      <c r="E20" s="51">
        <v>42</v>
      </c>
      <c r="F20" s="259">
        <v>1.75</v>
      </c>
      <c r="G20" s="51">
        <v>189</v>
      </c>
      <c r="H20" s="52">
        <v>209</v>
      </c>
      <c r="I20" s="53"/>
      <c r="J20" s="160"/>
      <c r="K20" s="65"/>
      <c r="L20" s="49"/>
      <c r="M20" s="259"/>
      <c r="N20" s="52"/>
      <c r="O20" s="54">
        <v>3696</v>
      </c>
      <c r="P20" s="259">
        <v>30</v>
      </c>
      <c r="Q20" s="52">
        <v>33</v>
      </c>
      <c r="R20" s="23">
        <f t="shared" si="12"/>
        <v>209</v>
      </c>
      <c r="S20" s="24">
        <f t="shared" si="12"/>
        <v>196</v>
      </c>
      <c r="T20" s="62"/>
      <c r="U20" s="62"/>
      <c r="V20" s="62"/>
      <c r="W20" s="114">
        <f t="shared" ca="1" si="13"/>
        <v>121260</v>
      </c>
      <c r="X20" s="115">
        <f ca="1">IFERROR(('Main Tab'!$D$10-W20)/'Main Tab'!$D$10,1)</f>
        <v>0.31725663965947287</v>
      </c>
      <c r="Y20" s="110" t="s">
        <v>267</v>
      </c>
      <c r="Z20" s="221">
        <v>5</v>
      </c>
      <c r="AA20" s="49"/>
      <c r="AB20" s="49"/>
      <c r="AC20" s="259"/>
      <c r="AD20" s="104"/>
      <c r="AE20" s="106"/>
      <c r="AF20" s="108"/>
      <c r="AI20" s="83">
        <f t="shared" ca="1" si="14"/>
        <v>43587.54166666665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>it will jump from 3600 to 4200 I checked</v>
      </c>
      <c r="AP20" s="81">
        <f t="shared" si="1"/>
        <v>30</v>
      </c>
      <c r="AQ20" s="81">
        <f t="shared" si="1"/>
        <v>33</v>
      </c>
      <c r="AR20" s="81">
        <f t="shared" si="2"/>
        <v>3696</v>
      </c>
      <c r="AS20" s="81" t="str">
        <f t="shared" si="3"/>
        <v/>
      </c>
      <c r="AT20" s="81" t="str">
        <f t="shared" si="4"/>
        <v/>
      </c>
      <c r="AU20" s="81">
        <f t="shared" si="5"/>
        <v>0.65625</v>
      </c>
      <c r="AV20" s="81">
        <f t="shared" si="6"/>
        <v>1.75</v>
      </c>
      <c r="AW20" s="226">
        <f t="shared" si="6"/>
        <v>189</v>
      </c>
      <c r="AX20" s="81">
        <f t="shared" si="6"/>
        <v>209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871</v>
      </c>
      <c r="BC20" s="81">
        <f t="shared" si="8"/>
        <v>209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ht="26.25" x14ac:dyDescent="0.25">
      <c r="B21" s="47">
        <f t="shared" ca="1" si="15"/>
        <v>43587.583333333314</v>
      </c>
      <c r="C21" s="49"/>
      <c r="D21" s="259">
        <v>871</v>
      </c>
      <c r="E21" s="51">
        <v>42</v>
      </c>
      <c r="F21" s="259">
        <v>1.75</v>
      </c>
      <c r="G21" s="51">
        <v>182</v>
      </c>
      <c r="H21" s="52">
        <v>210</v>
      </c>
      <c r="I21" s="53"/>
      <c r="J21" s="160"/>
      <c r="K21" s="65"/>
      <c r="L21" s="49"/>
      <c r="M21" s="259"/>
      <c r="N21" s="52"/>
      <c r="O21" s="54">
        <v>3989</v>
      </c>
      <c r="P21" s="259">
        <v>31</v>
      </c>
      <c r="Q21" s="52">
        <v>38</v>
      </c>
      <c r="R21" s="23">
        <f t="shared" si="12"/>
        <v>240</v>
      </c>
      <c r="S21" s="24">
        <f t="shared" si="12"/>
        <v>234</v>
      </c>
      <c r="T21" s="62"/>
      <c r="U21" s="62"/>
      <c r="V21" s="62"/>
      <c r="W21" s="114">
        <f t="shared" ca="1" si="13"/>
        <v>121222</v>
      </c>
      <c r="X21" s="115">
        <f ca="1">IFERROR(('Main Tab'!$D$10-W21)/'Main Tab'!$D$10,1)</f>
        <v>0.31747059519050486</v>
      </c>
      <c r="Y21" s="110" t="s">
        <v>268</v>
      </c>
      <c r="Z21" s="65">
        <v>7</v>
      </c>
      <c r="AA21" s="49">
        <v>8244501</v>
      </c>
      <c r="AB21" s="49" t="s">
        <v>160</v>
      </c>
      <c r="AC21" s="259">
        <v>213.35</v>
      </c>
      <c r="AD21" s="104" t="s">
        <v>153</v>
      </c>
      <c r="AE21" s="106">
        <v>48.5</v>
      </c>
      <c r="AF21" s="108">
        <v>2E-3</v>
      </c>
      <c r="AI21" s="83">
        <f t="shared" ca="1" si="14"/>
        <v>43587.583333333314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>the chokes and they are brand new and zero</v>
      </c>
      <c r="AP21" s="81">
        <f t="shared" si="1"/>
        <v>31</v>
      </c>
      <c r="AQ21" s="81">
        <f t="shared" si="1"/>
        <v>38</v>
      </c>
      <c r="AR21" s="81">
        <f t="shared" si="2"/>
        <v>3989</v>
      </c>
      <c r="AS21" s="81" t="str">
        <f t="shared" si="3"/>
        <v/>
      </c>
      <c r="AT21" s="81" t="str">
        <f t="shared" si="4"/>
        <v/>
      </c>
      <c r="AU21" s="81">
        <f t="shared" si="5"/>
        <v>0.65625</v>
      </c>
      <c r="AV21" s="81">
        <f t="shared" si="6"/>
        <v>1.75</v>
      </c>
      <c r="AW21" s="226">
        <f t="shared" si="6"/>
        <v>182</v>
      </c>
      <c r="AX21" s="81">
        <f t="shared" si="6"/>
        <v>210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871</v>
      </c>
      <c r="BC21" s="81">
        <f t="shared" si="8"/>
        <v>210</v>
      </c>
      <c r="BD21" s="81">
        <f t="shared" si="9"/>
        <v>2E-3</v>
      </c>
      <c r="BE21" s="81">
        <f t="shared" si="10"/>
        <v>48.5</v>
      </c>
      <c r="BF21" s="84" t="str">
        <f t="shared" si="11"/>
        <v>Ticket No: 8244501 213.35 bbls sold</v>
      </c>
    </row>
    <row r="22" spans="2:58" x14ac:dyDescent="0.25">
      <c r="B22" s="47">
        <f t="shared" ca="1" si="15"/>
        <v>43587.624999999978</v>
      </c>
      <c r="C22" s="49"/>
      <c r="D22" s="259">
        <v>873</v>
      </c>
      <c r="E22" s="51">
        <v>42</v>
      </c>
      <c r="F22" s="259">
        <v>1.75</v>
      </c>
      <c r="G22" s="51">
        <v>185</v>
      </c>
      <c r="H22" s="52">
        <v>209</v>
      </c>
      <c r="I22" s="53"/>
      <c r="J22" s="160"/>
      <c r="K22" s="65"/>
      <c r="L22" s="49"/>
      <c r="M22" s="259"/>
      <c r="N22" s="52"/>
      <c r="O22" s="54">
        <v>3657</v>
      </c>
      <c r="P22" s="259">
        <v>32</v>
      </c>
      <c r="Q22" s="52">
        <v>36</v>
      </c>
      <c r="R22" s="23">
        <f t="shared" si="12"/>
        <v>272</v>
      </c>
      <c r="S22" s="24">
        <f t="shared" si="12"/>
        <v>270</v>
      </c>
      <c r="T22" s="62"/>
      <c r="U22" s="62"/>
      <c r="V22" s="62"/>
      <c r="W22" s="114">
        <f t="shared" ca="1" si="13"/>
        <v>121186</v>
      </c>
      <c r="X22" s="115">
        <f ca="1">IFERROR(('Main Tab'!$D$10-W22)/'Main Tab'!$D$10,1)</f>
        <v>0.31767328990411414</v>
      </c>
      <c r="Y22" s="110"/>
      <c r="Z22" s="65">
        <v>5</v>
      </c>
      <c r="AA22" s="49"/>
      <c r="AB22" s="49"/>
      <c r="AC22" s="259"/>
      <c r="AD22" s="104"/>
      <c r="AE22" s="106"/>
      <c r="AF22" s="108"/>
      <c r="AI22" s="83">
        <f t="shared" ca="1" si="14"/>
        <v>43587.624999999978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32</v>
      </c>
      <c r="AQ22" s="81">
        <f t="shared" si="1"/>
        <v>36</v>
      </c>
      <c r="AR22" s="81">
        <f t="shared" si="2"/>
        <v>3657</v>
      </c>
      <c r="AS22" s="81" t="str">
        <f t="shared" si="3"/>
        <v/>
      </c>
      <c r="AT22" s="81" t="str">
        <f t="shared" si="4"/>
        <v/>
      </c>
      <c r="AU22" s="81">
        <f t="shared" si="5"/>
        <v>0.65625</v>
      </c>
      <c r="AV22" s="81">
        <f t="shared" si="6"/>
        <v>1.75</v>
      </c>
      <c r="AW22" s="226">
        <f t="shared" si="6"/>
        <v>185</v>
      </c>
      <c r="AX22" s="81">
        <f t="shared" si="6"/>
        <v>209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873</v>
      </c>
      <c r="BC22" s="81">
        <f t="shared" si="8"/>
        <v>209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43587.666666666642</v>
      </c>
      <c r="C23" s="49"/>
      <c r="D23" s="259">
        <v>875</v>
      </c>
      <c r="E23" s="51">
        <v>42</v>
      </c>
      <c r="F23" s="259">
        <v>1.75</v>
      </c>
      <c r="G23" s="51">
        <v>178</v>
      </c>
      <c r="H23" s="52">
        <v>208</v>
      </c>
      <c r="I23" s="53"/>
      <c r="J23" s="160"/>
      <c r="K23" s="65"/>
      <c r="L23" s="49"/>
      <c r="M23" s="259"/>
      <c r="N23" s="52"/>
      <c r="O23" s="54">
        <v>4200</v>
      </c>
      <c r="P23" s="259">
        <v>34</v>
      </c>
      <c r="Q23" s="52">
        <v>32</v>
      </c>
      <c r="R23" s="23">
        <f t="shared" si="12"/>
        <v>306</v>
      </c>
      <c r="S23" s="24">
        <f t="shared" si="12"/>
        <v>302</v>
      </c>
      <c r="T23" s="62"/>
      <c r="U23" s="62"/>
      <c r="V23" s="62"/>
      <c r="W23" s="114">
        <f t="shared" ca="1" si="13"/>
        <v>121154</v>
      </c>
      <c r="X23" s="115">
        <f ca="1">IFERROR(('Main Tab'!$D$10-W23)/'Main Tab'!$D$10,1)</f>
        <v>0.31785346298287792</v>
      </c>
      <c r="Y23" s="110"/>
      <c r="Z23" s="65">
        <v>6</v>
      </c>
      <c r="AA23" s="49"/>
      <c r="AB23" s="49"/>
      <c r="AC23" s="259"/>
      <c r="AD23" s="104"/>
      <c r="AE23" s="106"/>
      <c r="AF23" s="108"/>
      <c r="AI23" s="83">
        <f t="shared" ca="1" si="14"/>
        <v>43587.666666666642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34</v>
      </c>
      <c r="AQ23" s="81">
        <f t="shared" si="1"/>
        <v>32</v>
      </c>
      <c r="AR23" s="81">
        <f t="shared" si="2"/>
        <v>4200</v>
      </c>
      <c r="AS23" s="81" t="str">
        <f t="shared" si="3"/>
        <v/>
      </c>
      <c r="AT23" s="81" t="str">
        <f t="shared" si="4"/>
        <v/>
      </c>
      <c r="AU23" s="81">
        <f t="shared" si="5"/>
        <v>0.65625</v>
      </c>
      <c r="AV23" s="81">
        <f t="shared" si="6"/>
        <v>1.75</v>
      </c>
      <c r="AW23" s="226">
        <f t="shared" si="6"/>
        <v>178</v>
      </c>
      <c r="AX23" s="81">
        <f t="shared" si="6"/>
        <v>208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875</v>
      </c>
      <c r="BC23" s="81">
        <f t="shared" si="8"/>
        <v>208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43587.708333333307</v>
      </c>
      <c r="C24" s="49"/>
      <c r="D24" s="259">
        <v>873</v>
      </c>
      <c r="E24" s="51">
        <v>42</v>
      </c>
      <c r="F24" s="259">
        <v>1.75</v>
      </c>
      <c r="G24" s="51">
        <v>180</v>
      </c>
      <c r="H24" s="52">
        <v>209</v>
      </c>
      <c r="I24" s="53"/>
      <c r="J24" s="160"/>
      <c r="K24" s="65"/>
      <c r="L24" s="49"/>
      <c r="M24" s="259"/>
      <c r="N24" s="52"/>
      <c r="O24" s="54">
        <v>3798</v>
      </c>
      <c r="P24" s="259">
        <v>33</v>
      </c>
      <c r="Q24" s="52">
        <v>35</v>
      </c>
      <c r="R24" s="23">
        <f t="shared" si="12"/>
        <v>339</v>
      </c>
      <c r="S24" s="24">
        <f t="shared" si="12"/>
        <v>337</v>
      </c>
      <c r="T24" s="62"/>
      <c r="U24" s="62"/>
      <c r="V24" s="62"/>
      <c r="W24" s="114">
        <f t="shared" ca="1" si="13"/>
        <v>121119</v>
      </c>
      <c r="X24" s="115">
        <f ca="1">IFERROR(('Main Tab'!$D$10-W24)/'Main Tab'!$D$10,1)</f>
        <v>0.31805052728777583</v>
      </c>
      <c r="Y24" s="110"/>
      <c r="Z24" s="65">
        <v>5</v>
      </c>
      <c r="AA24" s="49"/>
      <c r="AB24" s="49"/>
      <c r="AC24" s="259"/>
      <c r="AD24" s="104"/>
      <c r="AE24" s="106"/>
      <c r="AF24" s="108"/>
      <c r="AI24" s="83">
        <f t="shared" ca="1" si="14"/>
        <v>43587.708333333307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33</v>
      </c>
      <c r="AQ24" s="81">
        <f t="shared" si="1"/>
        <v>35</v>
      </c>
      <c r="AR24" s="81">
        <f t="shared" si="2"/>
        <v>3798</v>
      </c>
      <c r="AS24" s="81" t="str">
        <f t="shared" si="3"/>
        <v/>
      </c>
      <c r="AT24" s="81" t="str">
        <f t="shared" si="4"/>
        <v/>
      </c>
      <c r="AU24" s="81">
        <f t="shared" si="5"/>
        <v>0.65625</v>
      </c>
      <c r="AV24" s="81">
        <f t="shared" si="6"/>
        <v>1.75</v>
      </c>
      <c r="AW24" s="226">
        <f t="shared" si="6"/>
        <v>180</v>
      </c>
      <c r="AX24" s="81">
        <f t="shared" si="6"/>
        <v>209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873</v>
      </c>
      <c r="BC24" s="81">
        <f t="shared" si="8"/>
        <v>209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43587.749999999971</v>
      </c>
      <c r="C25" s="49"/>
      <c r="D25" s="259">
        <v>871</v>
      </c>
      <c r="E25" s="51">
        <v>42</v>
      </c>
      <c r="F25" s="259">
        <v>1.75</v>
      </c>
      <c r="G25" s="51">
        <v>182</v>
      </c>
      <c r="H25" s="52">
        <v>210</v>
      </c>
      <c r="I25" s="53"/>
      <c r="J25" s="160"/>
      <c r="K25" s="65"/>
      <c r="L25" s="49"/>
      <c r="M25" s="259"/>
      <c r="N25" s="52"/>
      <c r="O25" s="54">
        <v>3886</v>
      </c>
      <c r="P25" s="259">
        <v>35</v>
      </c>
      <c r="Q25" s="52">
        <v>33</v>
      </c>
      <c r="R25" s="23">
        <f t="shared" si="12"/>
        <v>374</v>
      </c>
      <c r="S25" s="24">
        <f t="shared" si="12"/>
        <v>370</v>
      </c>
      <c r="T25" s="62"/>
      <c r="U25" s="62"/>
      <c r="V25" s="62"/>
      <c r="W25" s="114">
        <f t="shared" ca="1" si="13"/>
        <v>121086</v>
      </c>
      <c r="X25" s="115">
        <f ca="1">IFERROR(('Main Tab'!$D$10-W25)/'Main Tab'!$D$10,1)</f>
        <v>0.31823633077525099</v>
      </c>
      <c r="Y25" s="110"/>
      <c r="Z25" s="65">
        <v>6</v>
      </c>
      <c r="AA25" s="49"/>
      <c r="AB25" s="49"/>
      <c r="AC25" s="259"/>
      <c r="AD25" s="104"/>
      <c r="AE25" s="106"/>
      <c r="AF25" s="108"/>
      <c r="AI25" s="83">
        <f t="shared" ca="1" si="14"/>
        <v>43587.749999999971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35</v>
      </c>
      <c r="AQ25" s="81">
        <f t="shared" si="1"/>
        <v>33</v>
      </c>
      <c r="AR25" s="81">
        <f t="shared" si="2"/>
        <v>3886</v>
      </c>
      <c r="AS25" s="81" t="str">
        <f t="shared" si="3"/>
        <v/>
      </c>
      <c r="AT25" s="81" t="str">
        <f t="shared" si="4"/>
        <v/>
      </c>
      <c r="AU25" s="81">
        <f t="shared" si="5"/>
        <v>0.65625</v>
      </c>
      <c r="AV25" s="81">
        <f t="shared" si="6"/>
        <v>1.75</v>
      </c>
      <c r="AW25" s="81">
        <f t="shared" si="6"/>
        <v>182</v>
      </c>
      <c r="AX25" s="81">
        <f t="shared" si="6"/>
        <v>210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871</v>
      </c>
      <c r="BC25" s="81">
        <f t="shared" si="8"/>
        <v>210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43587.791666666635</v>
      </c>
      <c r="C26" s="49"/>
      <c r="D26" s="259">
        <v>870</v>
      </c>
      <c r="E26" s="51">
        <v>42</v>
      </c>
      <c r="F26" s="264">
        <v>1.75</v>
      </c>
      <c r="G26" s="51">
        <v>189</v>
      </c>
      <c r="H26" s="52">
        <v>209</v>
      </c>
      <c r="I26" s="53"/>
      <c r="J26" s="160"/>
      <c r="K26" s="65"/>
      <c r="L26" s="49"/>
      <c r="M26" s="259"/>
      <c r="N26" s="52"/>
      <c r="O26" s="54">
        <v>3758</v>
      </c>
      <c r="P26" s="264">
        <v>30</v>
      </c>
      <c r="Q26" s="52">
        <v>27</v>
      </c>
      <c r="R26" s="23">
        <f t="shared" si="12"/>
        <v>404</v>
      </c>
      <c r="S26" s="24">
        <f t="shared" si="12"/>
        <v>397</v>
      </c>
      <c r="T26" s="62"/>
      <c r="U26" s="62"/>
      <c r="V26" s="62"/>
      <c r="W26" s="114">
        <f t="shared" ca="1" si="13"/>
        <v>121059</v>
      </c>
      <c r="X26" s="115">
        <f ca="1">IFERROR(('Main Tab'!$D$10-W26)/'Main Tab'!$D$10,1)</f>
        <v>0.31838835181045794</v>
      </c>
      <c r="Y26" s="110"/>
      <c r="Z26" s="64">
        <v>6</v>
      </c>
      <c r="AA26" s="49">
        <v>8244611</v>
      </c>
      <c r="AB26" s="49" t="s">
        <v>160</v>
      </c>
      <c r="AC26" s="259">
        <v>185.65</v>
      </c>
      <c r="AD26" s="104" t="s">
        <v>153</v>
      </c>
      <c r="AE26" s="106">
        <v>49</v>
      </c>
      <c r="AF26" s="108">
        <v>5.0000000000000001E-4</v>
      </c>
      <c r="AI26" s="83">
        <f t="shared" ca="1" si="14"/>
        <v>43587.791666666635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30</v>
      </c>
      <c r="AQ26" s="81">
        <f t="shared" si="1"/>
        <v>27</v>
      </c>
      <c r="AR26" s="81">
        <f t="shared" si="2"/>
        <v>3758</v>
      </c>
      <c r="AS26" s="81" t="str">
        <f t="shared" si="3"/>
        <v/>
      </c>
      <c r="AT26" s="81" t="str">
        <f t="shared" si="4"/>
        <v/>
      </c>
      <c r="AU26" s="81">
        <f t="shared" si="5"/>
        <v>0.65625</v>
      </c>
      <c r="AV26" s="81">
        <f t="shared" si="6"/>
        <v>1.75</v>
      </c>
      <c r="AW26" s="81">
        <f t="shared" si="6"/>
        <v>189</v>
      </c>
      <c r="AX26" s="81">
        <f t="shared" si="6"/>
        <v>209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870</v>
      </c>
      <c r="BC26" s="81">
        <f t="shared" si="8"/>
        <v>209</v>
      </c>
      <c r="BD26" s="81">
        <f t="shared" si="9"/>
        <v>5.0000000000000001E-4</v>
      </c>
      <c r="BE26" s="81">
        <f t="shared" si="10"/>
        <v>49</v>
      </c>
      <c r="BF26" s="84" t="str">
        <f t="shared" si="11"/>
        <v>Ticket No: 8244611 185.65 bbls sold</v>
      </c>
    </row>
    <row r="27" spans="2:58" x14ac:dyDescent="0.25">
      <c r="B27" s="47">
        <f t="shared" ca="1" si="15"/>
        <v>43587.833333333299</v>
      </c>
      <c r="C27" s="49"/>
      <c r="D27" s="259">
        <v>868</v>
      </c>
      <c r="E27" s="51">
        <v>42</v>
      </c>
      <c r="F27" s="264">
        <v>1.75</v>
      </c>
      <c r="G27" s="51">
        <v>185</v>
      </c>
      <c r="H27" s="52">
        <v>208</v>
      </c>
      <c r="I27" s="53"/>
      <c r="J27" s="160"/>
      <c r="K27" s="65"/>
      <c r="L27" s="49"/>
      <c r="M27" s="259"/>
      <c r="N27" s="52"/>
      <c r="O27" s="54">
        <v>3720</v>
      </c>
      <c r="P27" s="264">
        <v>30</v>
      </c>
      <c r="Q27" s="52">
        <v>27</v>
      </c>
      <c r="R27" s="23">
        <f t="shared" si="12"/>
        <v>434</v>
      </c>
      <c r="S27" s="24">
        <f t="shared" si="12"/>
        <v>424</v>
      </c>
      <c r="T27" s="62"/>
      <c r="U27" s="62"/>
      <c r="V27" s="62"/>
      <c r="W27" s="114">
        <f t="shared" ca="1" si="13"/>
        <v>121032</v>
      </c>
      <c r="X27" s="115">
        <f ca="1">IFERROR(('Main Tab'!$D$10-W27)/'Main Tab'!$D$10,1)</f>
        <v>0.31854037284566489</v>
      </c>
      <c r="Y27" s="110"/>
      <c r="Z27" s="65">
        <v>4</v>
      </c>
      <c r="AA27" s="49"/>
      <c r="AB27" s="49"/>
      <c r="AC27" s="259"/>
      <c r="AD27" s="104"/>
      <c r="AE27" s="106"/>
      <c r="AF27" s="108"/>
      <c r="AI27" s="83">
        <f t="shared" ca="1" si="14"/>
        <v>43587.833333333299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30</v>
      </c>
      <c r="AQ27" s="81">
        <f t="shared" si="1"/>
        <v>27</v>
      </c>
      <c r="AR27" s="81">
        <f t="shared" si="2"/>
        <v>3720</v>
      </c>
      <c r="AS27" s="81" t="str">
        <f t="shared" si="3"/>
        <v/>
      </c>
      <c r="AT27" s="81" t="str">
        <f t="shared" si="4"/>
        <v/>
      </c>
      <c r="AU27" s="81">
        <f t="shared" si="5"/>
        <v>0.65625</v>
      </c>
      <c r="AV27" s="81">
        <f t="shared" si="6"/>
        <v>1.75</v>
      </c>
      <c r="AW27" s="81">
        <f t="shared" si="6"/>
        <v>185</v>
      </c>
      <c r="AX27" s="81">
        <f t="shared" si="6"/>
        <v>208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868</v>
      </c>
      <c r="BC27" s="81">
        <f t="shared" si="8"/>
        <v>208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43587.874999999964</v>
      </c>
      <c r="C28" s="49"/>
      <c r="D28" s="259">
        <v>868</v>
      </c>
      <c r="E28" s="51">
        <v>42</v>
      </c>
      <c r="F28" s="264">
        <v>1.75</v>
      </c>
      <c r="G28" s="51">
        <v>180</v>
      </c>
      <c r="H28" s="52">
        <v>206</v>
      </c>
      <c r="I28" s="53"/>
      <c r="J28" s="160"/>
      <c r="K28" s="65"/>
      <c r="L28" s="49"/>
      <c r="M28" s="259"/>
      <c r="N28" s="52"/>
      <c r="O28" s="54">
        <v>3689</v>
      </c>
      <c r="P28" s="264">
        <v>29</v>
      </c>
      <c r="Q28" s="52">
        <v>26</v>
      </c>
      <c r="R28" s="23">
        <f t="shared" si="12"/>
        <v>463</v>
      </c>
      <c r="S28" s="24">
        <f t="shared" si="12"/>
        <v>450</v>
      </c>
      <c r="T28" s="62"/>
      <c r="U28" s="62"/>
      <c r="V28" s="62"/>
      <c r="W28" s="114">
        <f t="shared" ca="1" si="13"/>
        <v>121006</v>
      </c>
      <c r="X28" s="115">
        <f ca="1">IFERROR(('Main Tab'!$D$10-W28)/'Main Tab'!$D$10,1)</f>
        <v>0.31868676347216046</v>
      </c>
      <c r="Y28" s="110"/>
      <c r="Z28" s="65">
        <v>7</v>
      </c>
      <c r="AA28" s="49"/>
      <c r="AB28" s="49"/>
      <c r="AC28" s="259"/>
      <c r="AD28" s="104"/>
      <c r="AE28" s="106"/>
      <c r="AF28" s="108"/>
      <c r="AI28" s="83">
        <f t="shared" ca="1" si="14"/>
        <v>43587.874999999964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29</v>
      </c>
      <c r="AQ28" s="81">
        <f t="shared" si="1"/>
        <v>26</v>
      </c>
      <c r="AR28" s="81">
        <f t="shared" si="2"/>
        <v>3689</v>
      </c>
      <c r="AS28" s="81" t="str">
        <f t="shared" si="3"/>
        <v/>
      </c>
      <c r="AT28" s="81" t="str">
        <f t="shared" si="4"/>
        <v/>
      </c>
      <c r="AU28" s="81">
        <f t="shared" si="5"/>
        <v>0.65625</v>
      </c>
      <c r="AV28" s="81">
        <f t="shared" si="6"/>
        <v>1.75</v>
      </c>
      <c r="AW28" s="81">
        <f t="shared" si="6"/>
        <v>180</v>
      </c>
      <c r="AX28" s="81">
        <f t="shared" si="6"/>
        <v>206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868</v>
      </c>
      <c r="BC28" s="81">
        <f t="shared" si="8"/>
        <v>206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43587.916666666628</v>
      </c>
      <c r="C29" s="49"/>
      <c r="D29" s="259">
        <v>865</v>
      </c>
      <c r="E29" s="51">
        <v>42</v>
      </c>
      <c r="F29" s="264">
        <v>1.75</v>
      </c>
      <c r="G29" s="51">
        <v>182</v>
      </c>
      <c r="H29" s="52">
        <v>205</v>
      </c>
      <c r="I29" s="53"/>
      <c r="J29" s="160"/>
      <c r="K29" s="65"/>
      <c r="L29" s="49"/>
      <c r="M29" s="259"/>
      <c r="N29" s="52"/>
      <c r="O29" s="54">
        <v>3626</v>
      </c>
      <c r="P29" s="264">
        <v>30</v>
      </c>
      <c r="Q29" s="52">
        <v>27</v>
      </c>
      <c r="R29" s="23">
        <f t="shared" si="12"/>
        <v>493</v>
      </c>
      <c r="S29" s="24">
        <f t="shared" si="12"/>
        <v>477</v>
      </c>
      <c r="T29" s="62"/>
      <c r="U29" s="62"/>
      <c r="V29" s="62"/>
      <c r="W29" s="114">
        <f t="shared" ca="1" si="13"/>
        <v>120979</v>
      </c>
      <c r="X29" s="115">
        <f ca="1">IFERROR(('Main Tab'!$D$10-W29)/'Main Tab'!$D$10,1)</f>
        <v>0.31883878450736741</v>
      </c>
      <c r="Y29" s="110"/>
      <c r="Z29" s="65">
        <v>8</v>
      </c>
      <c r="AA29" s="49"/>
      <c r="AB29" s="49"/>
      <c r="AC29" s="259"/>
      <c r="AD29" s="104"/>
      <c r="AE29" s="106"/>
      <c r="AF29" s="108"/>
      <c r="AI29" s="83">
        <f t="shared" ca="1" si="14"/>
        <v>43587.916666666628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30</v>
      </c>
      <c r="AQ29" s="81">
        <f t="shared" si="1"/>
        <v>27</v>
      </c>
      <c r="AR29" s="81">
        <f t="shared" si="2"/>
        <v>3626</v>
      </c>
      <c r="AS29" s="81" t="str">
        <f t="shared" si="3"/>
        <v/>
      </c>
      <c r="AT29" s="81" t="str">
        <f t="shared" si="4"/>
        <v/>
      </c>
      <c r="AU29" s="81">
        <f t="shared" si="5"/>
        <v>0.65625</v>
      </c>
      <c r="AV29" s="81">
        <f t="shared" si="6"/>
        <v>1.75</v>
      </c>
      <c r="AW29" s="81">
        <f t="shared" si="6"/>
        <v>182</v>
      </c>
      <c r="AX29" s="81">
        <f t="shared" si="6"/>
        <v>205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865</v>
      </c>
      <c r="BC29" s="81">
        <f t="shared" si="8"/>
        <v>205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43587.958333333292</v>
      </c>
      <c r="C30" s="49"/>
      <c r="D30" s="259">
        <v>865</v>
      </c>
      <c r="E30" s="51">
        <v>42</v>
      </c>
      <c r="F30" s="264">
        <v>1.75</v>
      </c>
      <c r="G30" s="51">
        <v>178</v>
      </c>
      <c r="H30" s="52">
        <v>204</v>
      </c>
      <c r="I30" s="53"/>
      <c r="J30" s="160"/>
      <c r="K30" s="65"/>
      <c r="L30" s="49"/>
      <c r="M30" s="259"/>
      <c r="N30" s="52"/>
      <c r="O30" s="54">
        <v>3611</v>
      </c>
      <c r="P30" s="264">
        <v>31</v>
      </c>
      <c r="Q30" s="52">
        <v>28</v>
      </c>
      <c r="R30" s="23">
        <f t="shared" si="12"/>
        <v>524</v>
      </c>
      <c r="S30" s="24">
        <f t="shared" si="12"/>
        <v>505</v>
      </c>
      <c r="T30" s="62"/>
      <c r="U30" s="62"/>
      <c r="V30" s="62"/>
      <c r="W30" s="114">
        <f t="shared" ca="1" si="13"/>
        <v>120951</v>
      </c>
      <c r="X30" s="115">
        <f ca="1">IFERROR(('Main Tab'!$D$10-W30)/'Main Tab'!$D$10,1)</f>
        <v>0.31899643595128568</v>
      </c>
      <c r="Y30" s="110"/>
      <c r="Z30" s="65">
        <v>7</v>
      </c>
      <c r="AA30" s="49">
        <v>8244311</v>
      </c>
      <c r="AB30" s="49" t="s">
        <v>143</v>
      </c>
      <c r="AC30" s="259">
        <v>192.44</v>
      </c>
      <c r="AD30" s="104" t="s">
        <v>153</v>
      </c>
      <c r="AE30" s="106">
        <v>48</v>
      </c>
      <c r="AF30" s="108">
        <v>1E-3</v>
      </c>
      <c r="AI30" s="83">
        <f t="shared" ca="1" si="14"/>
        <v>43587.958333333292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31</v>
      </c>
      <c r="AQ30" s="81">
        <f t="shared" si="1"/>
        <v>28</v>
      </c>
      <c r="AR30" s="81">
        <f t="shared" si="2"/>
        <v>3611</v>
      </c>
      <c r="AS30" s="81" t="str">
        <f t="shared" si="3"/>
        <v/>
      </c>
      <c r="AT30" s="81" t="str">
        <f t="shared" si="4"/>
        <v/>
      </c>
      <c r="AU30" s="81">
        <f t="shared" si="5"/>
        <v>0.65625</v>
      </c>
      <c r="AV30" s="81">
        <f t="shared" si="6"/>
        <v>1.75</v>
      </c>
      <c r="AW30" s="81">
        <f t="shared" si="6"/>
        <v>178</v>
      </c>
      <c r="AX30" s="81">
        <f t="shared" si="6"/>
        <v>204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865</v>
      </c>
      <c r="BC30" s="81">
        <f t="shared" si="8"/>
        <v>204</v>
      </c>
      <c r="BD30" s="81">
        <f t="shared" si="9"/>
        <v>1E-3</v>
      </c>
      <c r="BE30" s="81">
        <f t="shared" si="10"/>
        <v>48</v>
      </c>
      <c r="BF30" s="84" t="str">
        <f t="shared" si="11"/>
        <v>Ticket No: 8244311 192.44 bbls sold</v>
      </c>
    </row>
    <row r="31" spans="2:58" x14ac:dyDescent="0.25">
      <c r="B31" s="47">
        <f t="shared" ca="1" si="15"/>
        <v>43587.999999999956</v>
      </c>
      <c r="C31" s="49"/>
      <c r="D31" s="259">
        <v>863</v>
      </c>
      <c r="E31" s="51">
        <v>42</v>
      </c>
      <c r="F31" s="264">
        <v>1.75</v>
      </c>
      <c r="G31" s="51">
        <v>181</v>
      </c>
      <c r="H31" s="52">
        <v>204</v>
      </c>
      <c r="I31" s="53"/>
      <c r="J31" s="160"/>
      <c r="K31" s="65"/>
      <c r="L31" s="49"/>
      <c r="M31" s="259"/>
      <c r="N31" s="52"/>
      <c r="O31" s="54">
        <v>3588</v>
      </c>
      <c r="P31" s="264">
        <v>30</v>
      </c>
      <c r="Q31" s="52">
        <v>30</v>
      </c>
      <c r="R31" s="23">
        <f t="shared" ref="R31:S37" si="16">P31+R30</f>
        <v>554</v>
      </c>
      <c r="S31" s="24">
        <f t="shared" si="16"/>
        <v>535</v>
      </c>
      <c r="T31" s="62"/>
      <c r="U31" s="62"/>
      <c r="V31" s="62"/>
      <c r="W31" s="114">
        <f t="shared" ca="1" si="13"/>
        <v>120921</v>
      </c>
      <c r="X31" s="115">
        <f ca="1">IFERROR(('Main Tab'!$D$10-W31)/'Main Tab'!$D$10,1)</f>
        <v>0.31916534821262676</v>
      </c>
      <c r="Y31" s="110"/>
      <c r="Z31" s="65">
        <v>4</v>
      </c>
      <c r="AA31" s="49"/>
      <c r="AB31" s="49"/>
      <c r="AC31" s="259"/>
      <c r="AD31" s="104"/>
      <c r="AE31" s="106"/>
      <c r="AF31" s="108"/>
      <c r="AI31" s="83">
        <f t="shared" ca="1" si="14"/>
        <v>43587.999999999956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30</v>
      </c>
      <c r="AQ31" s="81">
        <f t="shared" si="1"/>
        <v>30</v>
      </c>
      <c r="AR31" s="81">
        <f t="shared" si="2"/>
        <v>3588</v>
      </c>
      <c r="AS31" s="81" t="str">
        <f t="shared" si="3"/>
        <v/>
      </c>
      <c r="AT31" s="81" t="str">
        <f t="shared" si="4"/>
        <v/>
      </c>
      <c r="AU31" s="81">
        <f t="shared" si="5"/>
        <v>0.65625</v>
      </c>
      <c r="AV31" s="81">
        <f t="shared" si="6"/>
        <v>1.75</v>
      </c>
      <c r="AW31" s="81">
        <f t="shared" si="6"/>
        <v>181</v>
      </c>
      <c r="AX31" s="81">
        <f t="shared" si="6"/>
        <v>204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863</v>
      </c>
      <c r="BC31" s="81">
        <f t="shared" si="8"/>
        <v>204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43588.041666666621</v>
      </c>
      <c r="C32" s="49"/>
      <c r="D32" s="259">
        <v>863</v>
      </c>
      <c r="E32" s="51">
        <v>42</v>
      </c>
      <c r="F32" s="264">
        <v>1.75</v>
      </c>
      <c r="G32" s="51">
        <v>175</v>
      </c>
      <c r="H32" s="52">
        <v>203</v>
      </c>
      <c r="I32" s="53"/>
      <c r="J32" s="160"/>
      <c r="K32" s="65"/>
      <c r="L32" s="49"/>
      <c r="M32" s="259"/>
      <c r="N32" s="52"/>
      <c r="O32" s="54">
        <v>3565</v>
      </c>
      <c r="P32" s="264">
        <v>25</v>
      </c>
      <c r="Q32" s="52">
        <v>32</v>
      </c>
      <c r="R32" s="23">
        <f t="shared" si="16"/>
        <v>579</v>
      </c>
      <c r="S32" s="24">
        <f t="shared" si="16"/>
        <v>567</v>
      </c>
      <c r="T32" s="62"/>
      <c r="U32" s="62"/>
      <c r="V32" s="62"/>
      <c r="W32" s="114">
        <f t="shared" ca="1" si="13"/>
        <v>120889</v>
      </c>
      <c r="X32" s="115">
        <f ca="1">IFERROR(('Main Tab'!$D$10-W32)/'Main Tab'!$D$10,1)</f>
        <v>0.31934552129139054</v>
      </c>
      <c r="Y32" s="110"/>
      <c r="Z32" s="221">
        <v>5</v>
      </c>
      <c r="AA32" s="49"/>
      <c r="AB32" s="49"/>
      <c r="AC32" s="259"/>
      <c r="AD32" s="104"/>
      <c r="AE32" s="106"/>
      <c r="AF32" s="108"/>
      <c r="AI32" s="83">
        <f t="shared" ca="1" si="14"/>
        <v>43588.041666666621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25</v>
      </c>
      <c r="AQ32" s="81">
        <f t="shared" si="1"/>
        <v>32</v>
      </c>
      <c r="AR32" s="81">
        <f t="shared" si="2"/>
        <v>3565</v>
      </c>
      <c r="AS32" s="81" t="str">
        <f t="shared" si="3"/>
        <v/>
      </c>
      <c r="AT32" s="81" t="str">
        <f t="shared" si="4"/>
        <v/>
      </c>
      <c r="AU32" s="81">
        <f t="shared" si="5"/>
        <v>0.65625</v>
      </c>
      <c r="AV32" s="81">
        <f t="shared" si="6"/>
        <v>1.75</v>
      </c>
      <c r="AW32" s="81">
        <f t="shared" si="6"/>
        <v>175</v>
      </c>
      <c r="AX32" s="81">
        <f t="shared" si="6"/>
        <v>203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863</v>
      </c>
      <c r="BC32" s="81">
        <f t="shared" si="8"/>
        <v>203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43588.083333333285</v>
      </c>
      <c r="C33" s="49"/>
      <c r="D33" s="259">
        <v>863</v>
      </c>
      <c r="E33" s="51">
        <v>42</v>
      </c>
      <c r="F33" s="264">
        <v>1.75</v>
      </c>
      <c r="G33" s="51">
        <v>182</v>
      </c>
      <c r="H33" s="52">
        <v>204</v>
      </c>
      <c r="I33" s="53"/>
      <c r="J33" s="160"/>
      <c r="K33" s="65"/>
      <c r="L33" s="49"/>
      <c r="M33" s="259"/>
      <c r="N33" s="52"/>
      <c r="O33" s="54">
        <v>3547</v>
      </c>
      <c r="P33" s="264">
        <v>24</v>
      </c>
      <c r="Q33" s="52">
        <v>36</v>
      </c>
      <c r="R33" s="23">
        <f t="shared" si="16"/>
        <v>603</v>
      </c>
      <c r="S33" s="24">
        <f t="shared" si="16"/>
        <v>603</v>
      </c>
      <c r="T33" s="62"/>
      <c r="U33" s="62"/>
      <c r="V33" s="62"/>
      <c r="W33" s="114">
        <f t="shared" ca="1" si="13"/>
        <v>120853</v>
      </c>
      <c r="X33" s="115">
        <f ca="1">IFERROR(('Main Tab'!$D$10-W33)/'Main Tab'!$D$10,1)</f>
        <v>0.31954821600499983</v>
      </c>
      <c r="Y33" s="110" t="s">
        <v>269</v>
      </c>
      <c r="Z33" s="65">
        <v>7</v>
      </c>
      <c r="AA33" s="49"/>
      <c r="AB33" s="49"/>
      <c r="AC33" s="259"/>
      <c r="AD33" s="104"/>
      <c r="AE33" s="106"/>
      <c r="AF33" s="108"/>
      <c r="AI33" s="83">
        <f t="shared" ca="1" si="14"/>
        <v>43588.083333333285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Accum-84794</v>
      </c>
      <c r="AP33" s="81">
        <f t="shared" si="1"/>
        <v>24</v>
      </c>
      <c r="AQ33" s="81">
        <f t="shared" si="1"/>
        <v>36</v>
      </c>
      <c r="AR33" s="81">
        <f t="shared" si="2"/>
        <v>3547</v>
      </c>
      <c r="AS33" s="81" t="str">
        <f t="shared" si="3"/>
        <v/>
      </c>
      <c r="AT33" s="81" t="str">
        <f t="shared" si="4"/>
        <v/>
      </c>
      <c r="AU33" s="81">
        <f t="shared" si="5"/>
        <v>0.65625</v>
      </c>
      <c r="AV33" s="81">
        <f t="shared" si="6"/>
        <v>1.75</v>
      </c>
      <c r="AW33" s="81">
        <f t="shared" si="6"/>
        <v>182</v>
      </c>
      <c r="AX33" s="81">
        <f t="shared" si="6"/>
        <v>204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863</v>
      </c>
      <c r="BC33" s="81">
        <f t="shared" si="8"/>
        <v>204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43588.124999999949</v>
      </c>
      <c r="C34" s="49"/>
      <c r="D34" s="259">
        <v>863</v>
      </c>
      <c r="E34" s="51">
        <v>42</v>
      </c>
      <c r="F34" s="264">
        <v>1.75</v>
      </c>
      <c r="G34" s="51">
        <v>181</v>
      </c>
      <c r="H34" s="52">
        <v>204</v>
      </c>
      <c r="I34" s="53"/>
      <c r="J34" s="160"/>
      <c r="K34" s="65"/>
      <c r="L34" s="49"/>
      <c r="M34" s="259"/>
      <c r="N34" s="52"/>
      <c r="O34" s="54">
        <v>3569</v>
      </c>
      <c r="P34" s="264">
        <v>25</v>
      </c>
      <c r="Q34" s="52">
        <v>37</v>
      </c>
      <c r="R34" s="23">
        <f t="shared" si="16"/>
        <v>628</v>
      </c>
      <c r="S34" s="24">
        <f t="shared" si="16"/>
        <v>640</v>
      </c>
      <c r="T34" s="62"/>
      <c r="U34" s="62"/>
      <c r="V34" s="62"/>
      <c r="W34" s="114">
        <f t="shared" ca="1" si="13"/>
        <v>120816</v>
      </c>
      <c r="X34" s="115">
        <f ca="1">IFERROR(('Main Tab'!$D$10-W34)/'Main Tab'!$D$10,1)</f>
        <v>0.31975654112732044</v>
      </c>
      <c r="Y34" s="110" t="s">
        <v>270</v>
      </c>
      <c r="Z34" s="65">
        <v>5</v>
      </c>
      <c r="AA34" s="49"/>
      <c r="AB34" s="49"/>
      <c r="AC34" s="259"/>
      <c r="AD34" s="104"/>
      <c r="AE34" s="106"/>
      <c r="AF34" s="108"/>
      <c r="AI34" s="83">
        <f t="shared" ca="1" si="14"/>
        <v>43588.124999999949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#1- 10"    OT #2- 6'3"</v>
      </c>
      <c r="AP34" s="81">
        <f t="shared" si="1"/>
        <v>25</v>
      </c>
      <c r="AQ34" s="81">
        <f t="shared" si="1"/>
        <v>37</v>
      </c>
      <c r="AR34" s="81">
        <f t="shared" si="2"/>
        <v>3569</v>
      </c>
      <c r="AS34" s="81" t="str">
        <f t="shared" si="3"/>
        <v/>
      </c>
      <c r="AT34" s="81" t="str">
        <f t="shared" si="4"/>
        <v/>
      </c>
      <c r="AU34" s="81">
        <f t="shared" si="5"/>
        <v>0.65625</v>
      </c>
      <c r="AV34" s="81">
        <f t="shared" si="6"/>
        <v>1.75</v>
      </c>
      <c r="AW34" s="81">
        <f t="shared" si="6"/>
        <v>181</v>
      </c>
      <c r="AX34" s="81">
        <f t="shared" si="6"/>
        <v>204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863</v>
      </c>
      <c r="BC34" s="81">
        <f t="shared" si="8"/>
        <v>204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43588.166666666613</v>
      </c>
      <c r="C35" s="49"/>
      <c r="D35" s="259">
        <v>863</v>
      </c>
      <c r="E35" s="51">
        <v>42</v>
      </c>
      <c r="F35" s="264">
        <v>1.75</v>
      </c>
      <c r="G35" s="51">
        <v>180</v>
      </c>
      <c r="H35" s="52">
        <v>203</v>
      </c>
      <c r="I35" s="53"/>
      <c r="J35" s="160"/>
      <c r="K35" s="65"/>
      <c r="L35" s="49"/>
      <c r="M35" s="259"/>
      <c r="N35" s="52"/>
      <c r="O35" s="54">
        <v>3589</v>
      </c>
      <c r="P35" s="264">
        <v>30</v>
      </c>
      <c r="Q35" s="52">
        <v>32</v>
      </c>
      <c r="R35" s="23">
        <f t="shared" si="16"/>
        <v>658</v>
      </c>
      <c r="S35" s="24">
        <f t="shared" si="16"/>
        <v>672</v>
      </c>
      <c r="T35" s="62"/>
      <c r="U35" s="62"/>
      <c r="V35" s="62"/>
      <c r="W35" s="114">
        <f t="shared" ca="1" si="13"/>
        <v>120784</v>
      </c>
      <c r="X35" s="115">
        <f ca="1">IFERROR(('Main Tab'!$D$10-W35)/'Main Tab'!$D$10,1)</f>
        <v>0.31993671420608422</v>
      </c>
      <c r="Y35" s="110"/>
      <c r="Z35" s="65">
        <v>6</v>
      </c>
      <c r="AA35" s="49"/>
      <c r="AB35" s="49"/>
      <c r="AC35" s="259"/>
      <c r="AD35" s="104"/>
      <c r="AE35" s="106"/>
      <c r="AF35" s="108"/>
      <c r="AI35" s="83">
        <f t="shared" ca="1" si="14"/>
        <v>43588.166666666613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30</v>
      </c>
      <c r="AQ35" s="81">
        <f t="shared" si="1"/>
        <v>32</v>
      </c>
      <c r="AR35" s="81">
        <f t="shared" si="2"/>
        <v>3589</v>
      </c>
      <c r="AS35" s="81" t="str">
        <f t="shared" si="3"/>
        <v/>
      </c>
      <c r="AT35" s="81" t="str">
        <f t="shared" si="4"/>
        <v/>
      </c>
      <c r="AU35" s="81">
        <f t="shared" si="5"/>
        <v>0.65625</v>
      </c>
      <c r="AV35" s="81">
        <f t="shared" si="6"/>
        <v>1.75</v>
      </c>
      <c r="AW35" s="81">
        <f t="shared" si="6"/>
        <v>180</v>
      </c>
      <c r="AX35" s="81">
        <f t="shared" si="6"/>
        <v>203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863</v>
      </c>
      <c r="BC35" s="81">
        <f t="shared" si="8"/>
        <v>203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43588.208333333278</v>
      </c>
      <c r="C36" s="49"/>
      <c r="D36" s="259">
        <v>862</v>
      </c>
      <c r="E36" s="51">
        <v>42</v>
      </c>
      <c r="F36" s="264">
        <v>1.75</v>
      </c>
      <c r="G36" s="51">
        <v>179</v>
      </c>
      <c r="H36" s="52">
        <v>203</v>
      </c>
      <c r="I36" s="53"/>
      <c r="J36" s="160"/>
      <c r="K36" s="65"/>
      <c r="L36" s="49"/>
      <c r="M36" s="259"/>
      <c r="N36" s="52"/>
      <c r="O36" s="54">
        <v>3577</v>
      </c>
      <c r="P36" s="264">
        <v>31</v>
      </c>
      <c r="Q36" s="52">
        <v>33</v>
      </c>
      <c r="R36" s="23">
        <f t="shared" si="16"/>
        <v>689</v>
      </c>
      <c r="S36" s="24">
        <f t="shared" si="16"/>
        <v>705</v>
      </c>
      <c r="T36" s="62"/>
      <c r="U36" s="62"/>
      <c r="V36" s="62"/>
      <c r="W36" s="114">
        <f t="shared" ca="1" si="13"/>
        <v>120751</v>
      </c>
      <c r="X36" s="115">
        <f ca="1">IFERROR(('Main Tab'!$D$10-W36)/'Main Tab'!$D$10,1)</f>
        <v>0.32012251769355937</v>
      </c>
      <c r="Y36" s="110"/>
      <c r="Z36" s="65">
        <v>5</v>
      </c>
      <c r="AA36" s="49"/>
      <c r="AB36" s="49"/>
      <c r="AC36" s="259"/>
      <c r="AD36" s="104"/>
      <c r="AE36" s="106"/>
      <c r="AF36" s="108"/>
      <c r="AI36" s="83">
        <f t="shared" ca="1" si="14"/>
        <v>43588.208333333278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31</v>
      </c>
      <c r="AQ36" s="81">
        <f t="shared" si="1"/>
        <v>33</v>
      </c>
      <c r="AR36" s="81">
        <f t="shared" si="2"/>
        <v>3577</v>
      </c>
      <c r="AS36" s="81" t="str">
        <f t="shared" si="3"/>
        <v/>
      </c>
      <c r="AT36" s="81" t="str">
        <f t="shared" si="4"/>
        <v/>
      </c>
      <c r="AU36" s="81">
        <f t="shared" si="5"/>
        <v>0.65625</v>
      </c>
      <c r="AV36" s="81">
        <f t="shared" si="6"/>
        <v>1.75</v>
      </c>
      <c r="AW36" s="81">
        <f t="shared" si="6"/>
        <v>179</v>
      </c>
      <c r="AX36" s="81">
        <f t="shared" si="6"/>
        <v>203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862</v>
      </c>
      <c r="BC36" s="81">
        <f t="shared" si="8"/>
        <v>203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43588.249999999942</v>
      </c>
      <c r="C37" s="55"/>
      <c r="D37" s="263">
        <v>862</v>
      </c>
      <c r="E37" s="51">
        <v>42</v>
      </c>
      <c r="F37" s="264">
        <v>1.75</v>
      </c>
      <c r="G37" s="57">
        <v>152</v>
      </c>
      <c r="H37" s="58">
        <v>204</v>
      </c>
      <c r="I37" s="59"/>
      <c r="J37" s="161"/>
      <c r="K37" s="66"/>
      <c r="L37" s="55"/>
      <c r="M37" s="263"/>
      <c r="N37" s="58"/>
      <c r="O37" s="60">
        <v>3598</v>
      </c>
      <c r="P37" s="259">
        <v>30</v>
      </c>
      <c r="Q37" s="52">
        <v>31</v>
      </c>
      <c r="R37" s="25">
        <f t="shared" si="16"/>
        <v>719</v>
      </c>
      <c r="S37" s="26">
        <f t="shared" si="16"/>
        <v>736</v>
      </c>
      <c r="T37" s="63"/>
      <c r="U37" s="63"/>
      <c r="V37" s="63"/>
      <c r="W37" s="116">
        <f t="shared" ca="1" si="13"/>
        <v>120720</v>
      </c>
      <c r="X37" s="117">
        <f ca="1">IFERROR(('Main Tab'!$D$10-W37)/'Main Tab'!$D$10,1)</f>
        <v>0.32029706036361177</v>
      </c>
      <c r="Y37" s="111"/>
      <c r="Z37" s="65">
        <v>5</v>
      </c>
      <c r="AA37" s="55"/>
      <c r="AB37" s="55"/>
      <c r="AC37" s="263"/>
      <c r="AD37" s="105"/>
      <c r="AE37" s="107"/>
      <c r="AF37" s="109"/>
      <c r="AI37" s="85">
        <f t="shared" ca="1" si="14"/>
        <v>43588.249999999942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30</v>
      </c>
      <c r="AQ37" s="86">
        <f t="shared" si="1"/>
        <v>31</v>
      </c>
      <c r="AR37" s="86">
        <f t="shared" si="2"/>
        <v>3598</v>
      </c>
      <c r="AS37" s="86" t="str">
        <f t="shared" si="3"/>
        <v/>
      </c>
      <c r="AT37" s="86" t="str">
        <f t="shared" si="4"/>
        <v/>
      </c>
      <c r="AU37" s="86">
        <f t="shared" si="5"/>
        <v>0.65625</v>
      </c>
      <c r="AV37" s="86">
        <f t="shared" si="6"/>
        <v>1.75</v>
      </c>
      <c r="AW37" s="86">
        <f t="shared" si="6"/>
        <v>152</v>
      </c>
      <c r="AX37" s="86">
        <f t="shared" si="6"/>
        <v>204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862</v>
      </c>
      <c r="BC37" s="86">
        <f t="shared" si="8"/>
        <v>204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260" t="s">
        <v>103</v>
      </c>
      <c r="D40" s="260" t="s">
        <v>149</v>
      </c>
      <c r="E40" s="260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262"/>
      <c r="E41" s="262"/>
      <c r="F41" s="529"/>
      <c r="G41" s="529"/>
      <c r="H41" s="530"/>
    </row>
    <row r="42" spans="2:58" x14ac:dyDescent="0.25">
      <c r="B42" s="54"/>
      <c r="C42" s="147"/>
      <c r="D42" s="259"/>
      <c r="E42" s="259"/>
      <c r="F42" s="517"/>
      <c r="G42" s="517"/>
      <c r="H42" s="518"/>
    </row>
    <row r="43" spans="2:58" x14ac:dyDescent="0.25">
      <c r="B43" s="54"/>
      <c r="C43" s="147"/>
      <c r="D43" s="259"/>
      <c r="E43" s="259"/>
      <c r="F43" s="517"/>
      <c r="G43" s="517"/>
      <c r="H43" s="518"/>
    </row>
    <row r="44" spans="2:58" x14ac:dyDescent="0.25">
      <c r="B44" s="54"/>
      <c r="C44" s="147"/>
      <c r="D44" s="259"/>
      <c r="E44" s="259"/>
      <c r="F44" s="517"/>
      <c r="G44" s="517"/>
      <c r="H44" s="518"/>
    </row>
    <row r="45" spans="2:58" x14ac:dyDescent="0.25">
      <c r="B45" s="54"/>
      <c r="C45" s="147"/>
      <c r="D45" s="259"/>
      <c r="E45" s="259"/>
      <c r="F45" s="517"/>
      <c r="G45" s="517"/>
      <c r="H45" s="518"/>
    </row>
    <row r="46" spans="2:58" x14ac:dyDescent="0.25">
      <c r="B46" s="54"/>
      <c r="C46" s="147"/>
      <c r="D46" s="259"/>
      <c r="E46" s="259"/>
      <c r="F46" s="517"/>
      <c r="G46" s="517"/>
      <c r="H46" s="518"/>
    </row>
    <row r="47" spans="2:58" x14ac:dyDescent="0.25">
      <c r="B47" s="54"/>
      <c r="C47" s="147"/>
      <c r="D47" s="259"/>
      <c r="E47" s="259"/>
      <c r="F47" s="517"/>
      <c r="G47" s="517"/>
      <c r="H47" s="518"/>
    </row>
    <row r="48" spans="2:58" x14ac:dyDescent="0.25">
      <c r="B48" s="54"/>
      <c r="C48" s="147"/>
      <c r="D48" s="259"/>
      <c r="E48" s="259"/>
      <c r="F48" s="517"/>
      <c r="G48" s="517"/>
      <c r="H48" s="518"/>
    </row>
    <row r="49" spans="2:8" x14ac:dyDescent="0.25">
      <c r="B49" s="54"/>
      <c r="C49" s="147"/>
      <c r="D49" s="259"/>
      <c r="E49" s="259"/>
      <c r="F49" s="517"/>
      <c r="G49" s="517"/>
      <c r="H49" s="518"/>
    </row>
    <row r="50" spans="2:8" x14ac:dyDescent="0.25">
      <c r="B50" s="54"/>
      <c r="C50" s="147"/>
      <c r="D50" s="259"/>
      <c r="E50" s="259"/>
      <c r="F50" s="517"/>
      <c r="G50" s="517"/>
      <c r="H50" s="518"/>
    </row>
    <row r="51" spans="2:8" x14ac:dyDescent="0.25">
      <c r="B51" s="54"/>
      <c r="C51" s="147"/>
      <c r="D51" s="259"/>
      <c r="E51" s="259"/>
      <c r="F51" s="517"/>
      <c r="G51" s="517"/>
      <c r="H51" s="518"/>
    </row>
    <row r="52" spans="2:8" x14ac:dyDescent="0.25">
      <c r="B52" s="54"/>
      <c r="C52" s="147"/>
      <c r="D52" s="259"/>
      <c r="E52" s="259"/>
      <c r="F52" s="517"/>
      <c r="G52" s="517"/>
      <c r="H52" s="518"/>
    </row>
    <row r="53" spans="2:8" x14ac:dyDescent="0.25">
      <c r="B53" s="54"/>
      <c r="C53" s="147"/>
      <c r="D53" s="259"/>
      <c r="E53" s="259"/>
      <c r="F53" s="517"/>
      <c r="G53" s="517"/>
      <c r="H53" s="518"/>
    </row>
    <row r="54" spans="2:8" x14ac:dyDescent="0.25">
      <c r="B54" s="54"/>
      <c r="C54" s="147"/>
      <c r="D54" s="259"/>
      <c r="E54" s="259"/>
      <c r="F54" s="517"/>
      <c r="G54" s="517"/>
      <c r="H54" s="518"/>
    </row>
    <row r="55" spans="2:8" x14ac:dyDescent="0.25">
      <c r="B55" s="54"/>
      <c r="C55" s="147"/>
      <c r="D55" s="259"/>
      <c r="E55" s="259"/>
      <c r="F55" s="517"/>
      <c r="G55" s="517"/>
      <c r="H55" s="518"/>
    </row>
    <row r="56" spans="2:8" x14ac:dyDescent="0.25">
      <c r="B56" s="54"/>
      <c r="C56" s="147"/>
      <c r="D56" s="259"/>
      <c r="E56" s="259"/>
      <c r="F56" s="517"/>
      <c r="G56" s="517"/>
      <c r="H56" s="518"/>
    </row>
    <row r="57" spans="2:8" x14ac:dyDescent="0.25">
      <c r="B57" s="54"/>
      <c r="C57" s="147"/>
      <c r="D57" s="259"/>
      <c r="E57" s="259"/>
      <c r="F57" s="517"/>
      <c r="G57" s="517"/>
      <c r="H57" s="518"/>
    </row>
    <row r="58" spans="2:8" x14ac:dyDescent="0.25">
      <c r="B58" s="54"/>
      <c r="C58" s="147"/>
      <c r="D58" s="259"/>
      <c r="E58" s="259"/>
      <c r="F58" s="517"/>
      <c r="G58" s="517"/>
      <c r="H58" s="518"/>
    </row>
    <row r="59" spans="2:8" x14ac:dyDescent="0.25">
      <c r="B59" s="54"/>
      <c r="C59" s="147"/>
      <c r="D59" s="259"/>
      <c r="E59" s="259"/>
      <c r="F59" s="517"/>
      <c r="G59" s="517"/>
      <c r="H59" s="518"/>
    </row>
    <row r="60" spans="2:8" x14ac:dyDescent="0.25">
      <c r="B60" s="54"/>
      <c r="C60" s="147"/>
      <c r="D60" s="259"/>
      <c r="E60" s="259"/>
      <c r="F60" s="517"/>
      <c r="G60" s="517"/>
      <c r="H60" s="518"/>
    </row>
    <row r="61" spans="2:8" x14ac:dyDescent="0.25">
      <c r="B61" s="54"/>
      <c r="C61" s="147"/>
      <c r="D61" s="259"/>
      <c r="E61" s="259"/>
      <c r="F61" s="517"/>
      <c r="G61" s="517"/>
      <c r="H61" s="518"/>
    </row>
    <row r="62" spans="2:8" x14ac:dyDescent="0.25">
      <c r="B62" s="54"/>
      <c r="C62" s="147"/>
      <c r="D62" s="259"/>
      <c r="E62" s="259"/>
      <c r="F62" s="517"/>
      <c r="G62" s="517"/>
      <c r="H62" s="518"/>
    </row>
    <row r="63" spans="2:8" x14ac:dyDescent="0.25">
      <c r="B63" s="54"/>
      <c r="C63" s="147"/>
      <c r="D63" s="259"/>
      <c r="E63" s="259"/>
      <c r="F63" s="517"/>
      <c r="G63" s="517"/>
      <c r="H63" s="518"/>
    </row>
    <row r="64" spans="2:8" x14ac:dyDescent="0.25">
      <c r="B64" s="54"/>
      <c r="C64" s="147"/>
      <c r="D64" s="259"/>
      <c r="E64" s="259"/>
      <c r="F64" s="517"/>
      <c r="G64" s="517"/>
      <c r="H64" s="518"/>
    </row>
    <row r="65" spans="2:8" x14ac:dyDescent="0.25">
      <c r="B65" s="54"/>
      <c r="C65" s="147"/>
      <c r="D65" s="259"/>
      <c r="E65" s="259"/>
      <c r="F65" s="517"/>
      <c r="G65" s="517"/>
      <c r="H65" s="518"/>
    </row>
    <row r="66" spans="2:8" x14ac:dyDescent="0.25">
      <c r="B66" s="54"/>
      <c r="C66" s="147"/>
      <c r="D66" s="259"/>
      <c r="E66" s="259"/>
      <c r="F66" s="517"/>
      <c r="G66" s="517"/>
      <c r="H66" s="518"/>
    </row>
    <row r="67" spans="2:8" x14ac:dyDescent="0.25">
      <c r="B67" s="54"/>
      <c r="C67" s="147"/>
      <c r="D67" s="259"/>
      <c r="E67" s="259"/>
      <c r="F67" s="517"/>
      <c r="G67" s="517"/>
      <c r="H67" s="518"/>
    </row>
    <row r="68" spans="2:8" x14ac:dyDescent="0.25">
      <c r="B68" s="54"/>
      <c r="C68" s="147"/>
      <c r="D68" s="259"/>
      <c r="E68" s="259"/>
      <c r="F68" s="517"/>
      <c r="G68" s="517"/>
      <c r="H68" s="518"/>
    </row>
    <row r="69" spans="2:8" x14ac:dyDescent="0.25">
      <c r="B69" s="54"/>
      <c r="C69" s="147"/>
      <c r="D69" s="259"/>
      <c r="E69" s="259"/>
      <c r="F69" s="517"/>
      <c r="G69" s="517"/>
      <c r="H69" s="518"/>
    </row>
    <row r="70" spans="2:8" x14ac:dyDescent="0.25">
      <c r="B70" s="54"/>
      <c r="C70" s="147"/>
      <c r="D70" s="259"/>
      <c r="E70" s="259"/>
      <c r="F70" s="517"/>
      <c r="G70" s="517"/>
      <c r="H70" s="518"/>
    </row>
    <row r="71" spans="2:8" x14ac:dyDescent="0.25">
      <c r="B71" s="54"/>
      <c r="C71" s="147"/>
      <c r="D71" s="259"/>
      <c r="E71" s="259"/>
      <c r="F71" s="517"/>
      <c r="G71" s="517"/>
      <c r="H71" s="518"/>
    </row>
    <row r="72" spans="2:8" x14ac:dyDescent="0.25">
      <c r="B72" s="54"/>
      <c r="C72" s="147"/>
      <c r="D72" s="259"/>
      <c r="E72" s="259"/>
      <c r="F72" s="517"/>
      <c r="G72" s="517"/>
      <c r="H72" s="518"/>
    </row>
    <row r="73" spans="2:8" x14ac:dyDescent="0.25">
      <c r="B73" s="54"/>
      <c r="C73" s="147"/>
      <c r="D73" s="259"/>
      <c r="E73" s="259"/>
      <c r="F73" s="517"/>
      <c r="G73" s="517"/>
      <c r="H73" s="518"/>
    </row>
    <row r="74" spans="2:8" x14ac:dyDescent="0.25">
      <c r="B74" s="54"/>
      <c r="C74" s="147"/>
      <c r="D74" s="259"/>
      <c r="E74" s="259"/>
      <c r="F74" s="517"/>
      <c r="G74" s="517"/>
      <c r="H74" s="518"/>
    </row>
    <row r="75" spans="2:8" x14ac:dyDescent="0.25">
      <c r="B75" s="54"/>
      <c r="C75" s="147"/>
      <c r="D75" s="259"/>
      <c r="E75" s="259"/>
      <c r="F75" s="517"/>
      <c r="G75" s="517"/>
      <c r="H75" s="518"/>
    </row>
    <row r="76" spans="2:8" x14ac:dyDescent="0.25">
      <c r="B76" s="54"/>
      <c r="C76" s="147"/>
      <c r="D76" s="259"/>
      <c r="E76" s="259"/>
      <c r="F76" s="517"/>
      <c r="G76" s="517"/>
      <c r="H76" s="518"/>
    </row>
    <row r="77" spans="2:8" x14ac:dyDescent="0.25">
      <c r="B77" s="54"/>
      <c r="C77" s="147"/>
      <c r="D77" s="259"/>
      <c r="E77" s="259"/>
      <c r="F77" s="517"/>
      <c r="G77" s="517"/>
      <c r="H77" s="518"/>
    </row>
    <row r="78" spans="2:8" x14ac:dyDescent="0.25">
      <c r="B78" s="54"/>
      <c r="C78" s="147"/>
      <c r="D78" s="259"/>
      <c r="E78" s="259"/>
      <c r="F78" s="517"/>
      <c r="G78" s="517"/>
      <c r="H78" s="518"/>
    </row>
    <row r="79" spans="2:8" x14ac:dyDescent="0.25">
      <c r="B79" s="54"/>
      <c r="C79" s="147"/>
      <c r="D79" s="259"/>
      <c r="E79" s="259"/>
      <c r="F79" s="517"/>
      <c r="G79" s="517"/>
      <c r="H79" s="518"/>
    </row>
    <row r="80" spans="2:8" x14ac:dyDescent="0.25">
      <c r="B80" s="54"/>
      <c r="C80" s="147"/>
      <c r="D80" s="259"/>
      <c r="E80" s="259"/>
      <c r="F80" s="517"/>
      <c r="G80" s="517"/>
      <c r="H80" s="518"/>
    </row>
    <row r="81" spans="2:8" x14ac:dyDescent="0.25">
      <c r="B81" s="54"/>
      <c r="C81" s="147"/>
      <c r="D81" s="259"/>
      <c r="E81" s="259"/>
      <c r="F81" s="517"/>
      <c r="G81" s="517"/>
      <c r="H81" s="518"/>
    </row>
    <row r="82" spans="2:8" x14ac:dyDescent="0.25">
      <c r="B82" s="54"/>
      <c r="C82" s="147"/>
      <c r="D82" s="259"/>
      <c r="E82" s="259"/>
      <c r="F82" s="517"/>
      <c r="G82" s="517"/>
      <c r="H82" s="518"/>
    </row>
    <row r="83" spans="2:8" x14ac:dyDescent="0.25">
      <c r="B83" s="54"/>
      <c r="C83" s="147"/>
      <c r="D83" s="259"/>
      <c r="E83" s="259"/>
      <c r="F83" s="517"/>
      <c r="G83" s="517"/>
      <c r="H83" s="518"/>
    </row>
    <row r="84" spans="2:8" x14ac:dyDescent="0.25">
      <c r="B84" s="54"/>
      <c r="C84" s="147"/>
      <c r="D84" s="259"/>
      <c r="E84" s="259"/>
      <c r="F84" s="517"/>
      <c r="G84" s="517"/>
      <c r="H84" s="518"/>
    </row>
    <row r="85" spans="2:8" x14ac:dyDescent="0.25">
      <c r="B85" s="54"/>
      <c r="C85" s="147"/>
      <c r="D85" s="259"/>
      <c r="E85" s="259"/>
      <c r="F85" s="517"/>
      <c r="G85" s="517"/>
      <c r="H85" s="518"/>
    </row>
    <row r="86" spans="2:8" x14ac:dyDescent="0.25">
      <c r="B86" s="54"/>
      <c r="C86" s="147"/>
      <c r="D86" s="259"/>
      <c r="E86" s="259"/>
      <c r="F86" s="517"/>
      <c r="G86" s="517"/>
      <c r="H86" s="518"/>
    </row>
    <row r="87" spans="2:8" x14ac:dyDescent="0.25">
      <c r="B87" s="54"/>
      <c r="C87" s="147"/>
      <c r="D87" s="259"/>
      <c r="E87" s="259"/>
      <c r="F87" s="517"/>
      <c r="G87" s="517"/>
      <c r="H87" s="518"/>
    </row>
    <row r="88" spans="2:8" x14ac:dyDescent="0.25">
      <c r="B88" s="54"/>
      <c r="C88" s="147"/>
      <c r="D88" s="259"/>
      <c r="E88" s="259"/>
      <c r="F88" s="517"/>
      <c r="G88" s="517"/>
      <c r="H88" s="518"/>
    </row>
    <row r="89" spans="2:8" x14ac:dyDescent="0.25">
      <c r="B89" s="54"/>
      <c r="C89" s="147"/>
      <c r="D89" s="259"/>
      <c r="E89" s="259"/>
      <c r="F89" s="517"/>
      <c r="G89" s="517"/>
      <c r="H89" s="518"/>
    </row>
    <row r="90" spans="2:8" x14ac:dyDescent="0.25">
      <c r="B90" s="54"/>
      <c r="C90" s="147"/>
      <c r="D90" s="259"/>
      <c r="E90" s="259"/>
      <c r="F90" s="517"/>
      <c r="G90" s="517"/>
      <c r="H90" s="518"/>
    </row>
    <row r="91" spans="2:8" x14ac:dyDescent="0.25">
      <c r="B91" s="54"/>
      <c r="C91" s="147"/>
      <c r="D91" s="259"/>
      <c r="E91" s="259"/>
      <c r="F91" s="517"/>
      <c r="G91" s="517"/>
      <c r="H91" s="518"/>
    </row>
    <row r="92" spans="2:8" x14ac:dyDescent="0.25">
      <c r="B92" s="54"/>
      <c r="C92" s="147"/>
      <c r="D92" s="259"/>
      <c r="E92" s="259"/>
      <c r="F92" s="517"/>
      <c r="G92" s="517"/>
      <c r="H92" s="518"/>
    </row>
    <row r="93" spans="2:8" x14ac:dyDescent="0.25">
      <c r="B93" s="54"/>
      <c r="C93" s="147"/>
      <c r="D93" s="259"/>
      <c r="E93" s="259"/>
      <c r="F93" s="517"/>
      <c r="G93" s="517"/>
      <c r="H93" s="518"/>
    </row>
    <row r="94" spans="2:8" x14ac:dyDescent="0.25">
      <c r="B94" s="54"/>
      <c r="C94" s="147"/>
      <c r="D94" s="259"/>
      <c r="E94" s="259"/>
      <c r="F94" s="517"/>
      <c r="G94" s="517"/>
      <c r="H94" s="518"/>
    </row>
    <row r="95" spans="2:8" x14ac:dyDescent="0.25">
      <c r="B95" s="54"/>
      <c r="C95" s="147"/>
      <c r="D95" s="259"/>
      <c r="E95" s="259"/>
      <c r="F95" s="517"/>
      <c r="G95" s="517"/>
      <c r="H95" s="518"/>
    </row>
    <row r="96" spans="2:8" x14ac:dyDescent="0.25">
      <c r="B96" s="54"/>
      <c r="C96" s="147"/>
      <c r="D96" s="259"/>
      <c r="E96" s="259"/>
      <c r="F96" s="517"/>
      <c r="G96" s="517"/>
      <c r="H96" s="518"/>
    </row>
    <row r="97" spans="2:8" x14ac:dyDescent="0.25">
      <c r="B97" s="54"/>
      <c r="C97" s="147"/>
      <c r="D97" s="259"/>
      <c r="E97" s="259"/>
      <c r="F97" s="517"/>
      <c r="G97" s="517"/>
      <c r="H97" s="518"/>
    </row>
    <row r="98" spans="2:8" x14ac:dyDescent="0.25">
      <c r="B98" s="54"/>
      <c r="C98" s="147"/>
      <c r="D98" s="259"/>
      <c r="E98" s="259"/>
      <c r="F98" s="517"/>
      <c r="G98" s="517"/>
      <c r="H98" s="518"/>
    </row>
    <row r="99" spans="2:8" x14ac:dyDescent="0.25">
      <c r="B99" s="54"/>
      <c r="C99" s="147"/>
      <c r="D99" s="259"/>
      <c r="E99" s="259"/>
      <c r="F99" s="517"/>
      <c r="G99" s="517"/>
      <c r="H99" s="518"/>
    </row>
    <row r="100" spans="2:8" ht="15.75" thickBot="1" x14ac:dyDescent="0.3">
      <c r="B100" s="60"/>
      <c r="C100" s="148"/>
      <c r="D100" s="263"/>
      <c r="E100" s="263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AA10:AF10"/>
    <mergeCell ref="AI12:BF12"/>
    <mergeCell ref="B39:H39"/>
    <mergeCell ref="F40:H40"/>
    <mergeCell ref="F41:H41"/>
    <mergeCell ref="F42:H42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1C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>
    <tabColor rgb="FF000000"/>
    <pageSetUpPr fitToPage="1"/>
  </sheetPr>
  <dimension ref="B1:BF100"/>
  <sheetViews>
    <sheetView showGridLines="0" zoomScaleNormal="100" workbookViewId="0">
      <selection activeCell="C38" sqref="C38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43586</v>
      </c>
      <c r="N5" s="468" t="str">
        <f ca="1">"Oil Sales for "&amp;TEXT(L5,"MM-DD-YY")</f>
        <v>Oil Sales for 05-01-19</v>
      </c>
      <c r="O5" s="469"/>
      <c r="P5" s="96">
        <f>SUM(AC14:AC37)</f>
        <v>958.71999999999991</v>
      </c>
      <c r="Q5" s="10"/>
      <c r="R5" s="531" t="str">
        <f ca="1">"Flare Total For "&amp;TEXT(L5,"MM-DD-YY")</f>
        <v>Flare Total For 05-01-19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737</v>
      </c>
      <c r="M6" s="10"/>
      <c r="N6" s="472" t="str">
        <f ca="1">"Gas Sales for "&amp;TEXT(L5,"MM-DD-YY")</f>
        <v>Gas Sales for 05-01-19</v>
      </c>
      <c r="O6" s="473"/>
      <c r="P6" s="132">
        <v>3664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756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51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254" t="s">
        <v>92</v>
      </c>
      <c r="F11" s="254" t="s">
        <v>93</v>
      </c>
      <c r="G11" s="254" t="s">
        <v>94</v>
      </c>
      <c r="H11" s="255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54" t="s">
        <v>54</v>
      </c>
      <c r="N11" s="255" t="s">
        <v>55</v>
      </c>
      <c r="O11" s="38" t="s">
        <v>80</v>
      </c>
      <c r="P11" s="254" t="s">
        <v>61</v>
      </c>
      <c r="Q11" s="255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54" t="s">
        <v>61</v>
      </c>
      <c r="AD11" s="254" t="s">
        <v>100</v>
      </c>
      <c r="AE11" s="254" t="s">
        <v>101</v>
      </c>
      <c r="AF11" s="255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252">
        <v>875</v>
      </c>
      <c r="E14" s="51">
        <v>42</v>
      </c>
      <c r="F14" s="252">
        <v>1.75</v>
      </c>
      <c r="G14" s="51">
        <v>166</v>
      </c>
      <c r="H14" s="52">
        <v>210</v>
      </c>
      <c r="I14" s="53"/>
      <c r="J14" s="160"/>
      <c r="K14" s="65"/>
      <c r="L14" s="49"/>
      <c r="M14" s="252"/>
      <c r="N14" s="52"/>
      <c r="O14" s="54">
        <v>3488</v>
      </c>
      <c r="P14" s="252">
        <v>32</v>
      </c>
      <c r="Q14" s="52">
        <v>30</v>
      </c>
      <c r="R14" s="21">
        <f>P14</f>
        <v>32</v>
      </c>
      <c r="S14" s="22">
        <f>Q14</f>
        <v>30</v>
      </c>
      <c r="T14" s="61"/>
      <c r="U14" s="61"/>
      <c r="V14" s="61"/>
      <c r="W14" s="112">
        <f ca="1">INDEX('Daily Totals'!$1:$1048576,MATCH(L5,'Daily Totals'!B:B)-1,17)</f>
        <v>122184</v>
      </c>
      <c r="X14" s="113">
        <f ca="1">IFERROR(('Main Tab'!$D$10-W14)/'Main Tab'!$D$10,1)</f>
        <v>0.31205414201016851</v>
      </c>
      <c r="Y14" s="185"/>
      <c r="Z14" s="64">
        <v>3</v>
      </c>
      <c r="AA14" s="49">
        <v>8210501</v>
      </c>
      <c r="AB14" s="49" t="s">
        <v>143</v>
      </c>
      <c r="AC14" s="252">
        <v>196.73</v>
      </c>
      <c r="AD14" s="104" t="s">
        <v>153</v>
      </c>
      <c r="AE14" s="106">
        <v>45.5</v>
      </c>
      <c r="AF14" s="108">
        <v>1E-3</v>
      </c>
      <c r="AI14" s="83">
        <f ca="1">$L$5+B14</f>
        <v>43586.291666666664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32</v>
      </c>
      <c r="AQ14" s="81">
        <f t="shared" si="1"/>
        <v>30</v>
      </c>
      <c r="AR14" s="81">
        <f t="shared" ref="AR14:AR37" si="2">IF(O14="","",O14)</f>
        <v>3488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0.65625</v>
      </c>
      <c r="AV14" s="81">
        <f t="shared" ref="AV14:AZ37" si="6">IF(F14="","",F14)</f>
        <v>1.75</v>
      </c>
      <c r="AW14" s="226">
        <f t="shared" si="6"/>
        <v>166</v>
      </c>
      <c r="AX14" s="81">
        <f t="shared" si="6"/>
        <v>210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875</v>
      </c>
      <c r="BC14" s="81">
        <f t="shared" ref="BC14:BC37" si="8">IF(H14="","",H14)</f>
        <v>210</v>
      </c>
      <c r="BD14" s="228">
        <f t="shared" ref="BD14:BD37" si="9">IF(AF14="","",AF14)</f>
        <v>1E-3</v>
      </c>
      <c r="BE14" s="227">
        <f t="shared" ref="BE14:BE37" si="10">IF(AE14="","",AE14)</f>
        <v>45.5</v>
      </c>
      <c r="BF14" s="84" t="str">
        <f t="shared" ref="BF14:BF37" si="11">IF(AA14&amp;AC14="","","Ticket No: "&amp;AA14&amp;" "&amp;AC14&amp;" bbls sold")</f>
        <v>Ticket No: 8210501 196.73 bbls sold</v>
      </c>
    </row>
    <row r="15" spans="2:58" x14ac:dyDescent="0.25">
      <c r="B15" s="47">
        <f ca="1">B14+$L$5+TIME(1,0,0)</f>
        <v>43586.333333333328</v>
      </c>
      <c r="C15" s="49"/>
      <c r="D15" s="252">
        <v>874</v>
      </c>
      <c r="E15" s="51">
        <v>42</v>
      </c>
      <c r="F15" s="252">
        <v>1.75</v>
      </c>
      <c r="G15" s="51">
        <v>189</v>
      </c>
      <c r="H15" s="52">
        <v>210</v>
      </c>
      <c r="I15" s="53"/>
      <c r="J15" s="160"/>
      <c r="K15" s="65"/>
      <c r="L15" s="49"/>
      <c r="M15" s="252"/>
      <c r="N15" s="52"/>
      <c r="O15" s="54">
        <v>3569</v>
      </c>
      <c r="P15" s="252">
        <v>32</v>
      </c>
      <c r="Q15" s="52">
        <v>32</v>
      </c>
      <c r="R15" s="23">
        <f t="shared" ref="R15:S30" si="12">P15+R14</f>
        <v>64</v>
      </c>
      <c r="S15" s="24">
        <f t="shared" si="12"/>
        <v>62</v>
      </c>
      <c r="T15" s="62"/>
      <c r="U15" s="62"/>
      <c r="V15" s="62"/>
      <c r="W15" s="114">
        <f t="shared" ref="W15:W37" ca="1" si="13">W14-Q15</f>
        <v>122152</v>
      </c>
      <c r="X15" s="115">
        <f ca="1">IFERROR(('Main Tab'!$D$10-W15)/'Main Tab'!$D$10,1)</f>
        <v>0.31223431508893229</v>
      </c>
      <c r="Y15" s="110"/>
      <c r="Z15" s="65">
        <v>4</v>
      </c>
      <c r="AA15" s="49"/>
      <c r="AB15" s="49"/>
      <c r="AC15" s="252"/>
      <c r="AD15" s="104"/>
      <c r="AE15" s="106"/>
      <c r="AF15" s="108"/>
      <c r="AI15" s="83">
        <f t="shared" ref="AI15:AI37" ca="1" si="14">B15</f>
        <v>43586.333333333328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32</v>
      </c>
      <c r="AQ15" s="81">
        <f t="shared" si="1"/>
        <v>32</v>
      </c>
      <c r="AR15" s="81">
        <f t="shared" si="2"/>
        <v>3569</v>
      </c>
      <c r="AS15" s="81" t="str">
        <f t="shared" si="3"/>
        <v/>
      </c>
      <c r="AT15" s="81" t="str">
        <f t="shared" si="4"/>
        <v/>
      </c>
      <c r="AU15" s="81">
        <f t="shared" si="5"/>
        <v>0.65625</v>
      </c>
      <c r="AV15" s="81">
        <f t="shared" si="6"/>
        <v>1.75</v>
      </c>
      <c r="AW15" s="226">
        <f t="shared" si="6"/>
        <v>189</v>
      </c>
      <c r="AX15" s="81">
        <f t="shared" si="6"/>
        <v>210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874</v>
      </c>
      <c r="BC15" s="81">
        <f t="shared" si="8"/>
        <v>210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43586.374999999993</v>
      </c>
      <c r="C16" s="49"/>
      <c r="D16" s="252">
        <v>876</v>
      </c>
      <c r="E16" s="51">
        <v>42</v>
      </c>
      <c r="F16" s="252">
        <v>1.75</v>
      </c>
      <c r="G16" s="51">
        <v>172</v>
      </c>
      <c r="H16" s="52">
        <v>211</v>
      </c>
      <c r="I16" s="53"/>
      <c r="J16" s="160"/>
      <c r="K16" s="65"/>
      <c r="L16" s="49"/>
      <c r="M16" s="252"/>
      <c r="N16" s="52"/>
      <c r="O16" s="54">
        <v>3425</v>
      </c>
      <c r="P16" s="252">
        <v>31</v>
      </c>
      <c r="Q16" s="52">
        <v>30</v>
      </c>
      <c r="R16" s="23">
        <f t="shared" si="12"/>
        <v>95</v>
      </c>
      <c r="S16" s="24">
        <f t="shared" si="12"/>
        <v>92</v>
      </c>
      <c r="T16" s="62"/>
      <c r="U16" s="62"/>
      <c r="V16" s="62"/>
      <c r="W16" s="114">
        <f t="shared" ca="1" si="13"/>
        <v>122122</v>
      </c>
      <c r="X16" s="115">
        <f ca="1">IFERROR(('Main Tab'!$D$10-W16)/'Main Tab'!$D$10,1)</f>
        <v>0.31240322735027337</v>
      </c>
      <c r="Y16" s="110"/>
      <c r="Z16" s="65">
        <v>3</v>
      </c>
      <c r="AA16" s="49">
        <v>8208201</v>
      </c>
      <c r="AB16" s="49" t="s">
        <v>143</v>
      </c>
      <c r="AC16" s="252">
        <v>185.65</v>
      </c>
      <c r="AD16" s="104" t="s">
        <v>153</v>
      </c>
      <c r="AE16" s="106">
        <v>49</v>
      </c>
      <c r="AF16" s="108">
        <v>5.0000000000000001E-3</v>
      </c>
      <c r="AI16" s="83">
        <f t="shared" ca="1" si="14"/>
        <v>43586.374999999993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31</v>
      </c>
      <c r="AQ16" s="81">
        <f t="shared" si="1"/>
        <v>30</v>
      </c>
      <c r="AR16" s="81">
        <f t="shared" si="2"/>
        <v>3425</v>
      </c>
      <c r="AS16" s="81" t="str">
        <f t="shared" si="3"/>
        <v/>
      </c>
      <c r="AT16" s="81" t="str">
        <f t="shared" si="4"/>
        <v/>
      </c>
      <c r="AU16" s="81">
        <f t="shared" si="5"/>
        <v>0.65625</v>
      </c>
      <c r="AV16" s="81">
        <f t="shared" si="6"/>
        <v>1.75</v>
      </c>
      <c r="AW16" s="226">
        <f t="shared" si="6"/>
        <v>172</v>
      </c>
      <c r="AX16" s="81">
        <f t="shared" si="6"/>
        <v>211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876</v>
      </c>
      <c r="BC16" s="81">
        <f t="shared" si="8"/>
        <v>211</v>
      </c>
      <c r="BD16" s="228">
        <f t="shared" si="9"/>
        <v>5.0000000000000001E-3</v>
      </c>
      <c r="BE16" s="227">
        <f t="shared" si="10"/>
        <v>49</v>
      </c>
      <c r="BF16" s="84" t="str">
        <f t="shared" si="11"/>
        <v>Ticket No: 8208201 185.65 bbls sold</v>
      </c>
    </row>
    <row r="17" spans="2:58" x14ac:dyDescent="0.25">
      <c r="B17" s="47">
        <f t="shared" ca="1" si="15"/>
        <v>43586.416666666657</v>
      </c>
      <c r="C17" s="49"/>
      <c r="D17" s="252">
        <v>875</v>
      </c>
      <c r="E17" s="51">
        <v>42</v>
      </c>
      <c r="F17" s="252">
        <v>1.75</v>
      </c>
      <c r="G17" s="51">
        <v>178</v>
      </c>
      <c r="H17" s="52">
        <v>212</v>
      </c>
      <c r="I17" s="53"/>
      <c r="J17" s="160"/>
      <c r="K17" s="65"/>
      <c r="L17" s="49"/>
      <c r="M17" s="252"/>
      <c r="N17" s="52"/>
      <c r="O17" s="54">
        <v>3398</v>
      </c>
      <c r="P17" s="252">
        <v>32</v>
      </c>
      <c r="Q17" s="52">
        <v>33</v>
      </c>
      <c r="R17" s="23">
        <f t="shared" si="12"/>
        <v>127</v>
      </c>
      <c r="S17" s="24">
        <f t="shared" si="12"/>
        <v>125</v>
      </c>
      <c r="T17" s="62"/>
      <c r="U17" s="171"/>
      <c r="V17" s="62"/>
      <c r="W17" s="114">
        <f t="shared" ca="1" si="13"/>
        <v>122089</v>
      </c>
      <c r="X17" s="115">
        <f ca="1">IFERROR(('Main Tab'!$D$10-W17)/'Main Tab'!$D$10,1)</f>
        <v>0.31258903083774853</v>
      </c>
      <c r="Y17" s="110"/>
      <c r="Z17" s="65">
        <v>3</v>
      </c>
      <c r="AA17" s="49"/>
      <c r="AB17" s="49"/>
      <c r="AC17" s="252"/>
      <c r="AD17" s="104"/>
      <c r="AE17" s="106"/>
      <c r="AF17" s="108"/>
      <c r="AI17" s="83">
        <f t="shared" ca="1" si="14"/>
        <v>43586.416666666657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32</v>
      </c>
      <c r="AQ17" s="81">
        <f t="shared" si="1"/>
        <v>33</v>
      </c>
      <c r="AR17" s="81">
        <f t="shared" si="2"/>
        <v>3398</v>
      </c>
      <c r="AS17" s="81" t="str">
        <f t="shared" si="3"/>
        <v/>
      </c>
      <c r="AT17" s="81" t="str">
        <f t="shared" si="4"/>
        <v/>
      </c>
      <c r="AU17" s="81">
        <f t="shared" si="5"/>
        <v>0.65625</v>
      </c>
      <c r="AV17" s="81">
        <f t="shared" si="6"/>
        <v>1.75</v>
      </c>
      <c r="AW17" s="226">
        <f t="shared" si="6"/>
        <v>178</v>
      </c>
      <c r="AX17" s="81">
        <f t="shared" si="6"/>
        <v>212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875</v>
      </c>
      <c r="BC17" s="81">
        <f t="shared" si="8"/>
        <v>212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43586.458333333321</v>
      </c>
      <c r="C18" s="49"/>
      <c r="D18" s="252">
        <v>876</v>
      </c>
      <c r="E18" s="51">
        <v>42</v>
      </c>
      <c r="F18" s="252">
        <v>1.75</v>
      </c>
      <c r="G18" s="51">
        <v>164</v>
      </c>
      <c r="H18" s="52">
        <v>212</v>
      </c>
      <c r="I18" s="53"/>
      <c r="J18" s="160"/>
      <c r="K18" s="65"/>
      <c r="L18" s="49"/>
      <c r="M18" s="252"/>
      <c r="N18" s="52"/>
      <c r="O18" s="54">
        <v>3509</v>
      </c>
      <c r="P18" s="252">
        <v>31</v>
      </c>
      <c r="Q18" s="52">
        <v>30</v>
      </c>
      <c r="R18" s="23">
        <f t="shared" si="12"/>
        <v>158</v>
      </c>
      <c r="S18" s="24">
        <f t="shared" si="12"/>
        <v>155</v>
      </c>
      <c r="T18" s="62"/>
      <c r="U18" s="62"/>
      <c r="V18" s="62"/>
      <c r="W18" s="114">
        <f t="shared" ca="1" si="13"/>
        <v>122059</v>
      </c>
      <c r="X18" s="115">
        <f ca="1">IFERROR(('Main Tab'!$D$10-W18)/'Main Tab'!$D$10,1)</f>
        <v>0.31275794309908955</v>
      </c>
      <c r="Y18" s="110"/>
      <c r="Z18" s="65">
        <v>3</v>
      </c>
      <c r="AA18" s="49"/>
      <c r="AB18" s="49"/>
      <c r="AC18" s="252"/>
      <c r="AD18" s="104"/>
      <c r="AE18" s="106"/>
      <c r="AF18" s="108"/>
      <c r="AI18" s="83">
        <f t="shared" ca="1" si="14"/>
        <v>43586.458333333321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31</v>
      </c>
      <c r="AQ18" s="81">
        <f t="shared" si="1"/>
        <v>30</v>
      </c>
      <c r="AR18" s="81">
        <f t="shared" si="2"/>
        <v>3509</v>
      </c>
      <c r="AS18" s="81" t="str">
        <f t="shared" si="3"/>
        <v/>
      </c>
      <c r="AT18" s="81" t="str">
        <f t="shared" si="4"/>
        <v/>
      </c>
      <c r="AU18" s="81">
        <f t="shared" si="5"/>
        <v>0.65625</v>
      </c>
      <c r="AV18" s="81">
        <f t="shared" si="6"/>
        <v>1.75</v>
      </c>
      <c r="AW18" s="226">
        <f t="shared" si="6"/>
        <v>164</v>
      </c>
      <c r="AX18" s="81">
        <f t="shared" si="6"/>
        <v>212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876</v>
      </c>
      <c r="BC18" s="81">
        <f t="shared" si="8"/>
        <v>212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43586.499999999985</v>
      </c>
      <c r="C19" s="49"/>
      <c r="D19" s="252">
        <v>874</v>
      </c>
      <c r="E19" s="51">
        <v>42</v>
      </c>
      <c r="F19" s="252">
        <v>1.75</v>
      </c>
      <c r="G19" s="51">
        <v>164</v>
      </c>
      <c r="H19" s="52">
        <v>211</v>
      </c>
      <c r="I19" s="53"/>
      <c r="J19" s="160"/>
      <c r="K19" s="65"/>
      <c r="L19" s="49"/>
      <c r="M19" s="252"/>
      <c r="N19" s="52"/>
      <c r="O19" s="54">
        <v>3497</v>
      </c>
      <c r="P19" s="252">
        <v>33</v>
      </c>
      <c r="Q19" s="52">
        <v>30</v>
      </c>
      <c r="R19" s="23">
        <f t="shared" si="12"/>
        <v>191</v>
      </c>
      <c r="S19" s="24">
        <f t="shared" si="12"/>
        <v>185</v>
      </c>
      <c r="T19" s="62"/>
      <c r="U19" s="62"/>
      <c r="V19" s="62"/>
      <c r="W19" s="114">
        <f t="shared" ca="1" si="13"/>
        <v>122029</v>
      </c>
      <c r="X19" s="115">
        <f ca="1">IFERROR(('Main Tab'!$D$10-W19)/'Main Tab'!$D$10,1)</f>
        <v>0.31292685536043063</v>
      </c>
      <c r="Y19" s="110"/>
      <c r="Z19" s="65">
        <v>4</v>
      </c>
      <c r="AA19" s="49"/>
      <c r="AB19" s="49"/>
      <c r="AC19" s="252"/>
      <c r="AD19" s="104"/>
      <c r="AE19" s="106"/>
      <c r="AF19" s="108"/>
      <c r="AI19" s="83">
        <f t="shared" ca="1" si="14"/>
        <v>43586.499999999985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33</v>
      </c>
      <c r="AQ19" s="81">
        <f t="shared" si="1"/>
        <v>30</v>
      </c>
      <c r="AR19" s="81">
        <f t="shared" si="2"/>
        <v>3497</v>
      </c>
      <c r="AS19" s="81" t="str">
        <f t="shared" si="3"/>
        <v/>
      </c>
      <c r="AT19" s="81" t="str">
        <f t="shared" si="4"/>
        <v/>
      </c>
      <c r="AU19" s="81">
        <f t="shared" si="5"/>
        <v>0.65625</v>
      </c>
      <c r="AV19" s="81">
        <f t="shared" si="6"/>
        <v>1.75</v>
      </c>
      <c r="AW19" s="226">
        <f t="shared" si="6"/>
        <v>164</v>
      </c>
      <c r="AX19" s="81">
        <f t="shared" si="6"/>
        <v>211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874</v>
      </c>
      <c r="BC19" s="81">
        <f t="shared" si="8"/>
        <v>211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43586.54166666665</v>
      </c>
      <c r="C20" s="49"/>
      <c r="D20" s="252">
        <v>874</v>
      </c>
      <c r="E20" s="51">
        <v>42</v>
      </c>
      <c r="F20" s="252">
        <v>1.75</v>
      </c>
      <c r="G20" s="51">
        <v>167</v>
      </c>
      <c r="H20" s="52">
        <v>218</v>
      </c>
      <c r="I20" s="53"/>
      <c r="J20" s="160"/>
      <c r="K20" s="65"/>
      <c r="L20" s="49"/>
      <c r="M20" s="252"/>
      <c r="N20" s="52"/>
      <c r="O20" s="54">
        <v>3486</v>
      </c>
      <c r="P20" s="252">
        <v>32</v>
      </c>
      <c r="Q20" s="52">
        <v>31</v>
      </c>
      <c r="R20" s="23">
        <f t="shared" si="12"/>
        <v>223</v>
      </c>
      <c r="S20" s="24">
        <f t="shared" si="12"/>
        <v>216</v>
      </c>
      <c r="T20" s="62"/>
      <c r="U20" s="62"/>
      <c r="V20" s="62"/>
      <c r="W20" s="114">
        <f t="shared" ca="1" si="13"/>
        <v>121998</v>
      </c>
      <c r="X20" s="115">
        <f ca="1">IFERROR(('Main Tab'!$D$10-W20)/'Main Tab'!$D$10,1)</f>
        <v>0.31310139803048304</v>
      </c>
      <c r="Y20" s="110"/>
      <c r="Z20" s="221">
        <v>3</v>
      </c>
      <c r="AA20" s="49"/>
      <c r="AB20" s="49"/>
      <c r="AC20" s="252"/>
      <c r="AD20" s="104"/>
      <c r="AE20" s="106"/>
      <c r="AF20" s="108"/>
      <c r="AI20" s="83">
        <f t="shared" ca="1" si="14"/>
        <v>43586.54166666665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32</v>
      </c>
      <c r="AQ20" s="81">
        <f t="shared" si="1"/>
        <v>31</v>
      </c>
      <c r="AR20" s="81">
        <f t="shared" si="2"/>
        <v>3486</v>
      </c>
      <c r="AS20" s="81" t="str">
        <f t="shared" si="3"/>
        <v/>
      </c>
      <c r="AT20" s="81" t="str">
        <f t="shared" si="4"/>
        <v/>
      </c>
      <c r="AU20" s="81">
        <f t="shared" si="5"/>
        <v>0.65625</v>
      </c>
      <c r="AV20" s="81">
        <f t="shared" si="6"/>
        <v>1.75</v>
      </c>
      <c r="AW20" s="226">
        <f t="shared" si="6"/>
        <v>167</v>
      </c>
      <c r="AX20" s="81">
        <f t="shared" si="6"/>
        <v>218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874</v>
      </c>
      <c r="BC20" s="81">
        <f t="shared" si="8"/>
        <v>218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43586.583333333314</v>
      </c>
      <c r="C21" s="49"/>
      <c r="D21" s="252">
        <v>874</v>
      </c>
      <c r="E21" s="51">
        <v>42</v>
      </c>
      <c r="F21" s="252">
        <v>1.75</v>
      </c>
      <c r="G21" s="51">
        <v>164</v>
      </c>
      <c r="H21" s="52">
        <v>220</v>
      </c>
      <c r="I21" s="53"/>
      <c r="J21" s="160"/>
      <c r="K21" s="65"/>
      <c r="L21" s="49"/>
      <c r="M21" s="252"/>
      <c r="N21" s="52"/>
      <c r="O21" s="54">
        <v>3502</v>
      </c>
      <c r="P21" s="252">
        <v>31</v>
      </c>
      <c r="Q21" s="52">
        <v>30</v>
      </c>
      <c r="R21" s="23">
        <f t="shared" si="12"/>
        <v>254</v>
      </c>
      <c r="S21" s="24">
        <f t="shared" si="12"/>
        <v>246</v>
      </c>
      <c r="T21" s="62"/>
      <c r="U21" s="62"/>
      <c r="V21" s="62"/>
      <c r="W21" s="114">
        <f t="shared" ca="1" si="13"/>
        <v>121968</v>
      </c>
      <c r="X21" s="115">
        <f ca="1">IFERROR(('Main Tab'!$D$10-W21)/'Main Tab'!$D$10,1)</f>
        <v>0.31327031029182406</v>
      </c>
      <c r="Y21" s="110"/>
      <c r="Z21" s="65">
        <v>3</v>
      </c>
      <c r="AA21" s="49"/>
      <c r="AB21" s="49"/>
      <c r="AC21" s="252"/>
      <c r="AD21" s="104"/>
      <c r="AE21" s="106"/>
      <c r="AF21" s="108"/>
      <c r="AI21" s="83">
        <f t="shared" ca="1" si="14"/>
        <v>43586.583333333314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31</v>
      </c>
      <c r="AQ21" s="81">
        <f t="shared" si="1"/>
        <v>30</v>
      </c>
      <c r="AR21" s="81">
        <f t="shared" si="2"/>
        <v>3502</v>
      </c>
      <c r="AS21" s="81" t="str">
        <f t="shared" si="3"/>
        <v/>
      </c>
      <c r="AT21" s="81" t="str">
        <f t="shared" si="4"/>
        <v/>
      </c>
      <c r="AU21" s="81">
        <f t="shared" si="5"/>
        <v>0.65625</v>
      </c>
      <c r="AV21" s="81">
        <f t="shared" si="6"/>
        <v>1.75</v>
      </c>
      <c r="AW21" s="226">
        <f t="shared" si="6"/>
        <v>164</v>
      </c>
      <c r="AX21" s="81">
        <f t="shared" si="6"/>
        <v>220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874</v>
      </c>
      <c r="BC21" s="81">
        <f t="shared" si="8"/>
        <v>220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43586.624999999978</v>
      </c>
      <c r="C22" s="49"/>
      <c r="D22" s="252">
        <v>875</v>
      </c>
      <c r="E22" s="51">
        <v>42</v>
      </c>
      <c r="F22" s="252">
        <v>1.75</v>
      </c>
      <c r="G22" s="51">
        <v>159</v>
      </c>
      <c r="H22" s="52">
        <v>221</v>
      </c>
      <c r="I22" s="53"/>
      <c r="J22" s="160"/>
      <c r="K22" s="65"/>
      <c r="L22" s="49"/>
      <c r="M22" s="252"/>
      <c r="N22" s="52"/>
      <c r="O22" s="54">
        <v>3512</v>
      </c>
      <c r="P22" s="252">
        <v>30</v>
      </c>
      <c r="Q22" s="52">
        <v>30</v>
      </c>
      <c r="R22" s="23">
        <f t="shared" si="12"/>
        <v>284</v>
      </c>
      <c r="S22" s="24">
        <f t="shared" si="12"/>
        <v>276</v>
      </c>
      <c r="T22" s="62"/>
      <c r="U22" s="62"/>
      <c r="V22" s="62"/>
      <c r="W22" s="114">
        <f t="shared" ca="1" si="13"/>
        <v>121938</v>
      </c>
      <c r="X22" s="115">
        <f ca="1">IFERROR(('Main Tab'!$D$10-W22)/'Main Tab'!$D$10,1)</f>
        <v>0.31343922255316514</v>
      </c>
      <c r="Y22" s="110"/>
      <c r="Z22" s="65">
        <v>3</v>
      </c>
      <c r="AA22" s="49">
        <v>8208011</v>
      </c>
      <c r="AB22" s="49" t="s">
        <v>143</v>
      </c>
      <c r="AC22" s="252">
        <v>185.65</v>
      </c>
      <c r="AD22" s="104" t="s">
        <v>153</v>
      </c>
      <c r="AE22" s="106">
        <v>49</v>
      </c>
      <c r="AF22" s="108">
        <v>5.0000000000000001E-3</v>
      </c>
      <c r="AI22" s="83">
        <f t="shared" ca="1" si="14"/>
        <v>43586.624999999978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30</v>
      </c>
      <c r="AQ22" s="81">
        <f t="shared" si="1"/>
        <v>30</v>
      </c>
      <c r="AR22" s="81">
        <f t="shared" si="2"/>
        <v>3512</v>
      </c>
      <c r="AS22" s="81" t="str">
        <f t="shared" si="3"/>
        <v/>
      </c>
      <c r="AT22" s="81" t="str">
        <f t="shared" si="4"/>
        <v/>
      </c>
      <c r="AU22" s="81">
        <f t="shared" si="5"/>
        <v>0.65625</v>
      </c>
      <c r="AV22" s="81">
        <f t="shared" si="6"/>
        <v>1.75</v>
      </c>
      <c r="AW22" s="226">
        <f t="shared" si="6"/>
        <v>159</v>
      </c>
      <c r="AX22" s="81">
        <f t="shared" si="6"/>
        <v>221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875</v>
      </c>
      <c r="BC22" s="81">
        <f t="shared" si="8"/>
        <v>221</v>
      </c>
      <c r="BD22" s="81">
        <f t="shared" si="9"/>
        <v>5.0000000000000001E-3</v>
      </c>
      <c r="BE22" s="81">
        <f t="shared" si="10"/>
        <v>49</v>
      </c>
      <c r="BF22" s="84" t="str">
        <f t="shared" si="11"/>
        <v>Ticket No: 8208011 185.65 bbls sold</v>
      </c>
    </row>
    <row r="23" spans="2:58" x14ac:dyDescent="0.25">
      <c r="B23" s="47">
        <f t="shared" ca="1" si="15"/>
        <v>43586.666666666642</v>
      </c>
      <c r="C23" s="49"/>
      <c r="D23" s="252">
        <v>873</v>
      </c>
      <c r="E23" s="51">
        <v>42</v>
      </c>
      <c r="F23" s="252">
        <v>1.75</v>
      </c>
      <c r="G23" s="51">
        <v>151</v>
      </c>
      <c r="H23" s="52">
        <v>220</v>
      </c>
      <c r="I23" s="53"/>
      <c r="J23" s="160"/>
      <c r="K23" s="65"/>
      <c r="L23" s="49"/>
      <c r="M23" s="252"/>
      <c r="N23" s="52"/>
      <c r="O23" s="54">
        <v>3478</v>
      </c>
      <c r="P23" s="252">
        <v>31</v>
      </c>
      <c r="Q23" s="52">
        <v>33</v>
      </c>
      <c r="R23" s="23">
        <f t="shared" si="12"/>
        <v>315</v>
      </c>
      <c r="S23" s="24">
        <f t="shared" si="12"/>
        <v>309</v>
      </c>
      <c r="T23" s="62"/>
      <c r="U23" s="62"/>
      <c r="V23" s="62"/>
      <c r="W23" s="114">
        <f t="shared" ca="1" si="13"/>
        <v>121905</v>
      </c>
      <c r="X23" s="115">
        <f ca="1">IFERROR(('Main Tab'!$D$10-W23)/'Main Tab'!$D$10,1)</f>
        <v>0.3136250260406403</v>
      </c>
      <c r="Y23" s="110"/>
      <c r="Z23" s="65">
        <v>3</v>
      </c>
      <c r="AA23" s="49"/>
      <c r="AB23" s="49"/>
      <c r="AC23" s="252"/>
      <c r="AD23" s="104"/>
      <c r="AE23" s="106"/>
      <c r="AF23" s="108"/>
      <c r="AI23" s="83">
        <f t="shared" ca="1" si="14"/>
        <v>43586.666666666642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31</v>
      </c>
      <c r="AQ23" s="81">
        <f t="shared" si="1"/>
        <v>33</v>
      </c>
      <c r="AR23" s="81">
        <f t="shared" si="2"/>
        <v>3478</v>
      </c>
      <c r="AS23" s="81" t="str">
        <f t="shared" si="3"/>
        <v/>
      </c>
      <c r="AT23" s="81" t="str">
        <f t="shared" si="4"/>
        <v/>
      </c>
      <c r="AU23" s="81">
        <f t="shared" si="5"/>
        <v>0.65625</v>
      </c>
      <c r="AV23" s="81">
        <f t="shared" si="6"/>
        <v>1.75</v>
      </c>
      <c r="AW23" s="226">
        <f t="shared" si="6"/>
        <v>151</v>
      </c>
      <c r="AX23" s="81">
        <f t="shared" si="6"/>
        <v>220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873</v>
      </c>
      <c r="BC23" s="81">
        <f t="shared" si="8"/>
        <v>220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43586.708333333307</v>
      </c>
      <c r="C24" s="49"/>
      <c r="D24" s="252">
        <v>874</v>
      </c>
      <c r="E24" s="51">
        <v>42</v>
      </c>
      <c r="F24" s="252">
        <v>1.75</v>
      </c>
      <c r="G24" s="51">
        <v>155</v>
      </c>
      <c r="H24" s="52">
        <v>218</v>
      </c>
      <c r="I24" s="53"/>
      <c r="J24" s="160"/>
      <c r="K24" s="65"/>
      <c r="L24" s="49"/>
      <c r="M24" s="252"/>
      <c r="N24" s="52"/>
      <c r="O24" s="54">
        <v>3469</v>
      </c>
      <c r="P24" s="252">
        <v>31</v>
      </c>
      <c r="Q24" s="52">
        <v>32</v>
      </c>
      <c r="R24" s="23">
        <f t="shared" si="12"/>
        <v>346</v>
      </c>
      <c r="S24" s="24">
        <f t="shared" si="12"/>
        <v>341</v>
      </c>
      <c r="T24" s="62"/>
      <c r="U24" s="62"/>
      <c r="V24" s="62"/>
      <c r="W24" s="114">
        <f t="shared" ca="1" si="13"/>
        <v>121873</v>
      </c>
      <c r="X24" s="115">
        <f ca="1">IFERROR(('Main Tab'!$D$10-W24)/'Main Tab'!$D$10,1)</f>
        <v>0.31380519911940408</v>
      </c>
      <c r="Y24" s="110"/>
      <c r="Z24" s="65">
        <v>3</v>
      </c>
      <c r="AA24" s="49"/>
      <c r="AB24" s="49"/>
      <c r="AC24" s="252"/>
      <c r="AD24" s="104"/>
      <c r="AE24" s="106"/>
      <c r="AF24" s="108"/>
      <c r="AI24" s="83">
        <f t="shared" ca="1" si="14"/>
        <v>43586.708333333307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31</v>
      </c>
      <c r="AQ24" s="81">
        <f t="shared" si="1"/>
        <v>32</v>
      </c>
      <c r="AR24" s="81">
        <f t="shared" si="2"/>
        <v>3469</v>
      </c>
      <c r="AS24" s="81" t="str">
        <f t="shared" si="3"/>
        <v/>
      </c>
      <c r="AT24" s="81" t="str">
        <f t="shared" si="4"/>
        <v/>
      </c>
      <c r="AU24" s="81">
        <f t="shared" si="5"/>
        <v>0.65625</v>
      </c>
      <c r="AV24" s="81">
        <f t="shared" si="6"/>
        <v>1.75</v>
      </c>
      <c r="AW24" s="226">
        <f t="shared" si="6"/>
        <v>155</v>
      </c>
      <c r="AX24" s="81">
        <f t="shared" si="6"/>
        <v>218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874</v>
      </c>
      <c r="BC24" s="81">
        <f t="shared" si="8"/>
        <v>218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x14ac:dyDescent="0.25">
      <c r="B25" s="47">
        <f t="shared" ca="1" si="15"/>
        <v>43586.749999999971</v>
      </c>
      <c r="C25" s="49"/>
      <c r="D25" s="252">
        <v>873</v>
      </c>
      <c r="E25" s="51">
        <v>42</v>
      </c>
      <c r="F25" s="252">
        <v>1.75</v>
      </c>
      <c r="G25" s="51">
        <v>157</v>
      </c>
      <c r="H25" s="52">
        <v>217</v>
      </c>
      <c r="I25" s="53"/>
      <c r="J25" s="160"/>
      <c r="K25" s="65"/>
      <c r="L25" s="49"/>
      <c r="M25" s="252"/>
      <c r="N25" s="52"/>
      <c r="O25" s="54">
        <v>3520</v>
      </c>
      <c r="P25" s="252">
        <v>30</v>
      </c>
      <c r="Q25" s="52">
        <v>34</v>
      </c>
      <c r="R25" s="23">
        <f t="shared" si="12"/>
        <v>376</v>
      </c>
      <c r="S25" s="24">
        <f t="shared" si="12"/>
        <v>375</v>
      </c>
      <c r="T25" s="62"/>
      <c r="U25" s="62"/>
      <c r="V25" s="62"/>
      <c r="W25" s="114">
        <f t="shared" ca="1" si="13"/>
        <v>121839</v>
      </c>
      <c r="X25" s="115">
        <f ca="1">IFERROR(('Main Tab'!$D$10-W25)/'Main Tab'!$D$10,1)</f>
        <v>0.31399663301559061</v>
      </c>
      <c r="Y25" s="110"/>
      <c r="Z25" s="65">
        <v>3</v>
      </c>
      <c r="AA25" s="49"/>
      <c r="AB25" s="49"/>
      <c r="AC25" s="252"/>
      <c r="AD25" s="104"/>
      <c r="AE25" s="106"/>
      <c r="AF25" s="108"/>
      <c r="AI25" s="83">
        <f t="shared" ca="1" si="14"/>
        <v>43586.749999999971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30</v>
      </c>
      <c r="AQ25" s="81">
        <f t="shared" si="1"/>
        <v>34</v>
      </c>
      <c r="AR25" s="81">
        <f t="shared" si="2"/>
        <v>3520</v>
      </c>
      <c r="AS25" s="81" t="str">
        <f t="shared" si="3"/>
        <v/>
      </c>
      <c r="AT25" s="81" t="str">
        <f t="shared" si="4"/>
        <v/>
      </c>
      <c r="AU25" s="81">
        <f t="shared" si="5"/>
        <v>0.65625</v>
      </c>
      <c r="AV25" s="81">
        <f t="shared" si="6"/>
        <v>1.75</v>
      </c>
      <c r="AW25" s="81">
        <f t="shared" si="6"/>
        <v>157</v>
      </c>
      <c r="AX25" s="81">
        <f t="shared" si="6"/>
        <v>217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873</v>
      </c>
      <c r="BC25" s="81">
        <f t="shared" si="8"/>
        <v>217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x14ac:dyDescent="0.25">
      <c r="B26" s="47">
        <f t="shared" ca="1" si="15"/>
        <v>43586.791666666635</v>
      </c>
      <c r="C26" s="49"/>
      <c r="D26" s="252">
        <v>873</v>
      </c>
      <c r="E26" s="51">
        <v>42</v>
      </c>
      <c r="F26" s="257">
        <v>1.75</v>
      </c>
      <c r="G26" s="51">
        <v>166</v>
      </c>
      <c r="H26" s="52">
        <v>208</v>
      </c>
      <c r="I26" s="53"/>
      <c r="J26" s="160"/>
      <c r="K26" s="65"/>
      <c r="L26" s="49"/>
      <c r="M26" s="252"/>
      <c r="N26" s="52"/>
      <c r="O26" s="54">
        <v>3500</v>
      </c>
      <c r="P26" s="257">
        <v>30</v>
      </c>
      <c r="Q26" s="52">
        <v>33</v>
      </c>
      <c r="R26" s="23">
        <f t="shared" si="12"/>
        <v>406</v>
      </c>
      <c r="S26" s="24">
        <f t="shared" si="12"/>
        <v>408</v>
      </c>
      <c r="T26" s="62"/>
      <c r="U26" s="62"/>
      <c r="V26" s="62"/>
      <c r="W26" s="114">
        <f t="shared" ca="1" si="13"/>
        <v>121806</v>
      </c>
      <c r="X26" s="115">
        <f ca="1">IFERROR(('Main Tab'!$D$10-W26)/'Main Tab'!$D$10,1)</f>
        <v>0.31418243650306577</v>
      </c>
      <c r="Y26" s="110"/>
      <c r="Z26" s="65">
        <v>4</v>
      </c>
      <c r="AA26" s="49"/>
      <c r="AB26" s="49"/>
      <c r="AC26" s="252"/>
      <c r="AD26" s="104"/>
      <c r="AE26" s="106"/>
      <c r="AF26" s="108"/>
      <c r="AI26" s="83">
        <f t="shared" ca="1" si="14"/>
        <v>43586.791666666635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30</v>
      </c>
      <c r="AQ26" s="81">
        <f t="shared" si="1"/>
        <v>33</v>
      </c>
      <c r="AR26" s="81">
        <f t="shared" si="2"/>
        <v>3500</v>
      </c>
      <c r="AS26" s="81" t="str">
        <f t="shared" si="3"/>
        <v/>
      </c>
      <c r="AT26" s="81" t="str">
        <f t="shared" si="4"/>
        <v/>
      </c>
      <c r="AU26" s="81">
        <f t="shared" si="5"/>
        <v>0.65625</v>
      </c>
      <c r="AV26" s="81">
        <f t="shared" si="6"/>
        <v>1.75</v>
      </c>
      <c r="AW26" s="81">
        <f t="shared" si="6"/>
        <v>166</v>
      </c>
      <c r="AX26" s="81">
        <f t="shared" si="6"/>
        <v>208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873</v>
      </c>
      <c r="BC26" s="81">
        <f t="shared" si="8"/>
        <v>208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43586.833333333299</v>
      </c>
      <c r="C27" s="49"/>
      <c r="D27" s="252">
        <v>872</v>
      </c>
      <c r="E27" s="51">
        <v>42</v>
      </c>
      <c r="F27" s="257">
        <v>1.75</v>
      </c>
      <c r="G27" s="51">
        <v>169</v>
      </c>
      <c r="H27" s="52">
        <v>208</v>
      </c>
      <c r="I27" s="53"/>
      <c r="J27" s="160"/>
      <c r="K27" s="65"/>
      <c r="L27" s="49"/>
      <c r="M27" s="252"/>
      <c r="N27" s="52"/>
      <c r="O27" s="54">
        <v>3504</v>
      </c>
      <c r="P27" s="257">
        <v>30</v>
      </c>
      <c r="Q27" s="52">
        <v>30</v>
      </c>
      <c r="R27" s="23">
        <f t="shared" si="12"/>
        <v>436</v>
      </c>
      <c r="S27" s="24">
        <f t="shared" si="12"/>
        <v>438</v>
      </c>
      <c r="T27" s="62"/>
      <c r="U27" s="62"/>
      <c r="V27" s="62"/>
      <c r="W27" s="114">
        <f t="shared" ca="1" si="13"/>
        <v>121776</v>
      </c>
      <c r="X27" s="115">
        <f ca="1">IFERROR(('Main Tab'!$D$10-W27)/'Main Tab'!$D$10,1)</f>
        <v>0.31435134876440679</v>
      </c>
      <c r="Y27" s="110"/>
      <c r="Z27" s="65">
        <v>3</v>
      </c>
      <c r="AA27" s="49"/>
      <c r="AB27" s="49"/>
      <c r="AC27" s="252"/>
      <c r="AD27" s="104"/>
      <c r="AE27" s="106"/>
      <c r="AF27" s="108"/>
      <c r="AI27" s="83">
        <f t="shared" ca="1" si="14"/>
        <v>43586.833333333299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30</v>
      </c>
      <c r="AQ27" s="81">
        <f t="shared" si="1"/>
        <v>30</v>
      </c>
      <c r="AR27" s="81">
        <f t="shared" si="2"/>
        <v>3504</v>
      </c>
      <c r="AS27" s="81" t="str">
        <f t="shared" si="3"/>
        <v/>
      </c>
      <c r="AT27" s="81" t="str">
        <f t="shared" si="4"/>
        <v/>
      </c>
      <c r="AU27" s="81">
        <f t="shared" si="5"/>
        <v>0.65625</v>
      </c>
      <c r="AV27" s="81">
        <f t="shared" si="6"/>
        <v>1.75</v>
      </c>
      <c r="AW27" s="81">
        <f t="shared" si="6"/>
        <v>169</v>
      </c>
      <c r="AX27" s="81">
        <f t="shared" si="6"/>
        <v>208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872</v>
      </c>
      <c r="BC27" s="81">
        <f t="shared" si="8"/>
        <v>208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43586.874999999964</v>
      </c>
      <c r="C28" s="49"/>
      <c r="D28" s="252">
        <v>872</v>
      </c>
      <c r="E28" s="51">
        <v>42</v>
      </c>
      <c r="F28" s="257">
        <v>1.75</v>
      </c>
      <c r="G28" s="51">
        <v>160</v>
      </c>
      <c r="H28" s="52">
        <v>209</v>
      </c>
      <c r="I28" s="53"/>
      <c r="J28" s="160"/>
      <c r="K28" s="65"/>
      <c r="L28" s="49"/>
      <c r="M28" s="252"/>
      <c r="N28" s="52"/>
      <c r="O28" s="54">
        <v>3542</v>
      </c>
      <c r="P28" s="257">
        <v>30</v>
      </c>
      <c r="Q28" s="52">
        <v>32</v>
      </c>
      <c r="R28" s="23">
        <f t="shared" si="12"/>
        <v>466</v>
      </c>
      <c r="S28" s="24">
        <f t="shared" si="12"/>
        <v>470</v>
      </c>
      <c r="T28" s="62"/>
      <c r="U28" s="62"/>
      <c r="V28" s="62"/>
      <c r="W28" s="114">
        <f t="shared" ca="1" si="13"/>
        <v>121744</v>
      </c>
      <c r="X28" s="115">
        <f ca="1">IFERROR(('Main Tab'!$D$10-W28)/'Main Tab'!$D$10,1)</f>
        <v>0.31453152184317057</v>
      </c>
      <c r="Y28" s="110"/>
      <c r="Z28" s="65">
        <v>3</v>
      </c>
      <c r="AA28" s="49">
        <v>8205021</v>
      </c>
      <c r="AB28" s="49" t="s">
        <v>143</v>
      </c>
      <c r="AC28" s="252">
        <v>185.65</v>
      </c>
      <c r="AD28" s="104" t="s">
        <v>153</v>
      </c>
      <c r="AE28" s="106">
        <v>49</v>
      </c>
      <c r="AF28" s="108">
        <v>5.0000000000000001E-4</v>
      </c>
      <c r="AI28" s="83">
        <f t="shared" ca="1" si="14"/>
        <v>43586.874999999964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30</v>
      </c>
      <c r="AQ28" s="81">
        <f t="shared" si="1"/>
        <v>32</v>
      </c>
      <c r="AR28" s="81">
        <f t="shared" si="2"/>
        <v>3542</v>
      </c>
      <c r="AS28" s="81" t="str">
        <f t="shared" si="3"/>
        <v/>
      </c>
      <c r="AT28" s="81" t="str">
        <f t="shared" si="4"/>
        <v/>
      </c>
      <c r="AU28" s="81">
        <f t="shared" si="5"/>
        <v>0.65625</v>
      </c>
      <c r="AV28" s="81">
        <f t="shared" si="6"/>
        <v>1.75</v>
      </c>
      <c r="AW28" s="81">
        <f t="shared" si="6"/>
        <v>160</v>
      </c>
      <c r="AX28" s="81">
        <f t="shared" si="6"/>
        <v>209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872</v>
      </c>
      <c r="BC28" s="81">
        <f t="shared" si="8"/>
        <v>209</v>
      </c>
      <c r="BD28" s="81">
        <f t="shared" si="9"/>
        <v>5.0000000000000001E-4</v>
      </c>
      <c r="BE28" s="81">
        <f t="shared" si="10"/>
        <v>49</v>
      </c>
      <c r="BF28" s="84" t="str">
        <f t="shared" si="11"/>
        <v>Ticket No: 8205021 185.65 bbls sold</v>
      </c>
    </row>
    <row r="29" spans="2:58" x14ac:dyDescent="0.25">
      <c r="B29" s="47">
        <f t="shared" ca="1" si="15"/>
        <v>43586.916666666628</v>
      </c>
      <c r="C29" s="49"/>
      <c r="D29" s="252">
        <v>871</v>
      </c>
      <c r="E29" s="51">
        <v>42</v>
      </c>
      <c r="F29" s="257">
        <v>1.75</v>
      </c>
      <c r="G29" s="51">
        <v>169</v>
      </c>
      <c r="H29" s="52">
        <v>209</v>
      </c>
      <c r="I29" s="53"/>
      <c r="J29" s="160"/>
      <c r="K29" s="65"/>
      <c r="L29" s="49"/>
      <c r="M29" s="252"/>
      <c r="N29" s="52"/>
      <c r="O29" s="54">
        <v>3516</v>
      </c>
      <c r="P29" s="257">
        <v>30</v>
      </c>
      <c r="Q29" s="52">
        <v>30</v>
      </c>
      <c r="R29" s="23">
        <f t="shared" si="12"/>
        <v>496</v>
      </c>
      <c r="S29" s="24">
        <f t="shared" si="12"/>
        <v>500</v>
      </c>
      <c r="T29" s="62"/>
      <c r="U29" s="62"/>
      <c r="V29" s="62"/>
      <c r="W29" s="114">
        <f t="shared" ca="1" si="13"/>
        <v>121714</v>
      </c>
      <c r="X29" s="115">
        <f ca="1">IFERROR(('Main Tab'!$D$10-W29)/'Main Tab'!$D$10,1)</f>
        <v>0.31470043410451165</v>
      </c>
      <c r="Y29" s="110"/>
      <c r="Z29" s="65">
        <v>3</v>
      </c>
      <c r="AA29" s="49"/>
      <c r="AB29" s="49"/>
      <c r="AC29" s="252"/>
      <c r="AD29" s="104"/>
      <c r="AE29" s="106"/>
      <c r="AF29" s="108"/>
      <c r="AI29" s="83">
        <f t="shared" ca="1" si="14"/>
        <v>43586.916666666628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30</v>
      </c>
      <c r="AQ29" s="81">
        <f t="shared" si="1"/>
        <v>30</v>
      </c>
      <c r="AR29" s="81">
        <f t="shared" si="2"/>
        <v>3516</v>
      </c>
      <c r="AS29" s="81" t="str">
        <f t="shared" si="3"/>
        <v/>
      </c>
      <c r="AT29" s="81" t="str">
        <f t="shared" si="4"/>
        <v/>
      </c>
      <c r="AU29" s="81">
        <f t="shared" si="5"/>
        <v>0.65625</v>
      </c>
      <c r="AV29" s="81">
        <f t="shared" si="6"/>
        <v>1.75</v>
      </c>
      <c r="AW29" s="81">
        <f t="shared" si="6"/>
        <v>169</v>
      </c>
      <c r="AX29" s="81">
        <f t="shared" si="6"/>
        <v>209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871</v>
      </c>
      <c r="BC29" s="81">
        <f t="shared" si="8"/>
        <v>209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43586.958333333292</v>
      </c>
      <c r="C30" s="49"/>
      <c r="D30" s="252">
        <v>870</v>
      </c>
      <c r="E30" s="51">
        <v>42</v>
      </c>
      <c r="F30" s="257">
        <v>1.75</v>
      </c>
      <c r="G30" s="51">
        <v>166</v>
      </c>
      <c r="H30" s="52">
        <v>208</v>
      </c>
      <c r="I30" s="53"/>
      <c r="J30" s="160"/>
      <c r="K30" s="65"/>
      <c r="L30" s="49"/>
      <c r="M30" s="252"/>
      <c r="N30" s="52"/>
      <c r="O30" s="54">
        <v>3533</v>
      </c>
      <c r="P30" s="257">
        <v>30</v>
      </c>
      <c r="Q30" s="52">
        <v>30</v>
      </c>
      <c r="R30" s="23">
        <f t="shared" si="12"/>
        <v>526</v>
      </c>
      <c r="S30" s="24">
        <f t="shared" si="12"/>
        <v>530</v>
      </c>
      <c r="T30" s="62"/>
      <c r="U30" s="62"/>
      <c r="V30" s="62"/>
      <c r="W30" s="114">
        <f t="shared" ca="1" si="13"/>
        <v>121684</v>
      </c>
      <c r="X30" s="115">
        <f ca="1">IFERROR(('Main Tab'!$D$10-W30)/'Main Tab'!$D$10,1)</f>
        <v>0.31486934636585268</v>
      </c>
      <c r="Y30" s="110"/>
      <c r="Z30" s="65">
        <v>4</v>
      </c>
      <c r="AA30" s="49"/>
      <c r="AB30" s="49"/>
      <c r="AC30" s="252"/>
      <c r="AD30" s="104"/>
      <c r="AE30" s="106"/>
      <c r="AF30" s="108"/>
      <c r="AI30" s="83">
        <f t="shared" ca="1" si="14"/>
        <v>43586.958333333292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30</v>
      </c>
      <c r="AQ30" s="81">
        <f t="shared" si="1"/>
        <v>30</v>
      </c>
      <c r="AR30" s="81">
        <f t="shared" si="2"/>
        <v>3533</v>
      </c>
      <c r="AS30" s="81" t="str">
        <f t="shared" si="3"/>
        <v/>
      </c>
      <c r="AT30" s="81" t="str">
        <f t="shared" si="4"/>
        <v/>
      </c>
      <c r="AU30" s="81">
        <f t="shared" si="5"/>
        <v>0.65625</v>
      </c>
      <c r="AV30" s="81">
        <f t="shared" si="6"/>
        <v>1.75</v>
      </c>
      <c r="AW30" s="81">
        <f t="shared" si="6"/>
        <v>166</v>
      </c>
      <c r="AX30" s="81">
        <f t="shared" si="6"/>
        <v>208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870</v>
      </c>
      <c r="BC30" s="81">
        <f t="shared" si="8"/>
        <v>208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5"/>
        <v>43586.999999999956</v>
      </c>
      <c r="C31" s="49"/>
      <c r="D31" s="252">
        <v>868</v>
      </c>
      <c r="E31" s="51">
        <v>42</v>
      </c>
      <c r="F31" s="257">
        <v>1.75</v>
      </c>
      <c r="G31" s="51">
        <v>167</v>
      </c>
      <c r="H31" s="52">
        <v>208</v>
      </c>
      <c r="I31" s="53"/>
      <c r="J31" s="160"/>
      <c r="K31" s="65"/>
      <c r="L31" s="49"/>
      <c r="M31" s="252"/>
      <c r="N31" s="52"/>
      <c r="O31" s="54">
        <v>3522</v>
      </c>
      <c r="P31" s="257">
        <v>30</v>
      </c>
      <c r="Q31" s="52">
        <v>31</v>
      </c>
      <c r="R31" s="23">
        <f t="shared" ref="R31:S37" si="16">P31+R30</f>
        <v>556</v>
      </c>
      <c r="S31" s="24">
        <f t="shared" si="16"/>
        <v>561</v>
      </c>
      <c r="T31" s="62"/>
      <c r="U31" s="62"/>
      <c r="V31" s="62"/>
      <c r="W31" s="114">
        <f t="shared" ca="1" si="13"/>
        <v>121653</v>
      </c>
      <c r="X31" s="115">
        <f ca="1">IFERROR(('Main Tab'!$D$10-W31)/'Main Tab'!$D$10,1)</f>
        <v>0.31504388903590513</v>
      </c>
      <c r="Y31" s="110"/>
      <c r="Z31" s="221">
        <v>3</v>
      </c>
      <c r="AA31" s="49"/>
      <c r="AB31" s="49"/>
      <c r="AC31" s="252"/>
      <c r="AD31" s="104"/>
      <c r="AE31" s="106"/>
      <c r="AF31" s="108"/>
      <c r="AI31" s="83">
        <f t="shared" ca="1" si="14"/>
        <v>43586.999999999956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30</v>
      </c>
      <c r="AQ31" s="81">
        <f t="shared" si="1"/>
        <v>31</v>
      </c>
      <c r="AR31" s="81">
        <f t="shared" si="2"/>
        <v>3522</v>
      </c>
      <c r="AS31" s="81" t="str">
        <f t="shared" si="3"/>
        <v/>
      </c>
      <c r="AT31" s="81" t="str">
        <f t="shared" si="4"/>
        <v/>
      </c>
      <c r="AU31" s="81">
        <f t="shared" si="5"/>
        <v>0.65625</v>
      </c>
      <c r="AV31" s="81">
        <f t="shared" si="6"/>
        <v>1.75</v>
      </c>
      <c r="AW31" s="81">
        <f t="shared" si="6"/>
        <v>167</v>
      </c>
      <c r="AX31" s="81">
        <f t="shared" si="6"/>
        <v>208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868</v>
      </c>
      <c r="BC31" s="81">
        <f t="shared" si="8"/>
        <v>208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43587.041666666621</v>
      </c>
      <c r="C32" s="49"/>
      <c r="D32" s="252">
        <v>871</v>
      </c>
      <c r="E32" s="51">
        <v>42</v>
      </c>
      <c r="F32" s="257">
        <v>1.75</v>
      </c>
      <c r="G32" s="51">
        <v>160</v>
      </c>
      <c r="H32" s="52">
        <v>207</v>
      </c>
      <c r="I32" s="53"/>
      <c r="J32" s="160"/>
      <c r="K32" s="65"/>
      <c r="L32" s="49"/>
      <c r="M32" s="252"/>
      <c r="N32" s="52"/>
      <c r="O32" s="54">
        <v>3515</v>
      </c>
      <c r="P32" s="257">
        <v>31</v>
      </c>
      <c r="Q32" s="52">
        <v>34</v>
      </c>
      <c r="R32" s="23">
        <f t="shared" si="16"/>
        <v>587</v>
      </c>
      <c r="S32" s="24">
        <f t="shared" si="16"/>
        <v>595</v>
      </c>
      <c r="T32" s="62"/>
      <c r="U32" s="62"/>
      <c r="V32" s="62"/>
      <c r="W32" s="114">
        <f t="shared" ca="1" si="13"/>
        <v>121619</v>
      </c>
      <c r="X32" s="115">
        <f ca="1">IFERROR(('Main Tab'!$D$10-W32)/'Main Tab'!$D$10,1)</f>
        <v>0.31523532293209167</v>
      </c>
      <c r="Y32" s="110"/>
      <c r="Z32" s="65">
        <v>3</v>
      </c>
      <c r="AA32" s="49"/>
      <c r="AB32" s="49"/>
      <c r="AC32" s="252"/>
      <c r="AD32" s="104"/>
      <c r="AE32" s="106"/>
      <c r="AF32" s="108"/>
      <c r="AI32" s="83">
        <f t="shared" ca="1" si="14"/>
        <v>43587.041666666621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31</v>
      </c>
      <c r="AQ32" s="81">
        <f t="shared" si="1"/>
        <v>34</v>
      </c>
      <c r="AR32" s="81">
        <f t="shared" si="2"/>
        <v>3515</v>
      </c>
      <c r="AS32" s="81" t="str">
        <f t="shared" si="3"/>
        <v/>
      </c>
      <c r="AT32" s="81" t="str">
        <f t="shared" si="4"/>
        <v/>
      </c>
      <c r="AU32" s="81">
        <f t="shared" si="5"/>
        <v>0.65625</v>
      </c>
      <c r="AV32" s="81">
        <f t="shared" si="6"/>
        <v>1.75</v>
      </c>
      <c r="AW32" s="81">
        <f t="shared" si="6"/>
        <v>160</v>
      </c>
      <c r="AX32" s="81">
        <f t="shared" si="6"/>
        <v>207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871</v>
      </c>
      <c r="BC32" s="81">
        <f t="shared" si="8"/>
        <v>207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43587.083333333285</v>
      </c>
      <c r="C33" s="49"/>
      <c r="D33" s="252">
        <v>870</v>
      </c>
      <c r="E33" s="51">
        <v>42</v>
      </c>
      <c r="F33" s="257">
        <v>1.75</v>
      </c>
      <c r="G33" s="51">
        <v>165</v>
      </c>
      <c r="H33" s="52">
        <v>207</v>
      </c>
      <c r="I33" s="53"/>
      <c r="J33" s="160"/>
      <c r="K33" s="65"/>
      <c r="L33" s="49"/>
      <c r="M33" s="252"/>
      <c r="N33" s="52"/>
      <c r="O33" s="54">
        <v>3502</v>
      </c>
      <c r="P33" s="257">
        <v>30</v>
      </c>
      <c r="Q33" s="52">
        <v>30</v>
      </c>
      <c r="R33" s="23">
        <f t="shared" si="16"/>
        <v>617</v>
      </c>
      <c r="S33" s="24">
        <f t="shared" si="16"/>
        <v>625</v>
      </c>
      <c r="T33" s="62"/>
      <c r="U33" s="62"/>
      <c r="V33" s="62"/>
      <c r="W33" s="114">
        <f t="shared" ca="1" si="13"/>
        <v>121589</v>
      </c>
      <c r="X33" s="115">
        <f ca="1">IFERROR(('Main Tab'!$D$10-W33)/'Main Tab'!$D$10,1)</f>
        <v>0.31540423519343269</v>
      </c>
      <c r="Y33" s="110" t="s">
        <v>263</v>
      </c>
      <c r="Z33" s="65">
        <v>3</v>
      </c>
      <c r="AA33" s="49"/>
      <c r="AB33" s="49"/>
      <c r="AC33" s="252"/>
      <c r="AD33" s="104"/>
      <c r="AE33" s="106"/>
      <c r="AF33" s="108"/>
      <c r="AI33" s="83">
        <f t="shared" ca="1" si="14"/>
        <v>43587.083333333285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Accum-81047</v>
      </c>
      <c r="AP33" s="81">
        <f t="shared" si="1"/>
        <v>30</v>
      </c>
      <c r="AQ33" s="81">
        <f t="shared" si="1"/>
        <v>30</v>
      </c>
      <c r="AR33" s="81">
        <f t="shared" si="2"/>
        <v>3502</v>
      </c>
      <c r="AS33" s="81" t="str">
        <f t="shared" si="3"/>
        <v/>
      </c>
      <c r="AT33" s="81" t="str">
        <f t="shared" si="4"/>
        <v/>
      </c>
      <c r="AU33" s="81">
        <f t="shared" si="5"/>
        <v>0.65625</v>
      </c>
      <c r="AV33" s="81">
        <f t="shared" si="6"/>
        <v>1.75</v>
      </c>
      <c r="AW33" s="81">
        <f t="shared" si="6"/>
        <v>165</v>
      </c>
      <c r="AX33" s="81">
        <f t="shared" si="6"/>
        <v>207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870</v>
      </c>
      <c r="BC33" s="81">
        <f t="shared" si="8"/>
        <v>207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43587.124999999949</v>
      </c>
      <c r="C34" s="49"/>
      <c r="D34" s="252">
        <v>871</v>
      </c>
      <c r="E34" s="51">
        <v>42</v>
      </c>
      <c r="F34" s="257">
        <v>1.75</v>
      </c>
      <c r="G34" s="51">
        <v>167</v>
      </c>
      <c r="H34" s="52">
        <v>206</v>
      </c>
      <c r="I34" s="53"/>
      <c r="J34" s="160"/>
      <c r="K34" s="65"/>
      <c r="L34" s="49"/>
      <c r="M34" s="252"/>
      <c r="N34" s="52"/>
      <c r="O34" s="54">
        <v>3522</v>
      </c>
      <c r="P34" s="257">
        <v>30</v>
      </c>
      <c r="Q34" s="52">
        <v>33</v>
      </c>
      <c r="R34" s="23">
        <f t="shared" si="16"/>
        <v>647</v>
      </c>
      <c r="S34" s="24">
        <f t="shared" si="16"/>
        <v>658</v>
      </c>
      <c r="T34" s="62"/>
      <c r="U34" s="62"/>
      <c r="V34" s="62"/>
      <c r="W34" s="114">
        <f t="shared" ca="1" si="13"/>
        <v>121556</v>
      </c>
      <c r="X34" s="115">
        <f ca="1">IFERROR(('Main Tab'!$D$10-W34)/'Main Tab'!$D$10,1)</f>
        <v>0.31559003868090785</v>
      </c>
      <c r="Y34" s="110" t="s">
        <v>264</v>
      </c>
      <c r="Z34" s="65">
        <v>3</v>
      </c>
      <c r="AA34" s="49"/>
      <c r="AB34" s="49"/>
      <c r="AC34" s="252"/>
      <c r="AD34" s="104"/>
      <c r="AE34" s="106"/>
      <c r="AF34" s="108"/>
      <c r="AI34" s="83">
        <f t="shared" ca="1" si="14"/>
        <v>43587.124999999949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OT #1- .10"  OT #2- 2'4"</v>
      </c>
      <c r="AP34" s="81">
        <f t="shared" si="1"/>
        <v>30</v>
      </c>
      <c r="AQ34" s="81">
        <f t="shared" si="1"/>
        <v>33</v>
      </c>
      <c r="AR34" s="81">
        <f t="shared" si="2"/>
        <v>3522</v>
      </c>
      <c r="AS34" s="81" t="str">
        <f t="shared" si="3"/>
        <v/>
      </c>
      <c r="AT34" s="81" t="str">
        <f t="shared" si="4"/>
        <v/>
      </c>
      <c r="AU34" s="81">
        <f t="shared" si="5"/>
        <v>0.65625</v>
      </c>
      <c r="AV34" s="81">
        <f t="shared" si="6"/>
        <v>1.75</v>
      </c>
      <c r="AW34" s="81">
        <f t="shared" si="6"/>
        <v>167</v>
      </c>
      <c r="AX34" s="81">
        <f t="shared" si="6"/>
        <v>206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871</v>
      </c>
      <c r="BC34" s="81">
        <f t="shared" si="8"/>
        <v>206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43587.166666666613</v>
      </c>
      <c r="C35" s="49"/>
      <c r="D35" s="252">
        <v>870</v>
      </c>
      <c r="E35" s="51">
        <v>42</v>
      </c>
      <c r="F35" s="257">
        <v>1.75</v>
      </c>
      <c r="G35" s="51">
        <v>170</v>
      </c>
      <c r="H35" s="52">
        <v>207</v>
      </c>
      <c r="I35" s="53"/>
      <c r="J35" s="160"/>
      <c r="K35" s="65"/>
      <c r="L35" s="49"/>
      <c r="M35" s="252"/>
      <c r="N35" s="52"/>
      <c r="O35" s="54">
        <v>3487</v>
      </c>
      <c r="P35" s="257">
        <v>30</v>
      </c>
      <c r="Q35" s="52">
        <v>32</v>
      </c>
      <c r="R35" s="23">
        <f t="shared" si="16"/>
        <v>677</v>
      </c>
      <c r="S35" s="24">
        <f t="shared" si="16"/>
        <v>690</v>
      </c>
      <c r="T35" s="62"/>
      <c r="U35" s="62"/>
      <c r="V35" s="62"/>
      <c r="W35" s="114">
        <f t="shared" ca="1" si="13"/>
        <v>121524</v>
      </c>
      <c r="X35" s="115">
        <f ca="1">IFERROR(('Main Tab'!$D$10-W35)/'Main Tab'!$D$10,1)</f>
        <v>0.31577021175967163</v>
      </c>
      <c r="Y35" s="110"/>
      <c r="Z35" s="65">
        <v>3</v>
      </c>
      <c r="AA35" s="49"/>
      <c r="AB35" s="49"/>
      <c r="AC35" s="252"/>
      <c r="AD35" s="104"/>
      <c r="AE35" s="106"/>
      <c r="AF35" s="108"/>
      <c r="AI35" s="83">
        <f t="shared" ca="1" si="14"/>
        <v>43587.166666666613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30</v>
      </c>
      <c r="AQ35" s="81">
        <f t="shared" si="1"/>
        <v>32</v>
      </c>
      <c r="AR35" s="81">
        <f t="shared" si="2"/>
        <v>3487</v>
      </c>
      <c r="AS35" s="81" t="str">
        <f t="shared" si="3"/>
        <v/>
      </c>
      <c r="AT35" s="81" t="str">
        <f t="shared" si="4"/>
        <v/>
      </c>
      <c r="AU35" s="81">
        <f t="shared" si="5"/>
        <v>0.65625</v>
      </c>
      <c r="AV35" s="81">
        <f t="shared" si="6"/>
        <v>1.75</v>
      </c>
      <c r="AW35" s="81">
        <f t="shared" si="6"/>
        <v>170</v>
      </c>
      <c r="AX35" s="81">
        <f t="shared" si="6"/>
        <v>207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870</v>
      </c>
      <c r="BC35" s="81">
        <f t="shared" si="8"/>
        <v>207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43587.208333333278</v>
      </c>
      <c r="C36" s="49"/>
      <c r="D36" s="252">
        <v>870</v>
      </c>
      <c r="E36" s="51">
        <v>42</v>
      </c>
      <c r="F36" s="257">
        <v>1.75</v>
      </c>
      <c r="G36" s="51">
        <v>173</v>
      </c>
      <c r="H36" s="52">
        <v>205</v>
      </c>
      <c r="I36" s="53"/>
      <c r="J36" s="160"/>
      <c r="K36" s="65"/>
      <c r="L36" s="49"/>
      <c r="M36" s="252"/>
      <c r="N36" s="52"/>
      <c r="O36" s="54">
        <v>3547</v>
      </c>
      <c r="P36" s="257">
        <v>30</v>
      </c>
      <c r="Q36" s="52">
        <v>34</v>
      </c>
      <c r="R36" s="23">
        <f t="shared" si="16"/>
        <v>707</v>
      </c>
      <c r="S36" s="24">
        <f t="shared" si="16"/>
        <v>724</v>
      </c>
      <c r="T36" s="62"/>
      <c r="U36" s="62"/>
      <c r="V36" s="62"/>
      <c r="W36" s="114">
        <f t="shared" ca="1" si="13"/>
        <v>121490</v>
      </c>
      <c r="X36" s="115">
        <f ca="1">IFERROR(('Main Tab'!$D$10-W36)/'Main Tab'!$D$10,1)</f>
        <v>0.31596164565585816</v>
      </c>
      <c r="Y36" s="110"/>
      <c r="Z36" s="65">
        <v>3</v>
      </c>
      <c r="AA36" s="49"/>
      <c r="AB36" s="49"/>
      <c r="AC36" s="252"/>
      <c r="AD36" s="104"/>
      <c r="AE36" s="106"/>
      <c r="AF36" s="108"/>
      <c r="AI36" s="83">
        <f t="shared" ca="1" si="14"/>
        <v>43587.208333333278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30</v>
      </c>
      <c r="AQ36" s="81">
        <f t="shared" si="1"/>
        <v>34</v>
      </c>
      <c r="AR36" s="81">
        <f t="shared" si="2"/>
        <v>3547</v>
      </c>
      <c r="AS36" s="81" t="str">
        <f t="shared" si="3"/>
        <v/>
      </c>
      <c r="AT36" s="81" t="str">
        <f t="shared" si="4"/>
        <v/>
      </c>
      <c r="AU36" s="81">
        <f t="shared" si="5"/>
        <v>0.65625</v>
      </c>
      <c r="AV36" s="81">
        <f t="shared" si="6"/>
        <v>1.75</v>
      </c>
      <c r="AW36" s="81">
        <f t="shared" si="6"/>
        <v>173</v>
      </c>
      <c r="AX36" s="81">
        <f t="shared" si="6"/>
        <v>205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870</v>
      </c>
      <c r="BC36" s="81">
        <f t="shared" si="8"/>
        <v>205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43587.249999999942</v>
      </c>
      <c r="C37" s="55"/>
      <c r="D37" s="253">
        <v>870</v>
      </c>
      <c r="E37" s="51">
        <v>42</v>
      </c>
      <c r="F37" s="257">
        <v>1.75</v>
      </c>
      <c r="G37" s="57">
        <v>169</v>
      </c>
      <c r="H37" s="58">
        <v>205</v>
      </c>
      <c r="I37" s="59"/>
      <c r="J37" s="161"/>
      <c r="K37" s="66"/>
      <c r="L37" s="55"/>
      <c r="M37" s="253"/>
      <c r="N37" s="58"/>
      <c r="O37" s="60">
        <v>3507</v>
      </c>
      <c r="P37" s="252">
        <v>30</v>
      </c>
      <c r="Q37" s="52">
        <v>32</v>
      </c>
      <c r="R37" s="25">
        <f t="shared" si="16"/>
        <v>737</v>
      </c>
      <c r="S37" s="26">
        <f t="shared" si="16"/>
        <v>756</v>
      </c>
      <c r="T37" s="63"/>
      <c r="U37" s="63"/>
      <c r="V37" s="63"/>
      <c r="W37" s="116">
        <f t="shared" ca="1" si="13"/>
        <v>121458</v>
      </c>
      <c r="X37" s="117">
        <f ca="1">IFERROR(('Main Tab'!$D$10-W37)/'Main Tab'!$D$10,1)</f>
        <v>0.31614181873462194</v>
      </c>
      <c r="Y37" s="111"/>
      <c r="Z37" s="65">
        <v>4</v>
      </c>
      <c r="AA37" s="55">
        <v>8210611</v>
      </c>
      <c r="AB37" s="55" t="s">
        <v>143</v>
      </c>
      <c r="AC37" s="253">
        <v>205.04</v>
      </c>
      <c r="AD37" s="105" t="s">
        <v>153</v>
      </c>
      <c r="AE37" s="107">
        <v>48</v>
      </c>
      <c r="AF37" s="109">
        <v>2E-3</v>
      </c>
      <c r="AI37" s="85">
        <f t="shared" ca="1" si="14"/>
        <v>43587.249999999942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30</v>
      </c>
      <c r="AQ37" s="86">
        <f t="shared" si="1"/>
        <v>32</v>
      </c>
      <c r="AR37" s="86">
        <f t="shared" si="2"/>
        <v>3507</v>
      </c>
      <c r="AS37" s="86" t="str">
        <f t="shared" si="3"/>
        <v/>
      </c>
      <c r="AT37" s="86" t="str">
        <f t="shared" si="4"/>
        <v/>
      </c>
      <c r="AU37" s="86">
        <f t="shared" si="5"/>
        <v>0.65625</v>
      </c>
      <c r="AV37" s="86">
        <f t="shared" si="6"/>
        <v>1.75</v>
      </c>
      <c r="AW37" s="86">
        <f t="shared" si="6"/>
        <v>169</v>
      </c>
      <c r="AX37" s="86">
        <f t="shared" si="6"/>
        <v>205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870</v>
      </c>
      <c r="BC37" s="86">
        <f t="shared" si="8"/>
        <v>205</v>
      </c>
      <c r="BD37" s="86">
        <f t="shared" si="9"/>
        <v>2E-3</v>
      </c>
      <c r="BE37" s="86">
        <f t="shared" si="10"/>
        <v>48</v>
      </c>
      <c r="BF37" s="88" t="str">
        <f t="shared" si="11"/>
        <v>Ticket No: 8210611 205.04 bbls sold</v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254" t="s">
        <v>103</v>
      </c>
      <c r="D40" s="254" t="s">
        <v>149</v>
      </c>
      <c r="E40" s="254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256"/>
      <c r="E41" s="256"/>
      <c r="F41" s="529"/>
      <c r="G41" s="529"/>
      <c r="H41" s="530"/>
    </row>
    <row r="42" spans="2:58" x14ac:dyDescent="0.25">
      <c r="B42" s="54"/>
      <c r="C42" s="147"/>
      <c r="D42" s="252"/>
      <c r="E42" s="252"/>
      <c r="F42" s="517"/>
      <c r="G42" s="517"/>
      <c r="H42" s="518"/>
    </row>
    <row r="43" spans="2:58" x14ac:dyDescent="0.25">
      <c r="B43" s="54"/>
      <c r="C43" s="147"/>
      <c r="D43" s="252"/>
      <c r="E43" s="252"/>
      <c r="F43" s="517"/>
      <c r="G43" s="517"/>
      <c r="H43" s="518"/>
    </row>
    <row r="44" spans="2:58" x14ac:dyDescent="0.25">
      <c r="B44" s="54"/>
      <c r="C44" s="147"/>
      <c r="D44" s="252"/>
      <c r="E44" s="252"/>
      <c r="F44" s="517"/>
      <c r="G44" s="517"/>
      <c r="H44" s="518"/>
    </row>
    <row r="45" spans="2:58" x14ac:dyDescent="0.25">
      <c r="B45" s="54"/>
      <c r="C45" s="147"/>
      <c r="D45" s="252"/>
      <c r="E45" s="252"/>
      <c r="F45" s="517"/>
      <c r="G45" s="517"/>
      <c r="H45" s="518"/>
    </row>
    <row r="46" spans="2:58" x14ac:dyDescent="0.25">
      <c r="B46" s="54"/>
      <c r="C46" s="147"/>
      <c r="D46" s="252"/>
      <c r="E46" s="252"/>
      <c r="F46" s="517"/>
      <c r="G46" s="517"/>
      <c r="H46" s="518"/>
    </row>
    <row r="47" spans="2:58" x14ac:dyDescent="0.25">
      <c r="B47" s="54"/>
      <c r="C47" s="147"/>
      <c r="D47" s="252"/>
      <c r="E47" s="252"/>
      <c r="F47" s="517"/>
      <c r="G47" s="517"/>
      <c r="H47" s="518"/>
    </row>
    <row r="48" spans="2:58" x14ac:dyDescent="0.25">
      <c r="B48" s="54"/>
      <c r="C48" s="147"/>
      <c r="D48" s="252"/>
      <c r="E48" s="252"/>
      <c r="F48" s="517"/>
      <c r="G48" s="517"/>
      <c r="H48" s="518"/>
    </row>
    <row r="49" spans="2:8" x14ac:dyDescent="0.25">
      <c r="B49" s="54"/>
      <c r="C49" s="147"/>
      <c r="D49" s="252"/>
      <c r="E49" s="252"/>
      <c r="F49" s="517"/>
      <c r="G49" s="517"/>
      <c r="H49" s="518"/>
    </row>
    <row r="50" spans="2:8" x14ac:dyDescent="0.25">
      <c r="B50" s="54"/>
      <c r="C50" s="147"/>
      <c r="D50" s="252"/>
      <c r="E50" s="252"/>
      <c r="F50" s="517"/>
      <c r="G50" s="517"/>
      <c r="H50" s="518"/>
    </row>
    <row r="51" spans="2:8" x14ac:dyDescent="0.25">
      <c r="B51" s="54"/>
      <c r="C51" s="147"/>
      <c r="D51" s="252"/>
      <c r="E51" s="252"/>
      <c r="F51" s="517"/>
      <c r="G51" s="517"/>
      <c r="H51" s="518"/>
    </row>
    <row r="52" spans="2:8" x14ac:dyDescent="0.25">
      <c r="B52" s="54"/>
      <c r="C52" s="147"/>
      <c r="D52" s="252"/>
      <c r="E52" s="252"/>
      <c r="F52" s="517"/>
      <c r="G52" s="517"/>
      <c r="H52" s="518"/>
    </row>
    <row r="53" spans="2:8" x14ac:dyDescent="0.25">
      <c r="B53" s="54"/>
      <c r="C53" s="147"/>
      <c r="D53" s="252"/>
      <c r="E53" s="252"/>
      <c r="F53" s="517"/>
      <c r="G53" s="517"/>
      <c r="H53" s="518"/>
    </row>
    <row r="54" spans="2:8" x14ac:dyDescent="0.25">
      <c r="B54" s="54"/>
      <c r="C54" s="147"/>
      <c r="D54" s="252"/>
      <c r="E54" s="252"/>
      <c r="F54" s="517"/>
      <c r="G54" s="517"/>
      <c r="H54" s="518"/>
    </row>
    <row r="55" spans="2:8" x14ac:dyDescent="0.25">
      <c r="B55" s="54"/>
      <c r="C55" s="147"/>
      <c r="D55" s="252"/>
      <c r="E55" s="252"/>
      <c r="F55" s="517"/>
      <c r="G55" s="517"/>
      <c r="H55" s="518"/>
    </row>
    <row r="56" spans="2:8" x14ac:dyDescent="0.25">
      <c r="B56" s="54"/>
      <c r="C56" s="147"/>
      <c r="D56" s="252"/>
      <c r="E56" s="252"/>
      <c r="F56" s="517"/>
      <c r="G56" s="517"/>
      <c r="H56" s="518"/>
    </row>
    <row r="57" spans="2:8" x14ac:dyDescent="0.25">
      <c r="B57" s="54"/>
      <c r="C57" s="147"/>
      <c r="D57" s="252"/>
      <c r="E57" s="252"/>
      <c r="F57" s="517"/>
      <c r="G57" s="517"/>
      <c r="H57" s="518"/>
    </row>
    <row r="58" spans="2:8" x14ac:dyDescent="0.25">
      <c r="B58" s="54"/>
      <c r="C58" s="147"/>
      <c r="D58" s="252"/>
      <c r="E58" s="252"/>
      <c r="F58" s="517"/>
      <c r="G58" s="517"/>
      <c r="H58" s="518"/>
    </row>
    <row r="59" spans="2:8" x14ac:dyDescent="0.25">
      <c r="B59" s="54"/>
      <c r="C59" s="147"/>
      <c r="D59" s="252"/>
      <c r="E59" s="252"/>
      <c r="F59" s="517"/>
      <c r="G59" s="517"/>
      <c r="H59" s="518"/>
    </row>
    <row r="60" spans="2:8" x14ac:dyDescent="0.25">
      <c r="B60" s="54"/>
      <c r="C60" s="147"/>
      <c r="D60" s="252"/>
      <c r="E60" s="252"/>
      <c r="F60" s="517"/>
      <c r="G60" s="517"/>
      <c r="H60" s="518"/>
    </row>
    <row r="61" spans="2:8" x14ac:dyDescent="0.25">
      <c r="B61" s="54"/>
      <c r="C61" s="147"/>
      <c r="D61" s="252"/>
      <c r="E61" s="252"/>
      <c r="F61" s="517"/>
      <c r="G61" s="517"/>
      <c r="H61" s="518"/>
    </row>
    <row r="62" spans="2:8" x14ac:dyDescent="0.25">
      <c r="B62" s="54"/>
      <c r="C62" s="147"/>
      <c r="D62" s="252"/>
      <c r="E62" s="252"/>
      <c r="F62" s="517"/>
      <c r="G62" s="517"/>
      <c r="H62" s="518"/>
    </row>
    <row r="63" spans="2:8" x14ac:dyDescent="0.25">
      <c r="B63" s="54"/>
      <c r="C63" s="147"/>
      <c r="D63" s="252"/>
      <c r="E63" s="252"/>
      <c r="F63" s="517"/>
      <c r="G63" s="517"/>
      <c r="H63" s="518"/>
    </row>
    <row r="64" spans="2:8" x14ac:dyDescent="0.25">
      <c r="B64" s="54"/>
      <c r="C64" s="147"/>
      <c r="D64" s="252"/>
      <c r="E64" s="252"/>
      <c r="F64" s="517"/>
      <c r="G64" s="517"/>
      <c r="H64" s="518"/>
    </row>
    <row r="65" spans="2:8" x14ac:dyDescent="0.25">
      <c r="B65" s="54"/>
      <c r="C65" s="147"/>
      <c r="D65" s="252"/>
      <c r="E65" s="252"/>
      <c r="F65" s="517"/>
      <c r="G65" s="517"/>
      <c r="H65" s="518"/>
    </row>
    <row r="66" spans="2:8" x14ac:dyDescent="0.25">
      <c r="B66" s="54"/>
      <c r="C66" s="147"/>
      <c r="D66" s="252"/>
      <c r="E66" s="252"/>
      <c r="F66" s="517"/>
      <c r="G66" s="517"/>
      <c r="H66" s="518"/>
    </row>
    <row r="67" spans="2:8" x14ac:dyDescent="0.25">
      <c r="B67" s="54"/>
      <c r="C67" s="147"/>
      <c r="D67" s="252"/>
      <c r="E67" s="252"/>
      <c r="F67" s="517"/>
      <c r="G67" s="517"/>
      <c r="H67" s="518"/>
    </row>
    <row r="68" spans="2:8" x14ac:dyDescent="0.25">
      <c r="B68" s="54"/>
      <c r="C68" s="147"/>
      <c r="D68" s="252"/>
      <c r="E68" s="252"/>
      <c r="F68" s="517"/>
      <c r="G68" s="517"/>
      <c r="H68" s="518"/>
    </row>
    <row r="69" spans="2:8" x14ac:dyDescent="0.25">
      <c r="B69" s="54"/>
      <c r="C69" s="147"/>
      <c r="D69" s="252"/>
      <c r="E69" s="252"/>
      <c r="F69" s="517"/>
      <c r="G69" s="517"/>
      <c r="H69" s="518"/>
    </row>
    <row r="70" spans="2:8" x14ac:dyDescent="0.25">
      <c r="B70" s="54"/>
      <c r="C70" s="147"/>
      <c r="D70" s="252"/>
      <c r="E70" s="252"/>
      <c r="F70" s="517"/>
      <c r="G70" s="517"/>
      <c r="H70" s="518"/>
    </row>
    <row r="71" spans="2:8" x14ac:dyDescent="0.25">
      <c r="B71" s="54"/>
      <c r="C71" s="147"/>
      <c r="D71" s="252"/>
      <c r="E71" s="252"/>
      <c r="F71" s="517"/>
      <c r="G71" s="517"/>
      <c r="H71" s="518"/>
    </row>
    <row r="72" spans="2:8" x14ac:dyDescent="0.25">
      <c r="B72" s="54"/>
      <c r="C72" s="147"/>
      <c r="D72" s="252"/>
      <c r="E72" s="252"/>
      <c r="F72" s="517"/>
      <c r="G72" s="517"/>
      <c r="H72" s="518"/>
    </row>
    <row r="73" spans="2:8" x14ac:dyDescent="0.25">
      <c r="B73" s="54"/>
      <c r="C73" s="147"/>
      <c r="D73" s="252"/>
      <c r="E73" s="252"/>
      <c r="F73" s="517"/>
      <c r="G73" s="517"/>
      <c r="H73" s="518"/>
    </row>
    <row r="74" spans="2:8" x14ac:dyDescent="0.25">
      <c r="B74" s="54"/>
      <c r="C74" s="147"/>
      <c r="D74" s="252"/>
      <c r="E74" s="252"/>
      <c r="F74" s="517"/>
      <c r="G74" s="517"/>
      <c r="H74" s="518"/>
    </row>
    <row r="75" spans="2:8" x14ac:dyDescent="0.25">
      <c r="B75" s="54"/>
      <c r="C75" s="147"/>
      <c r="D75" s="252"/>
      <c r="E75" s="252"/>
      <c r="F75" s="517"/>
      <c r="G75" s="517"/>
      <c r="H75" s="518"/>
    </row>
    <row r="76" spans="2:8" x14ac:dyDescent="0.25">
      <c r="B76" s="54"/>
      <c r="C76" s="147"/>
      <c r="D76" s="252"/>
      <c r="E76" s="252"/>
      <c r="F76" s="517"/>
      <c r="G76" s="517"/>
      <c r="H76" s="518"/>
    </row>
    <row r="77" spans="2:8" x14ac:dyDescent="0.25">
      <c r="B77" s="54"/>
      <c r="C77" s="147"/>
      <c r="D77" s="252"/>
      <c r="E77" s="252"/>
      <c r="F77" s="517"/>
      <c r="G77" s="517"/>
      <c r="H77" s="518"/>
    </row>
    <row r="78" spans="2:8" x14ac:dyDescent="0.25">
      <c r="B78" s="54"/>
      <c r="C78" s="147"/>
      <c r="D78" s="252"/>
      <c r="E78" s="252"/>
      <c r="F78" s="517"/>
      <c r="G78" s="517"/>
      <c r="H78" s="518"/>
    </row>
    <row r="79" spans="2:8" x14ac:dyDescent="0.25">
      <c r="B79" s="54"/>
      <c r="C79" s="147"/>
      <c r="D79" s="252"/>
      <c r="E79" s="252"/>
      <c r="F79" s="517"/>
      <c r="G79" s="517"/>
      <c r="H79" s="518"/>
    </row>
    <row r="80" spans="2:8" x14ac:dyDescent="0.25">
      <c r="B80" s="54"/>
      <c r="C80" s="147"/>
      <c r="D80" s="252"/>
      <c r="E80" s="252"/>
      <c r="F80" s="517"/>
      <c r="G80" s="517"/>
      <c r="H80" s="518"/>
    </row>
    <row r="81" spans="2:8" x14ac:dyDescent="0.25">
      <c r="B81" s="54"/>
      <c r="C81" s="147"/>
      <c r="D81" s="252"/>
      <c r="E81" s="252"/>
      <c r="F81" s="517"/>
      <c r="G81" s="517"/>
      <c r="H81" s="518"/>
    </row>
    <row r="82" spans="2:8" x14ac:dyDescent="0.25">
      <c r="B82" s="54"/>
      <c r="C82" s="147"/>
      <c r="D82" s="252"/>
      <c r="E82" s="252"/>
      <c r="F82" s="517"/>
      <c r="G82" s="517"/>
      <c r="H82" s="518"/>
    </row>
    <row r="83" spans="2:8" x14ac:dyDescent="0.25">
      <c r="B83" s="54"/>
      <c r="C83" s="147"/>
      <c r="D83" s="252"/>
      <c r="E83" s="252"/>
      <c r="F83" s="517"/>
      <c r="G83" s="517"/>
      <c r="H83" s="518"/>
    </row>
    <row r="84" spans="2:8" x14ac:dyDescent="0.25">
      <c r="B84" s="54"/>
      <c r="C84" s="147"/>
      <c r="D84" s="252"/>
      <c r="E84" s="252"/>
      <c r="F84" s="517"/>
      <c r="G84" s="517"/>
      <c r="H84" s="518"/>
    </row>
    <row r="85" spans="2:8" x14ac:dyDescent="0.25">
      <c r="B85" s="54"/>
      <c r="C85" s="147"/>
      <c r="D85" s="252"/>
      <c r="E85" s="252"/>
      <c r="F85" s="517"/>
      <c r="G85" s="517"/>
      <c r="H85" s="518"/>
    </row>
    <row r="86" spans="2:8" x14ac:dyDescent="0.25">
      <c r="B86" s="54"/>
      <c r="C86" s="147"/>
      <c r="D86" s="252"/>
      <c r="E86" s="252"/>
      <c r="F86" s="517"/>
      <c r="G86" s="517"/>
      <c r="H86" s="518"/>
    </row>
    <row r="87" spans="2:8" x14ac:dyDescent="0.25">
      <c r="B87" s="54"/>
      <c r="C87" s="147"/>
      <c r="D87" s="252"/>
      <c r="E87" s="252"/>
      <c r="F87" s="517"/>
      <c r="G87" s="517"/>
      <c r="H87" s="518"/>
    </row>
    <row r="88" spans="2:8" x14ac:dyDescent="0.25">
      <c r="B88" s="54"/>
      <c r="C88" s="147"/>
      <c r="D88" s="252"/>
      <c r="E88" s="252"/>
      <c r="F88" s="517"/>
      <c r="G88" s="517"/>
      <c r="H88" s="518"/>
    </row>
    <row r="89" spans="2:8" x14ac:dyDescent="0.25">
      <c r="B89" s="54"/>
      <c r="C89" s="147"/>
      <c r="D89" s="252"/>
      <c r="E89" s="252"/>
      <c r="F89" s="517"/>
      <c r="G89" s="517"/>
      <c r="H89" s="518"/>
    </row>
    <row r="90" spans="2:8" x14ac:dyDescent="0.25">
      <c r="B90" s="54"/>
      <c r="C90" s="147"/>
      <c r="D90" s="252"/>
      <c r="E90" s="252"/>
      <c r="F90" s="517"/>
      <c r="G90" s="517"/>
      <c r="H90" s="518"/>
    </row>
    <row r="91" spans="2:8" x14ac:dyDescent="0.25">
      <c r="B91" s="54"/>
      <c r="C91" s="147"/>
      <c r="D91" s="252"/>
      <c r="E91" s="252"/>
      <c r="F91" s="517"/>
      <c r="G91" s="517"/>
      <c r="H91" s="518"/>
    </row>
    <row r="92" spans="2:8" x14ac:dyDescent="0.25">
      <c r="B92" s="54"/>
      <c r="C92" s="147"/>
      <c r="D92" s="252"/>
      <c r="E92" s="252"/>
      <c r="F92" s="517"/>
      <c r="G92" s="517"/>
      <c r="H92" s="518"/>
    </row>
    <row r="93" spans="2:8" x14ac:dyDescent="0.25">
      <c r="B93" s="54"/>
      <c r="C93" s="147"/>
      <c r="D93" s="252"/>
      <c r="E93" s="252"/>
      <c r="F93" s="517"/>
      <c r="G93" s="517"/>
      <c r="H93" s="518"/>
    </row>
    <row r="94" spans="2:8" x14ac:dyDescent="0.25">
      <c r="B94" s="54"/>
      <c r="C94" s="147"/>
      <c r="D94" s="252"/>
      <c r="E94" s="252"/>
      <c r="F94" s="517"/>
      <c r="G94" s="517"/>
      <c r="H94" s="518"/>
    </row>
    <row r="95" spans="2:8" x14ac:dyDescent="0.25">
      <c r="B95" s="54"/>
      <c r="C95" s="147"/>
      <c r="D95" s="252"/>
      <c r="E95" s="252"/>
      <c r="F95" s="517"/>
      <c r="G95" s="517"/>
      <c r="H95" s="518"/>
    </row>
    <row r="96" spans="2:8" x14ac:dyDescent="0.25">
      <c r="B96" s="54"/>
      <c r="C96" s="147"/>
      <c r="D96" s="252"/>
      <c r="E96" s="252"/>
      <c r="F96" s="517"/>
      <c r="G96" s="517"/>
      <c r="H96" s="518"/>
    </row>
    <row r="97" spans="2:8" x14ac:dyDescent="0.25">
      <c r="B97" s="54"/>
      <c r="C97" s="147"/>
      <c r="D97" s="252"/>
      <c r="E97" s="252"/>
      <c r="F97" s="517"/>
      <c r="G97" s="517"/>
      <c r="H97" s="518"/>
    </row>
    <row r="98" spans="2:8" x14ac:dyDescent="0.25">
      <c r="B98" s="54"/>
      <c r="C98" s="147"/>
      <c r="D98" s="252"/>
      <c r="E98" s="252"/>
      <c r="F98" s="517"/>
      <c r="G98" s="517"/>
      <c r="H98" s="518"/>
    </row>
    <row r="99" spans="2:8" x14ac:dyDescent="0.25">
      <c r="B99" s="54"/>
      <c r="C99" s="147"/>
      <c r="D99" s="252"/>
      <c r="E99" s="252"/>
      <c r="F99" s="517"/>
      <c r="G99" s="517"/>
      <c r="H99" s="518"/>
    </row>
    <row r="100" spans="2:8" ht="15.75" thickBot="1" x14ac:dyDescent="0.3">
      <c r="B100" s="60"/>
      <c r="C100" s="148"/>
      <c r="D100" s="253"/>
      <c r="E100" s="253"/>
      <c r="F100" s="519"/>
      <c r="G100" s="519"/>
      <c r="H100" s="520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D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097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98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0">
    <tabColor rgb="FF000000"/>
    <pageSetUpPr fitToPage="1"/>
  </sheetPr>
  <dimension ref="B1:BF100"/>
  <sheetViews>
    <sheetView showGridLines="0" topLeftCell="A17" zoomScaleNormal="100" workbookViewId="0">
      <selection activeCell="J19" sqref="J1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43585</v>
      </c>
      <c r="N5" s="468" t="str">
        <f ca="1">"Oil Sales for "&amp;TEXT(L5,"MM-DD-YY")</f>
        <v>Oil Sales for 04-30-19</v>
      </c>
      <c r="O5" s="469"/>
      <c r="P5" s="96">
        <f>SUM(AC14:AC37)</f>
        <v>584.65</v>
      </c>
      <c r="Q5" s="10"/>
      <c r="R5" s="531" t="str">
        <f ca="1">"Flare Total For "&amp;TEXT(L5,"MM-DD-YY")</f>
        <v>Flare Total For 04-30-19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730</v>
      </c>
      <c r="M6" s="10"/>
      <c r="N6" s="472" t="str">
        <f ca="1">"Gas Sales for "&amp;TEXT(L5,"MM-DD-YY")</f>
        <v>Gas Sales for 04-30-19</v>
      </c>
      <c r="O6" s="473"/>
      <c r="P6" s="132">
        <v>3501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803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44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247" t="s">
        <v>92</v>
      </c>
      <c r="F11" s="247" t="s">
        <v>93</v>
      </c>
      <c r="G11" s="247" t="s">
        <v>94</v>
      </c>
      <c r="H11" s="248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47" t="s">
        <v>54</v>
      </c>
      <c r="N11" s="248" t="s">
        <v>55</v>
      </c>
      <c r="O11" s="38" t="s">
        <v>80</v>
      </c>
      <c r="P11" s="247" t="s">
        <v>61</v>
      </c>
      <c r="Q11" s="248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47" t="s">
        <v>61</v>
      </c>
      <c r="AD11" s="247" t="s">
        <v>100</v>
      </c>
      <c r="AE11" s="247" t="s">
        <v>101</v>
      </c>
      <c r="AF11" s="248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245">
        <v>883</v>
      </c>
      <c r="E14" s="51">
        <v>42</v>
      </c>
      <c r="F14" s="245">
        <v>1.75</v>
      </c>
      <c r="G14" s="51">
        <v>178</v>
      </c>
      <c r="H14" s="52">
        <v>210</v>
      </c>
      <c r="I14" s="53"/>
      <c r="J14" s="160"/>
      <c r="K14" s="65"/>
      <c r="L14" s="49"/>
      <c r="M14" s="245"/>
      <c r="N14" s="52"/>
      <c r="O14" s="54">
        <v>3455</v>
      </c>
      <c r="P14" s="245">
        <v>32</v>
      </c>
      <c r="Q14" s="52">
        <v>25</v>
      </c>
      <c r="R14" s="21">
        <f>P14</f>
        <v>32</v>
      </c>
      <c r="S14" s="22">
        <f>Q14</f>
        <v>25</v>
      </c>
      <c r="T14" s="61"/>
      <c r="U14" s="61"/>
      <c r="V14" s="61"/>
      <c r="W14" s="112">
        <f ca="1">INDEX('Daily Totals'!$1:$1048576,MATCH(L5,'Daily Totals'!B:B)-1,17)</f>
        <v>122987</v>
      </c>
      <c r="X14" s="113">
        <f ca="1">IFERROR(('Main Tab'!$D$10-W14)/'Main Tab'!$D$10,1)</f>
        <v>0.30753292381493974</v>
      </c>
      <c r="Y14" s="185"/>
      <c r="Z14" s="64">
        <v>4</v>
      </c>
      <c r="AA14" s="49"/>
      <c r="AB14" s="49"/>
      <c r="AC14" s="245"/>
      <c r="AD14" s="104"/>
      <c r="AE14" s="106"/>
      <c r="AF14" s="108"/>
      <c r="AI14" s="83">
        <f ca="1">$L$5+B14</f>
        <v>43585.291666666664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32</v>
      </c>
      <c r="AQ14" s="81">
        <f t="shared" si="1"/>
        <v>25</v>
      </c>
      <c r="AR14" s="81">
        <f t="shared" ref="AR14:AR37" si="2">IF(O14="","",O14)</f>
        <v>3455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0.65625</v>
      </c>
      <c r="AV14" s="81">
        <f t="shared" ref="AV14:AZ37" si="6">IF(F14="","",F14)</f>
        <v>1.75</v>
      </c>
      <c r="AW14" s="226">
        <f t="shared" si="6"/>
        <v>178</v>
      </c>
      <c r="AX14" s="81">
        <f t="shared" si="6"/>
        <v>210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883</v>
      </c>
      <c r="BC14" s="81">
        <f t="shared" ref="BC14:BC37" si="8">IF(H14="","",H14)</f>
        <v>210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43585.333333333328</v>
      </c>
      <c r="C15" s="49"/>
      <c r="D15" s="245">
        <v>882</v>
      </c>
      <c r="E15" s="51">
        <v>42</v>
      </c>
      <c r="F15" s="245">
        <v>1.75</v>
      </c>
      <c r="G15" s="51">
        <v>166</v>
      </c>
      <c r="H15" s="52">
        <v>212</v>
      </c>
      <c r="I15" s="53"/>
      <c r="J15" s="160"/>
      <c r="K15" s="65"/>
      <c r="L15" s="49"/>
      <c r="M15" s="245"/>
      <c r="N15" s="52"/>
      <c r="O15" s="54">
        <v>3414</v>
      </c>
      <c r="P15" s="245">
        <v>32</v>
      </c>
      <c r="Q15" s="52">
        <v>28</v>
      </c>
      <c r="R15" s="23">
        <f t="shared" ref="R15:S30" si="12">P15+R14</f>
        <v>64</v>
      </c>
      <c r="S15" s="24">
        <f t="shared" si="12"/>
        <v>53</v>
      </c>
      <c r="T15" s="62"/>
      <c r="U15" s="62"/>
      <c r="V15" s="62"/>
      <c r="W15" s="114">
        <f t="shared" ref="W15:W37" ca="1" si="13">W14-Q15</f>
        <v>122959</v>
      </c>
      <c r="X15" s="115">
        <f ca="1">IFERROR(('Main Tab'!$D$10-W15)/'Main Tab'!$D$10,1)</f>
        <v>0.30769057525885807</v>
      </c>
      <c r="Y15" s="110"/>
      <c r="Z15" s="65">
        <v>3</v>
      </c>
      <c r="AA15" s="49"/>
      <c r="AB15" s="49"/>
      <c r="AC15" s="245"/>
      <c r="AD15" s="104"/>
      <c r="AE15" s="106"/>
      <c r="AF15" s="108"/>
      <c r="AI15" s="83">
        <f t="shared" ref="AI15:AI37" ca="1" si="14">B15</f>
        <v>43585.333333333328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32</v>
      </c>
      <c r="AQ15" s="81">
        <f t="shared" si="1"/>
        <v>28</v>
      </c>
      <c r="AR15" s="81">
        <f t="shared" si="2"/>
        <v>3414</v>
      </c>
      <c r="AS15" s="81" t="str">
        <f t="shared" si="3"/>
        <v/>
      </c>
      <c r="AT15" s="81" t="str">
        <f t="shared" si="4"/>
        <v/>
      </c>
      <c r="AU15" s="81">
        <f t="shared" si="5"/>
        <v>0.65625</v>
      </c>
      <c r="AV15" s="81">
        <f t="shared" si="6"/>
        <v>1.75</v>
      </c>
      <c r="AW15" s="226">
        <f t="shared" si="6"/>
        <v>166</v>
      </c>
      <c r="AX15" s="81">
        <f t="shared" si="6"/>
        <v>212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882</v>
      </c>
      <c r="BC15" s="81">
        <f t="shared" si="8"/>
        <v>212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43585.374999999993</v>
      </c>
      <c r="C16" s="49"/>
      <c r="D16" s="245">
        <v>881</v>
      </c>
      <c r="E16" s="51">
        <v>42</v>
      </c>
      <c r="F16" s="245">
        <v>1.75</v>
      </c>
      <c r="G16" s="51">
        <v>151</v>
      </c>
      <c r="H16" s="52">
        <v>210</v>
      </c>
      <c r="I16" s="53"/>
      <c r="J16" s="160"/>
      <c r="K16" s="65"/>
      <c r="L16" s="49"/>
      <c r="M16" s="245"/>
      <c r="N16" s="52"/>
      <c r="O16" s="54">
        <v>3389</v>
      </c>
      <c r="P16" s="245">
        <v>32</v>
      </c>
      <c r="Q16" s="52">
        <v>30</v>
      </c>
      <c r="R16" s="23">
        <f t="shared" si="12"/>
        <v>96</v>
      </c>
      <c r="S16" s="24">
        <f t="shared" si="12"/>
        <v>83</v>
      </c>
      <c r="T16" s="62"/>
      <c r="U16" s="62"/>
      <c r="V16" s="62"/>
      <c r="W16" s="114">
        <f t="shared" ca="1" si="13"/>
        <v>122929</v>
      </c>
      <c r="X16" s="115">
        <f ca="1">IFERROR(('Main Tab'!$D$10-W16)/'Main Tab'!$D$10,1)</f>
        <v>0.30785948752019909</v>
      </c>
      <c r="Y16" s="110"/>
      <c r="Z16" s="65">
        <v>3</v>
      </c>
      <c r="AA16" s="49"/>
      <c r="AB16" s="49"/>
      <c r="AC16" s="245"/>
      <c r="AD16" s="104"/>
      <c r="AE16" s="106"/>
      <c r="AF16" s="108"/>
      <c r="AI16" s="83">
        <f t="shared" ca="1" si="14"/>
        <v>43585.374999999993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32</v>
      </c>
      <c r="AQ16" s="81">
        <f t="shared" si="1"/>
        <v>30</v>
      </c>
      <c r="AR16" s="81">
        <f t="shared" si="2"/>
        <v>3389</v>
      </c>
      <c r="AS16" s="81" t="str">
        <f t="shared" si="3"/>
        <v/>
      </c>
      <c r="AT16" s="81" t="str">
        <f t="shared" si="4"/>
        <v/>
      </c>
      <c r="AU16" s="81">
        <f t="shared" si="5"/>
        <v>0.65625</v>
      </c>
      <c r="AV16" s="81">
        <f t="shared" si="6"/>
        <v>1.75</v>
      </c>
      <c r="AW16" s="226">
        <f t="shared" si="6"/>
        <v>151</v>
      </c>
      <c r="AX16" s="81">
        <f t="shared" si="6"/>
        <v>210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881</v>
      </c>
      <c r="BC16" s="81">
        <f t="shared" si="8"/>
        <v>210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43585.416666666657</v>
      </c>
      <c r="C17" s="49"/>
      <c r="D17" s="245">
        <v>882</v>
      </c>
      <c r="E17" s="51">
        <v>42</v>
      </c>
      <c r="F17" s="245">
        <v>1.75</v>
      </c>
      <c r="G17" s="51">
        <v>156</v>
      </c>
      <c r="H17" s="52">
        <v>212</v>
      </c>
      <c r="I17" s="53"/>
      <c r="J17" s="160"/>
      <c r="K17" s="65"/>
      <c r="L17" s="49"/>
      <c r="M17" s="245"/>
      <c r="N17" s="52"/>
      <c r="O17" s="54">
        <v>3327</v>
      </c>
      <c r="P17" s="245">
        <v>34</v>
      </c>
      <c r="Q17" s="52">
        <v>31</v>
      </c>
      <c r="R17" s="23">
        <f t="shared" si="12"/>
        <v>130</v>
      </c>
      <c r="S17" s="24">
        <f t="shared" si="12"/>
        <v>114</v>
      </c>
      <c r="T17" s="62"/>
      <c r="U17" s="171"/>
      <c r="V17" s="62"/>
      <c r="W17" s="114">
        <f t="shared" ca="1" si="13"/>
        <v>122898</v>
      </c>
      <c r="X17" s="115">
        <f ca="1">IFERROR(('Main Tab'!$D$10-W17)/'Main Tab'!$D$10,1)</f>
        <v>0.3080340301902515</v>
      </c>
      <c r="Y17" s="110"/>
      <c r="Z17" s="65">
        <v>3</v>
      </c>
      <c r="AA17" s="49"/>
      <c r="AB17" s="49"/>
      <c r="AC17" s="245"/>
      <c r="AD17" s="104"/>
      <c r="AE17" s="106"/>
      <c r="AF17" s="108"/>
      <c r="AI17" s="83">
        <f t="shared" ca="1" si="14"/>
        <v>43585.416666666657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34</v>
      </c>
      <c r="AQ17" s="81">
        <f t="shared" si="1"/>
        <v>31</v>
      </c>
      <c r="AR17" s="81">
        <f t="shared" si="2"/>
        <v>3327</v>
      </c>
      <c r="AS17" s="81" t="str">
        <f t="shared" si="3"/>
        <v/>
      </c>
      <c r="AT17" s="81" t="str">
        <f t="shared" si="4"/>
        <v/>
      </c>
      <c r="AU17" s="81">
        <f t="shared" si="5"/>
        <v>0.65625</v>
      </c>
      <c r="AV17" s="81">
        <f t="shared" si="6"/>
        <v>1.75</v>
      </c>
      <c r="AW17" s="226">
        <f t="shared" si="6"/>
        <v>156</v>
      </c>
      <c r="AX17" s="81">
        <f t="shared" si="6"/>
        <v>212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882</v>
      </c>
      <c r="BC17" s="81">
        <f t="shared" si="8"/>
        <v>212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43585.458333333321</v>
      </c>
      <c r="C18" s="49"/>
      <c r="D18" s="245">
        <v>881</v>
      </c>
      <c r="E18" s="51">
        <v>42</v>
      </c>
      <c r="F18" s="245">
        <v>1.75</v>
      </c>
      <c r="G18" s="51">
        <v>177</v>
      </c>
      <c r="H18" s="52">
        <v>211</v>
      </c>
      <c r="I18" s="53"/>
      <c r="J18" s="160"/>
      <c r="K18" s="65"/>
      <c r="L18" s="49"/>
      <c r="M18" s="245"/>
      <c r="N18" s="52"/>
      <c r="O18" s="54">
        <v>3421</v>
      </c>
      <c r="P18" s="245">
        <v>32</v>
      </c>
      <c r="Q18" s="52">
        <v>33</v>
      </c>
      <c r="R18" s="23">
        <f t="shared" si="12"/>
        <v>162</v>
      </c>
      <c r="S18" s="24">
        <f t="shared" si="12"/>
        <v>147</v>
      </c>
      <c r="T18" s="62"/>
      <c r="U18" s="62"/>
      <c r="V18" s="62"/>
      <c r="W18" s="114">
        <f t="shared" ca="1" si="13"/>
        <v>122865</v>
      </c>
      <c r="X18" s="115">
        <f ca="1">IFERROR(('Main Tab'!$D$10-W18)/'Main Tab'!$D$10,1)</f>
        <v>0.30821983367772665</v>
      </c>
      <c r="Y18" s="110"/>
      <c r="Z18" s="65">
        <v>3</v>
      </c>
      <c r="AA18" s="49">
        <v>8183101</v>
      </c>
      <c r="AB18" s="49" t="s">
        <v>154</v>
      </c>
      <c r="AC18" s="245">
        <v>200.89</v>
      </c>
      <c r="AD18" s="104" t="s">
        <v>153</v>
      </c>
      <c r="AE18" s="106">
        <v>48.8</v>
      </c>
      <c r="AF18" s="108">
        <v>2E-3</v>
      </c>
      <c r="AI18" s="83">
        <f t="shared" ca="1" si="14"/>
        <v>43585.458333333321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32</v>
      </c>
      <c r="AQ18" s="81">
        <f t="shared" si="1"/>
        <v>33</v>
      </c>
      <c r="AR18" s="81">
        <f t="shared" si="2"/>
        <v>3421</v>
      </c>
      <c r="AS18" s="81" t="str">
        <f t="shared" si="3"/>
        <v/>
      </c>
      <c r="AT18" s="81" t="str">
        <f t="shared" si="4"/>
        <v/>
      </c>
      <c r="AU18" s="81">
        <f t="shared" si="5"/>
        <v>0.65625</v>
      </c>
      <c r="AV18" s="81">
        <f t="shared" si="6"/>
        <v>1.75</v>
      </c>
      <c r="AW18" s="226">
        <f t="shared" si="6"/>
        <v>177</v>
      </c>
      <c r="AX18" s="81">
        <f t="shared" si="6"/>
        <v>211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881</v>
      </c>
      <c r="BC18" s="81">
        <f t="shared" si="8"/>
        <v>211</v>
      </c>
      <c r="BD18" s="81">
        <f t="shared" si="9"/>
        <v>2E-3</v>
      </c>
      <c r="BE18" s="81">
        <f t="shared" si="10"/>
        <v>48.8</v>
      </c>
      <c r="BF18" s="84" t="str">
        <f t="shared" si="11"/>
        <v>Ticket No: 8183101 200.89 bbls sold</v>
      </c>
    </row>
    <row r="19" spans="2:58" x14ac:dyDescent="0.25">
      <c r="B19" s="47">
        <f t="shared" ca="1" si="15"/>
        <v>43585.499999999985</v>
      </c>
      <c r="C19" s="49"/>
      <c r="D19" s="245">
        <v>880</v>
      </c>
      <c r="E19" s="51">
        <v>42</v>
      </c>
      <c r="F19" s="245">
        <v>1.75</v>
      </c>
      <c r="G19" s="51">
        <v>178</v>
      </c>
      <c r="H19" s="52">
        <v>212</v>
      </c>
      <c r="I19" s="53"/>
      <c r="J19" s="160"/>
      <c r="K19" s="65"/>
      <c r="L19" s="49"/>
      <c r="M19" s="245"/>
      <c r="N19" s="52"/>
      <c r="O19" s="54">
        <v>3374</v>
      </c>
      <c r="P19" s="245">
        <v>33</v>
      </c>
      <c r="Q19" s="52">
        <v>30</v>
      </c>
      <c r="R19" s="23">
        <f t="shared" si="12"/>
        <v>195</v>
      </c>
      <c r="S19" s="24">
        <f t="shared" si="12"/>
        <v>177</v>
      </c>
      <c r="T19" s="62"/>
      <c r="U19" s="62"/>
      <c r="V19" s="62"/>
      <c r="W19" s="114">
        <f t="shared" ca="1" si="13"/>
        <v>122835</v>
      </c>
      <c r="X19" s="115">
        <f ca="1">IFERROR(('Main Tab'!$D$10-W19)/'Main Tab'!$D$10,1)</f>
        <v>0.30838874593906773</v>
      </c>
      <c r="Y19" s="110"/>
      <c r="Z19" s="65">
        <v>4</v>
      </c>
      <c r="AA19" s="49"/>
      <c r="AB19" s="49"/>
      <c r="AC19" s="245"/>
      <c r="AD19" s="104"/>
      <c r="AE19" s="106"/>
      <c r="AF19" s="108"/>
      <c r="AI19" s="83">
        <f t="shared" ca="1" si="14"/>
        <v>43585.499999999985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33</v>
      </c>
      <c r="AQ19" s="81">
        <f t="shared" si="1"/>
        <v>30</v>
      </c>
      <c r="AR19" s="81">
        <f t="shared" si="2"/>
        <v>3374</v>
      </c>
      <c r="AS19" s="81" t="str">
        <f t="shared" si="3"/>
        <v/>
      </c>
      <c r="AT19" s="81" t="str">
        <f t="shared" si="4"/>
        <v/>
      </c>
      <c r="AU19" s="81">
        <f t="shared" si="5"/>
        <v>0.65625</v>
      </c>
      <c r="AV19" s="81">
        <f t="shared" si="6"/>
        <v>1.75</v>
      </c>
      <c r="AW19" s="226">
        <f t="shared" si="6"/>
        <v>178</v>
      </c>
      <c r="AX19" s="81">
        <f t="shared" si="6"/>
        <v>212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880</v>
      </c>
      <c r="BC19" s="81">
        <f t="shared" si="8"/>
        <v>212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43585.54166666665</v>
      </c>
      <c r="C20" s="49"/>
      <c r="D20" s="245">
        <v>881</v>
      </c>
      <c r="E20" s="51">
        <v>42</v>
      </c>
      <c r="F20" s="245">
        <v>1.75</v>
      </c>
      <c r="G20" s="51">
        <v>188</v>
      </c>
      <c r="H20" s="52">
        <v>210</v>
      </c>
      <c r="I20" s="53"/>
      <c r="J20" s="160"/>
      <c r="K20" s="65"/>
      <c r="L20" s="49"/>
      <c r="M20" s="245"/>
      <c r="N20" s="52"/>
      <c r="O20" s="54">
        <v>3498</v>
      </c>
      <c r="P20" s="245">
        <v>30</v>
      </c>
      <c r="Q20" s="52">
        <v>34</v>
      </c>
      <c r="R20" s="23">
        <f t="shared" si="12"/>
        <v>225</v>
      </c>
      <c r="S20" s="24">
        <f t="shared" si="12"/>
        <v>211</v>
      </c>
      <c r="T20" s="62"/>
      <c r="U20" s="62"/>
      <c r="V20" s="62"/>
      <c r="W20" s="114">
        <f t="shared" ca="1" si="13"/>
        <v>122801</v>
      </c>
      <c r="X20" s="115">
        <f ca="1">IFERROR(('Main Tab'!$D$10-W20)/'Main Tab'!$D$10,1)</f>
        <v>0.30858017983525426</v>
      </c>
      <c r="Y20" s="110"/>
      <c r="Z20" s="221">
        <v>4</v>
      </c>
      <c r="AA20" s="49"/>
      <c r="AB20" s="49"/>
      <c r="AC20" s="245"/>
      <c r="AD20" s="104"/>
      <c r="AE20" s="106"/>
      <c r="AF20" s="108"/>
      <c r="AI20" s="83">
        <f t="shared" ca="1" si="14"/>
        <v>43585.54166666665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30</v>
      </c>
      <c r="AQ20" s="81">
        <f t="shared" si="1"/>
        <v>34</v>
      </c>
      <c r="AR20" s="81">
        <f t="shared" si="2"/>
        <v>3498</v>
      </c>
      <c r="AS20" s="81" t="str">
        <f t="shared" si="3"/>
        <v/>
      </c>
      <c r="AT20" s="81" t="str">
        <f t="shared" si="4"/>
        <v/>
      </c>
      <c r="AU20" s="81">
        <f t="shared" si="5"/>
        <v>0.65625</v>
      </c>
      <c r="AV20" s="81">
        <f t="shared" si="6"/>
        <v>1.75</v>
      </c>
      <c r="AW20" s="226">
        <f t="shared" si="6"/>
        <v>188</v>
      </c>
      <c r="AX20" s="81">
        <f t="shared" si="6"/>
        <v>210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881</v>
      </c>
      <c r="BC20" s="81">
        <f t="shared" si="8"/>
        <v>210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43585.583333333314</v>
      </c>
      <c r="C21" s="49"/>
      <c r="D21" s="245">
        <v>880</v>
      </c>
      <c r="E21" s="51">
        <v>42</v>
      </c>
      <c r="F21" s="245">
        <v>1.75</v>
      </c>
      <c r="G21" s="51">
        <v>175</v>
      </c>
      <c r="H21" s="52">
        <v>209</v>
      </c>
      <c r="I21" s="53"/>
      <c r="J21" s="160"/>
      <c r="K21" s="65"/>
      <c r="L21" s="49"/>
      <c r="M21" s="245"/>
      <c r="N21" s="52"/>
      <c r="O21" s="54">
        <v>3467</v>
      </c>
      <c r="P21" s="245">
        <v>28</v>
      </c>
      <c r="Q21" s="52">
        <v>33</v>
      </c>
      <c r="R21" s="23">
        <f t="shared" si="12"/>
        <v>253</v>
      </c>
      <c r="S21" s="24">
        <f t="shared" si="12"/>
        <v>244</v>
      </c>
      <c r="T21" s="62"/>
      <c r="U21" s="62"/>
      <c r="V21" s="62"/>
      <c r="W21" s="114">
        <f t="shared" ca="1" si="13"/>
        <v>122768</v>
      </c>
      <c r="X21" s="115">
        <f ca="1">IFERROR(('Main Tab'!$D$10-W21)/'Main Tab'!$D$10,1)</f>
        <v>0.30876598332272942</v>
      </c>
      <c r="Y21" s="110"/>
      <c r="Z21" s="65">
        <v>3</v>
      </c>
      <c r="AA21" s="49"/>
      <c r="AB21" s="49"/>
      <c r="AC21" s="245"/>
      <c r="AD21" s="104"/>
      <c r="AE21" s="106"/>
      <c r="AF21" s="108"/>
      <c r="AI21" s="83">
        <f t="shared" ca="1" si="14"/>
        <v>43585.583333333314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28</v>
      </c>
      <c r="AQ21" s="81">
        <f t="shared" si="1"/>
        <v>33</v>
      </c>
      <c r="AR21" s="81">
        <f t="shared" si="2"/>
        <v>3467</v>
      </c>
      <c r="AS21" s="81" t="str">
        <f t="shared" si="3"/>
        <v/>
      </c>
      <c r="AT21" s="81" t="str">
        <f t="shared" si="4"/>
        <v/>
      </c>
      <c r="AU21" s="81">
        <f t="shared" si="5"/>
        <v>0.65625</v>
      </c>
      <c r="AV21" s="81">
        <f t="shared" si="6"/>
        <v>1.75</v>
      </c>
      <c r="AW21" s="226">
        <f t="shared" si="6"/>
        <v>175</v>
      </c>
      <c r="AX21" s="81">
        <f t="shared" si="6"/>
        <v>209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880</v>
      </c>
      <c r="BC21" s="81">
        <f t="shared" si="8"/>
        <v>209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43585.624999999978</v>
      </c>
      <c r="C22" s="49"/>
      <c r="D22" s="245">
        <v>879</v>
      </c>
      <c r="E22" s="51">
        <v>42</v>
      </c>
      <c r="F22" s="245">
        <v>1.75</v>
      </c>
      <c r="G22" s="51">
        <v>155</v>
      </c>
      <c r="H22" s="52">
        <v>208</v>
      </c>
      <c r="I22" s="53"/>
      <c r="J22" s="160"/>
      <c r="K22" s="65"/>
      <c r="L22" s="49"/>
      <c r="M22" s="245"/>
      <c r="N22" s="52"/>
      <c r="O22" s="54">
        <v>3365</v>
      </c>
      <c r="P22" s="245">
        <v>27</v>
      </c>
      <c r="Q22" s="52">
        <v>34</v>
      </c>
      <c r="R22" s="23">
        <f t="shared" si="12"/>
        <v>280</v>
      </c>
      <c r="S22" s="24">
        <f t="shared" si="12"/>
        <v>278</v>
      </c>
      <c r="T22" s="62"/>
      <c r="U22" s="62"/>
      <c r="V22" s="62"/>
      <c r="W22" s="114">
        <f t="shared" ca="1" si="13"/>
        <v>122734</v>
      </c>
      <c r="X22" s="115">
        <f ca="1">IFERROR(('Main Tab'!$D$10-W22)/'Main Tab'!$D$10,1)</f>
        <v>0.3089574172189159</v>
      </c>
      <c r="Y22" s="110"/>
      <c r="Z22" s="65">
        <v>3</v>
      </c>
      <c r="AA22" s="49"/>
      <c r="AB22" s="49"/>
      <c r="AC22" s="245"/>
      <c r="AD22" s="104"/>
      <c r="AE22" s="106"/>
      <c r="AF22" s="108"/>
      <c r="AI22" s="83">
        <f t="shared" ca="1" si="14"/>
        <v>43585.624999999978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27</v>
      </c>
      <c r="AQ22" s="81">
        <f t="shared" si="1"/>
        <v>34</v>
      </c>
      <c r="AR22" s="81">
        <f t="shared" si="2"/>
        <v>3365</v>
      </c>
      <c r="AS22" s="81" t="str">
        <f t="shared" si="3"/>
        <v/>
      </c>
      <c r="AT22" s="81" t="str">
        <f t="shared" si="4"/>
        <v/>
      </c>
      <c r="AU22" s="81">
        <f t="shared" si="5"/>
        <v>0.65625</v>
      </c>
      <c r="AV22" s="81">
        <f t="shared" si="6"/>
        <v>1.75</v>
      </c>
      <c r="AW22" s="226">
        <f t="shared" si="6"/>
        <v>155</v>
      </c>
      <c r="AX22" s="81">
        <f t="shared" si="6"/>
        <v>208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879</v>
      </c>
      <c r="BC22" s="81">
        <f t="shared" si="8"/>
        <v>208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43585.666666666642</v>
      </c>
      <c r="C23" s="49"/>
      <c r="D23" s="245">
        <v>879</v>
      </c>
      <c r="E23" s="51">
        <v>42</v>
      </c>
      <c r="F23" s="245">
        <v>1.75</v>
      </c>
      <c r="G23" s="51">
        <v>163</v>
      </c>
      <c r="H23" s="52">
        <v>209</v>
      </c>
      <c r="I23" s="53"/>
      <c r="J23" s="160"/>
      <c r="K23" s="65"/>
      <c r="L23" s="49"/>
      <c r="M23" s="245"/>
      <c r="N23" s="52"/>
      <c r="O23" s="54">
        <v>3221</v>
      </c>
      <c r="P23" s="245">
        <v>27</v>
      </c>
      <c r="Q23" s="52">
        <v>31</v>
      </c>
      <c r="R23" s="23">
        <f t="shared" si="12"/>
        <v>307</v>
      </c>
      <c r="S23" s="24">
        <f t="shared" si="12"/>
        <v>309</v>
      </c>
      <c r="T23" s="62"/>
      <c r="U23" s="62"/>
      <c r="V23" s="62"/>
      <c r="W23" s="114">
        <f t="shared" ca="1" si="13"/>
        <v>122703</v>
      </c>
      <c r="X23" s="115">
        <f ca="1">IFERROR(('Main Tab'!$D$10-W23)/'Main Tab'!$D$10,1)</f>
        <v>0.30913195988896836</v>
      </c>
      <c r="Y23" s="110"/>
      <c r="Z23" s="65">
        <v>4</v>
      </c>
      <c r="AA23" s="49">
        <v>8205101</v>
      </c>
      <c r="AB23" s="49" t="s">
        <v>154</v>
      </c>
      <c r="AC23" s="245">
        <v>198.11</v>
      </c>
      <c r="AD23" s="104" t="s">
        <v>153</v>
      </c>
      <c r="AE23" s="106">
        <v>48.1</v>
      </c>
      <c r="AF23" s="108">
        <v>2E-3</v>
      </c>
      <c r="AI23" s="83">
        <f t="shared" ca="1" si="14"/>
        <v>43585.666666666642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27</v>
      </c>
      <c r="AQ23" s="81">
        <f t="shared" si="1"/>
        <v>31</v>
      </c>
      <c r="AR23" s="81">
        <f t="shared" si="2"/>
        <v>3221</v>
      </c>
      <c r="AS23" s="81" t="str">
        <f t="shared" si="3"/>
        <v/>
      </c>
      <c r="AT23" s="81" t="str">
        <f t="shared" si="4"/>
        <v/>
      </c>
      <c r="AU23" s="81">
        <f t="shared" si="5"/>
        <v>0.65625</v>
      </c>
      <c r="AV23" s="81">
        <f t="shared" si="6"/>
        <v>1.75</v>
      </c>
      <c r="AW23" s="226">
        <f t="shared" si="6"/>
        <v>163</v>
      </c>
      <c r="AX23" s="81">
        <f t="shared" si="6"/>
        <v>209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879</v>
      </c>
      <c r="BC23" s="81">
        <f t="shared" si="8"/>
        <v>209</v>
      </c>
      <c r="BD23" s="81">
        <f t="shared" si="9"/>
        <v>2E-3</v>
      </c>
      <c r="BE23" s="81">
        <f t="shared" si="10"/>
        <v>48.1</v>
      </c>
      <c r="BF23" s="84" t="str">
        <f t="shared" si="11"/>
        <v>Ticket No: 8205101 198.11 bbls sold</v>
      </c>
    </row>
    <row r="24" spans="2:58" x14ac:dyDescent="0.25">
      <c r="B24" s="47">
        <f t="shared" ca="1" si="15"/>
        <v>43585.708333333307</v>
      </c>
      <c r="C24" s="49"/>
      <c r="D24" s="245">
        <v>878</v>
      </c>
      <c r="E24" s="51">
        <v>42</v>
      </c>
      <c r="F24" s="245">
        <v>1.75</v>
      </c>
      <c r="G24" s="51">
        <v>157</v>
      </c>
      <c r="H24" s="52">
        <v>209</v>
      </c>
      <c r="I24" s="53"/>
      <c r="J24" s="160"/>
      <c r="K24" s="65"/>
      <c r="L24" s="49"/>
      <c r="M24" s="245"/>
      <c r="N24" s="52"/>
      <c r="O24" s="54">
        <v>3323</v>
      </c>
      <c r="P24" s="245">
        <v>28</v>
      </c>
      <c r="Q24" s="52">
        <v>34</v>
      </c>
      <c r="R24" s="23">
        <f t="shared" si="12"/>
        <v>335</v>
      </c>
      <c r="S24" s="24">
        <f t="shared" si="12"/>
        <v>343</v>
      </c>
      <c r="T24" s="62"/>
      <c r="U24" s="62"/>
      <c r="V24" s="62"/>
      <c r="W24" s="114">
        <f t="shared" ca="1" si="13"/>
        <v>122669</v>
      </c>
      <c r="X24" s="115">
        <f ca="1">IFERROR(('Main Tab'!$D$10-W24)/'Main Tab'!$D$10,1)</f>
        <v>0.30932339378515489</v>
      </c>
      <c r="Y24" s="110"/>
      <c r="Z24" s="65">
        <v>3</v>
      </c>
      <c r="AA24" s="49"/>
      <c r="AB24" s="49"/>
      <c r="AC24" s="245"/>
      <c r="AD24" s="104"/>
      <c r="AE24" s="106"/>
      <c r="AF24" s="108"/>
      <c r="AI24" s="83">
        <f t="shared" ca="1" si="14"/>
        <v>43585.708333333307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28</v>
      </c>
      <c r="AQ24" s="81">
        <f t="shared" si="1"/>
        <v>34</v>
      </c>
      <c r="AR24" s="81">
        <f t="shared" si="2"/>
        <v>3323</v>
      </c>
      <c r="AS24" s="81" t="str">
        <f t="shared" si="3"/>
        <v/>
      </c>
      <c r="AT24" s="81" t="str">
        <f t="shared" si="4"/>
        <v/>
      </c>
      <c r="AU24" s="81">
        <f t="shared" si="5"/>
        <v>0.65625</v>
      </c>
      <c r="AV24" s="81">
        <f t="shared" si="6"/>
        <v>1.75</v>
      </c>
      <c r="AW24" s="226">
        <f t="shared" si="6"/>
        <v>157</v>
      </c>
      <c r="AX24" s="81">
        <f t="shared" si="6"/>
        <v>209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878</v>
      </c>
      <c r="BC24" s="81">
        <f t="shared" si="8"/>
        <v>209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43585.749999999971</v>
      </c>
      <c r="C25" s="49"/>
      <c r="D25" s="245">
        <v>879</v>
      </c>
      <c r="E25" s="51">
        <v>42</v>
      </c>
      <c r="F25" s="245">
        <v>1.75</v>
      </c>
      <c r="G25" s="51">
        <v>155</v>
      </c>
      <c r="H25" s="52">
        <v>208</v>
      </c>
      <c r="I25" s="53"/>
      <c r="J25" s="160"/>
      <c r="K25" s="65"/>
      <c r="L25" s="49"/>
      <c r="M25" s="245"/>
      <c r="N25" s="52"/>
      <c r="O25" s="54">
        <v>3233</v>
      </c>
      <c r="P25" s="245">
        <v>27</v>
      </c>
      <c r="Q25" s="52">
        <v>34</v>
      </c>
      <c r="R25" s="23">
        <f t="shared" si="12"/>
        <v>362</v>
      </c>
      <c r="S25" s="24">
        <f t="shared" si="12"/>
        <v>377</v>
      </c>
      <c r="T25" s="62"/>
      <c r="U25" s="62"/>
      <c r="V25" s="62"/>
      <c r="W25" s="114">
        <f t="shared" ca="1" si="13"/>
        <v>122635</v>
      </c>
      <c r="X25" s="115">
        <f ca="1">IFERROR(('Main Tab'!$D$10-W25)/'Main Tab'!$D$10,1)</f>
        <v>0.30951482768134136</v>
      </c>
      <c r="Y25" s="110"/>
      <c r="Z25" s="65">
        <v>3</v>
      </c>
      <c r="AA25" s="49"/>
      <c r="AB25" s="49"/>
      <c r="AC25" s="245"/>
      <c r="AD25" s="104"/>
      <c r="AE25" s="106"/>
      <c r="AF25" s="108"/>
      <c r="AI25" s="83">
        <f t="shared" ca="1" si="14"/>
        <v>43585.749999999971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27</v>
      </c>
      <c r="AQ25" s="81">
        <f t="shared" si="1"/>
        <v>34</v>
      </c>
      <c r="AR25" s="81">
        <f t="shared" si="2"/>
        <v>3233</v>
      </c>
      <c r="AS25" s="81" t="str">
        <f t="shared" si="3"/>
        <v/>
      </c>
      <c r="AT25" s="81" t="str">
        <f t="shared" si="4"/>
        <v/>
      </c>
      <c r="AU25" s="81">
        <f t="shared" si="5"/>
        <v>0.65625</v>
      </c>
      <c r="AV25" s="81">
        <f t="shared" si="6"/>
        <v>1.75</v>
      </c>
      <c r="AW25" s="81">
        <f t="shared" si="6"/>
        <v>155</v>
      </c>
      <c r="AX25" s="81">
        <f t="shared" si="6"/>
        <v>208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879</v>
      </c>
      <c r="BC25" s="81">
        <f t="shared" si="8"/>
        <v>208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43585.791666666635</v>
      </c>
      <c r="C26" s="49"/>
      <c r="D26" s="245">
        <v>879</v>
      </c>
      <c r="E26" s="51">
        <v>42</v>
      </c>
      <c r="F26" s="250">
        <v>1.75</v>
      </c>
      <c r="G26" s="51">
        <v>156</v>
      </c>
      <c r="H26" s="52">
        <v>208</v>
      </c>
      <c r="I26" s="53"/>
      <c r="J26" s="160"/>
      <c r="K26" s="65"/>
      <c r="L26" s="49"/>
      <c r="M26" s="245"/>
      <c r="N26" s="52"/>
      <c r="O26" s="54">
        <v>3365</v>
      </c>
      <c r="P26" s="250">
        <v>32</v>
      </c>
      <c r="Q26" s="52">
        <v>36</v>
      </c>
      <c r="R26" s="23">
        <f t="shared" si="12"/>
        <v>394</v>
      </c>
      <c r="S26" s="24">
        <f t="shared" si="12"/>
        <v>413</v>
      </c>
      <c r="T26" s="62"/>
      <c r="U26" s="62"/>
      <c r="V26" s="62"/>
      <c r="W26" s="114">
        <f t="shared" ca="1" si="13"/>
        <v>122599</v>
      </c>
      <c r="X26" s="115">
        <f ca="1">IFERROR(('Main Tab'!$D$10-W26)/'Main Tab'!$D$10,1)</f>
        <v>0.30971752239495065</v>
      </c>
      <c r="Y26" s="110"/>
      <c r="Z26" s="64">
        <v>4</v>
      </c>
      <c r="AA26" s="49"/>
      <c r="AB26" s="49"/>
      <c r="AC26" s="245"/>
      <c r="AD26" s="104"/>
      <c r="AE26" s="106"/>
      <c r="AF26" s="108"/>
      <c r="AI26" s="83">
        <f t="shared" ca="1" si="14"/>
        <v>43585.791666666635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32</v>
      </c>
      <c r="AQ26" s="81">
        <f t="shared" si="1"/>
        <v>36</v>
      </c>
      <c r="AR26" s="81">
        <f t="shared" si="2"/>
        <v>3365</v>
      </c>
      <c r="AS26" s="81" t="str">
        <f t="shared" si="3"/>
        <v/>
      </c>
      <c r="AT26" s="81" t="str">
        <f t="shared" si="4"/>
        <v/>
      </c>
      <c r="AU26" s="81">
        <f t="shared" si="5"/>
        <v>0.65625</v>
      </c>
      <c r="AV26" s="81">
        <f t="shared" si="6"/>
        <v>1.75</v>
      </c>
      <c r="AW26" s="81">
        <f t="shared" si="6"/>
        <v>156</v>
      </c>
      <c r="AX26" s="81">
        <f t="shared" si="6"/>
        <v>208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879</v>
      </c>
      <c r="BC26" s="81">
        <f t="shared" si="8"/>
        <v>208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43585.833333333299</v>
      </c>
      <c r="C27" s="49"/>
      <c r="D27" s="245">
        <v>878</v>
      </c>
      <c r="E27" s="51">
        <v>42</v>
      </c>
      <c r="F27" s="250">
        <v>1.75</v>
      </c>
      <c r="G27" s="51">
        <v>162</v>
      </c>
      <c r="H27" s="52">
        <v>210</v>
      </c>
      <c r="I27" s="53"/>
      <c r="J27" s="160"/>
      <c r="K27" s="65"/>
      <c r="L27" s="49"/>
      <c r="M27" s="245"/>
      <c r="N27" s="52"/>
      <c r="O27" s="54">
        <v>3315</v>
      </c>
      <c r="P27" s="250">
        <v>32</v>
      </c>
      <c r="Q27" s="52">
        <v>37</v>
      </c>
      <c r="R27" s="23">
        <f t="shared" si="12"/>
        <v>426</v>
      </c>
      <c r="S27" s="24">
        <f t="shared" si="12"/>
        <v>450</v>
      </c>
      <c r="T27" s="62"/>
      <c r="U27" s="62"/>
      <c r="V27" s="62"/>
      <c r="W27" s="114">
        <f t="shared" ca="1" si="13"/>
        <v>122562</v>
      </c>
      <c r="X27" s="115">
        <f ca="1">IFERROR(('Main Tab'!$D$10-W27)/'Main Tab'!$D$10,1)</f>
        <v>0.30992584751727126</v>
      </c>
      <c r="Y27" s="110"/>
      <c r="Z27" s="65">
        <v>3</v>
      </c>
      <c r="AA27" s="49"/>
      <c r="AB27" s="49"/>
      <c r="AC27" s="245"/>
      <c r="AD27" s="104"/>
      <c r="AE27" s="106"/>
      <c r="AF27" s="108"/>
      <c r="AI27" s="83">
        <f t="shared" ca="1" si="14"/>
        <v>43585.833333333299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32</v>
      </c>
      <c r="AQ27" s="81">
        <f t="shared" si="1"/>
        <v>37</v>
      </c>
      <c r="AR27" s="81">
        <f t="shared" si="2"/>
        <v>3315</v>
      </c>
      <c r="AS27" s="81" t="str">
        <f t="shared" si="3"/>
        <v/>
      </c>
      <c r="AT27" s="81" t="str">
        <f t="shared" si="4"/>
        <v/>
      </c>
      <c r="AU27" s="81">
        <f t="shared" si="5"/>
        <v>0.65625</v>
      </c>
      <c r="AV27" s="81">
        <f t="shared" si="6"/>
        <v>1.75</v>
      </c>
      <c r="AW27" s="81">
        <f t="shared" si="6"/>
        <v>162</v>
      </c>
      <c r="AX27" s="81">
        <f t="shared" si="6"/>
        <v>210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878</v>
      </c>
      <c r="BC27" s="81">
        <f t="shared" si="8"/>
        <v>210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43585.874999999964</v>
      </c>
      <c r="C28" s="49"/>
      <c r="D28" s="245">
        <v>878</v>
      </c>
      <c r="E28" s="51">
        <v>42</v>
      </c>
      <c r="F28" s="250">
        <v>1.75</v>
      </c>
      <c r="G28" s="51">
        <v>158</v>
      </c>
      <c r="H28" s="52">
        <v>211</v>
      </c>
      <c r="I28" s="53"/>
      <c r="J28" s="160"/>
      <c r="K28" s="65"/>
      <c r="L28" s="49"/>
      <c r="M28" s="245"/>
      <c r="N28" s="52"/>
      <c r="O28" s="54">
        <v>3372</v>
      </c>
      <c r="P28" s="250">
        <v>34</v>
      </c>
      <c r="Q28" s="52">
        <v>34</v>
      </c>
      <c r="R28" s="23">
        <f t="shared" si="12"/>
        <v>460</v>
      </c>
      <c r="S28" s="24">
        <f t="shared" si="12"/>
        <v>484</v>
      </c>
      <c r="T28" s="62"/>
      <c r="U28" s="62"/>
      <c r="V28" s="62"/>
      <c r="W28" s="114">
        <f t="shared" ca="1" si="13"/>
        <v>122528</v>
      </c>
      <c r="X28" s="115">
        <f ca="1">IFERROR(('Main Tab'!$D$10-W28)/'Main Tab'!$D$10,1)</f>
        <v>0.31011728141345779</v>
      </c>
      <c r="Y28" s="110"/>
      <c r="Z28" s="65">
        <v>3</v>
      </c>
      <c r="AA28" s="49"/>
      <c r="AB28" s="49"/>
      <c r="AC28" s="245"/>
      <c r="AD28" s="104"/>
      <c r="AE28" s="106"/>
      <c r="AF28" s="108"/>
      <c r="AI28" s="83">
        <f t="shared" ca="1" si="14"/>
        <v>43585.874999999964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34</v>
      </c>
      <c r="AQ28" s="81">
        <f t="shared" si="1"/>
        <v>34</v>
      </c>
      <c r="AR28" s="81">
        <f t="shared" si="2"/>
        <v>3372</v>
      </c>
      <c r="AS28" s="81" t="str">
        <f t="shared" si="3"/>
        <v/>
      </c>
      <c r="AT28" s="81" t="str">
        <f t="shared" si="4"/>
        <v/>
      </c>
      <c r="AU28" s="81">
        <f t="shared" si="5"/>
        <v>0.65625</v>
      </c>
      <c r="AV28" s="81">
        <f t="shared" si="6"/>
        <v>1.75</v>
      </c>
      <c r="AW28" s="81">
        <f t="shared" si="6"/>
        <v>158</v>
      </c>
      <c r="AX28" s="81">
        <f t="shared" si="6"/>
        <v>211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878</v>
      </c>
      <c r="BC28" s="81">
        <f t="shared" si="8"/>
        <v>211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43585.916666666628</v>
      </c>
      <c r="C29" s="49"/>
      <c r="D29" s="245">
        <v>878</v>
      </c>
      <c r="E29" s="51">
        <v>42</v>
      </c>
      <c r="F29" s="250">
        <v>1.75</v>
      </c>
      <c r="G29" s="51">
        <v>160</v>
      </c>
      <c r="H29" s="52">
        <v>211</v>
      </c>
      <c r="I29" s="53"/>
      <c r="J29" s="160"/>
      <c r="K29" s="65"/>
      <c r="L29" s="49"/>
      <c r="M29" s="245"/>
      <c r="N29" s="52"/>
      <c r="O29" s="54">
        <v>3455</v>
      </c>
      <c r="P29" s="250">
        <v>32</v>
      </c>
      <c r="Q29" s="52">
        <v>36</v>
      </c>
      <c r="R29" s="23">
        <f t="shared" si="12"/>
        <v>492</v>
      </c>
      <c r="S29" s="24">
        <f t="shared" si="12"/>
        <v>520</v>
      </c>
      <c r="T29" s="62"/>
      <c r="U29" s="62"/>
      <c r="V29" s="62"/>
      <c r="W29" s="114">
        <f t="shared" ca="1" si="13"/>
        <v>122492</v>
      </c>
      <c r="X29" s="115">
        <f ca="1">IFERROR(('Main Tab'!$D$10-W29)/'Main Tab'!$D$10,1)</f>
        <v>0.31031997612706708</v>
      </c>
      <c r="Y29" s="110"/>
      <c r="Z29" s="65">
        <v>5</v>
      </c>
      <c r="AA29" s="49"/>
      <c r="AB29" s="49"/>
      <c r="AC29" s="245"/>
      <c r="AD29" s="104"/>
      <c r="AE29" s="106"/>
      <c r="AF29" s="108"/>
      <c r="AI29" s="83">
        <f t="shared" ca="1" si="14"/>
        <v>43585.916666666628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32</v>
      </c>
      <c r="AQ29" s="81">
        <f t="shared" si="1"/>
        <v>36</v>
      </c>
      <c r="AR29" s="81">
        <f t="shared" si="2"/>
        <v>3455</v>
      </c>
      <c r="AS29" s="81" t="str">
        <f t="shared" si="3"/>
        <v/>
      </c>
      <c r="AT29" s="81" t="str">
        <f t="shared" si="4"/>
        <v/>
      </c>
      <c r="AU29" s="81">
        <f t="shared" si="5"/>
        <v>0.65625</v>
      </c>
      <c r="AV29" s="81">
        <f t="shared" si="6"/>
        <v>1.75</v>
      </c>
      <c r="AW29" s="81">
        <f t="shared" si="6"/>
        <v>160</v>
      </c>
      <c r="AX29" s="81">
        <f t="shared" si="6"/>
        <v>211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878</v>
      </c>
      <c r="BC29" s="81">
        <f t="shared" si="8"/>
        <v>211</v>
      </c>
      <c r="BD29" s="81" t="str">
        <f t="shared" si="9"/>
        <v/>
      </c>
      <c r="BE29" s="81" t="str">
        <f t="shared" si="10"/>
        <v/>
      </c>
      <c r="BF29" s="84" t="str">
        <f t="shared" si="11"/>
        <v/>
      </c>
    </row>
    <row r="30" spans="2:58" x14ac:dyDescent="0.25">
      <c r="B30" s="47">
        <f t="shared" ca="1" si="15"/>
        <v>43585.958333333292</v>
      </c>
      <c r="C30" s="49"/>
      <c r="D30" s="245">
        <v>879</v>
      </c>
      <c r="E30" s="51">
        <v>42</v>
      </c>
      <c r="F30" s="250">
        <v>1.75</v>
      </c>
      <c r="G30" s="51">
        <v>164</v>
      </c>
      <c r="H30" s="52">
        <v>212</v>
      </c>
      <c r="I30" s="53"/>
      <c r="J30" s="160"/>
      <c r="K30" s="65"/>
      <c r="L30" s="49"/>
      <c r="M30" s="245"/>
      <c r="N30" s="52"/>
      <c r="O30" s="54">
        <v>3654</v>
      </c>
      <c r="P30" s="250">
        <v>33</v>
      </c>
      <c r="Q30" s="52">
        <v>37</v>
      </c>
      <c r="R30" s="23">
        <f t="shared" si="12"/>
        <v>525</v>
      </c>
      <c r="S30" s="24">
        <f t="shared" si="12"/>
        <v>557</v>
      </c>
      <c r="T30" s="62"/>
      <c r="U30" s="62"/>
      <c r="V30" s="62"/>
      <c r="W30" s="114">
        <f t="shared" ca="1" si="13"/>
        <v>122455</v>
      </c>
      <c r="X30" s="115">
        <f ca="1">IFERROR(('Main Tab'!$D$10-W30)/'Main Tab'!$D$10,1)</f>
        <v>0.31052830124938768</v>
      </c>
      <c r="Y30" s="110"/>
      <c r="Z30" s="65">
        <v>3</v>
      </c>
      <c r="AA30" s="49"/>
      <c r="AB30" s="49"/>
      <c r="AC30" s="245"/>
      <c r="AD30" s="104"/>
      <c r="AE30" s="106"/>
      <c r="AF30" s="108"/>
      <c r="AI30" s="83">
        <f t="shared" ca="1" si="14"/>
        <v>43585.958333333292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33</v>
      </c>
      <c r="AQ30" s="81">
        <f t="shared" si="1"/>
        <v>37</v>
      </c>
      <c r="AR30" s="81">
        <f t="shared" si="2"/>
        <v>3654</v>
      </c>
      <c r="AS30" s="81" t="str">
        <f t="shared" si="3"/>
        <v/>
      </c>
      <c r="AT30" s="81" t="str">
        <f t="shared" si="4"/>
        <v/>
      </c>
      <c r="AU30" s="81">
        <f t="shared" si="5"/>
        <v>0.65625</v>
      </c>
      <c r="AV30" s="81">
        <f t="shared" si="6"/>
        <v>1.75</v>
      </c>
      <c r="AW30" s="81">
        <f t="shared" si="6"/>
        <v>164</v>
      </c>
      <c r="AX30" s="81">
        <f t="shared" si="6"/>
        <v>212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879</v>
      </c>
      <c r="BC30" s="81">
        <f t="shared" si="8"/>
        <v>212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5"/>
        <v>43585.999999999956</v>
      </c>
      <c r="C31" s="49"/>
      <c r="D31" s="245">
        <v>876</v>
      </c>
      <c r="E31" s="51">
        <v>42</v>
      </c>
      <c r="F31" s="250">
        <v>1.75</v>
      </c>
      <c r="G31" s="51">
        <v>159</v>
      </c>
      <c r="H31" s="52">
        <v>212</v>
      </c>
      <c r="I31" s="53"/>
      <c r="J31" s="160"/>
      <c r="K31" s="65"/>
      <c r="L31" s="49"/>
      <c r="M31" s="245"/>
      <c r="N31" s="52"/>
      <c r="O31" s="54">
        <v>3419</v>
      </c>
      <c r="P31" s="250">
        <v>30</v>
      </c>
      <c r="Q31" s="52">
        <v>34</v>
      </c>
      <c r="R31" s="23">
        <f t="shared" ref="R31:S37" si="16">P31+R30</f>
        <v>555</v>
      </c>
      <c r="S31" s="24">
        <f t="shared" si="16"/>
        <v>591</v>
      </c>
      <c r="T31" s="62"/>
      <c r="U31" s="62"/>
      <c r="V31" s="62"/>
      <c r="W31" s="114">
        <f t="shared" ca="1" si="13"/>
        <v>122421</v>
      </c>
      <c r="X31" s="115">
        <f ca="1">IFERROR(('Main Tab'!$D$10-W31)/'Main Tab'!$D$10,1)</f>
        <v>0.31071973514557422</v>
      </c>
      <c r="Y31" s="110"/>
      <c r="Z31" s="65">
        <v>4</v>
      </c>
      <c r="AA31" s="49">
        <v>8208101</v>
      </c>
      <c r="AB31" s="49" t="s">
        <v>154</v>
      </c>
      <c r="AC31" s="245">
        <v>185.65</v>
      </c>
      <c r="AD31" s="104" t="s">
        <v>153</v>
      </c>
      <c r="AE31" s="106">
        <v>46.2</v>
      </c>
      <c r="AF31" s="108">
        <v>3.0000000000000001E-3</v>
      </c>
      <c r="AI31" s="83">
        <f t="shared" ca="1" si="14"/>
        <v>43585.999999999956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30</v>
      </c>
      <c r="AQ31" s="81">
        <f t="shared" si="1"/>
        <v>34</v>
      </c>
      <c r="AR31" s="81">
        <f t="shared" si="2"/>
        <v>3419</v>
      </c>
      <c r="AS31" s="81" t="str">
        <f t="shared" si="3"/>
        <v/>
      </c>
      <c r="AT31" s="81" t="str">
        <f t="shared" si="4"/>
        <v/>
      </c>
      <c r="AU31" s="81">
        <f t="shared" si="5"/>
        <v>0.65625</v>
      </c>
      <c r="AV31" s="81">
        <f t="shared" si="6"/>
        <v>1.75</v>
      </c>
      <c r="AW31" s="81">
        <f t="shared" si="6"/>
        <v>159</v>
      </c>
      <c r="AX31" s="81">
        <f t="shared" si="6"/>
        <v>212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876</v>
      </c>
      <c r="BC31" s="81">
        <f t="shared" si="8"/>
        <v>212</v>
      </c>
      <c r="BD31" s="81">
        <f t="shared" si="9"/>
        <v>3.0000000000000001E-3</v>
      </c>
      <c r="BE31" s="81">
        <f t="shared" si="10"/>
        <v>46.2</v>
      </c>
      <c r="BF31" s="84" t="str">
        <f t="shared" si="11"/>
        <v>Ticket No: 8208101 185.65 bbls sold</v>
      </c>
    </row>
    <row r="32" spans="2:58" x14ac:dyDescent="0.25">
      <c r="B32" s="47">
        <f t="shared" ca="1" si="15"/>
        <v>43586.041666666621</v>
      </c>
      <c r="C32" s="49"/>
      <c r="D32" s="245">
        <v>876</v>
      </c>
      <c r="E32" s="51">
        <v>42</v>
      </c>
      <c r="F32" s="250">
        <v>1.75</v>
      </c>
      <c r="G32" s="51">
        <v>160</v>
      </c>
      <c r="H32" s="52">
        <v>213</v>
      </c>
      <c r="I32" s="53"/>
      <c r="J32" s="160"/>
      <c r="K32" s="65"/>
      <c r="L32" s="49"/>
      <c r="M32" s="245"/>
      <c r="N32" s="52"/>
      <c r="O32" s="54">
        <v>3488</v>
      </c>
      <c r="P32" s="250">
        <v>31</v>
      </c>
      <c r="Q32" s="52">
        <v>38</v>
      </c>
      <c r="R32" s="23">
        <f t="shared" si="16"/>
        <v>586</v>
      </c>
      <c r="S32" s="24">
        <f t="shared" si="16"/>
        <v>629</v>
      </c>
      <c r="T32" s="62"/>
      <c r="U32" s="62"/>
      <c r="V32" s="62"/>
      <c r="W32" s="114">
        <f t="shared" ca="1" si="13"/>
        <v>122383</v>
      </c>
      <c r="X32" s="115">
        <f ca="1">IFERROR(('Main Tab'!$D$10-W32)/'Main Tab'!$D$10,1)</f>
        <v>0.3109336906766062</v>
      </c>
      <c r="Y32" s="110"/>
      <c r="Z32" s="221">
        <v>4</v>
      </c>
      <c r="AA32" s="49"/>
      <c r="AB32" s="49"/>
      <c r="AC32" s="245"/>
      <c r="AD32" s="104"/>
      <c r="AE32" s="106"/>
      <c r="AF32" s="108"/>
      <c r="AI32" s="83">
        <f t="shared" ca="1" si="14"/>
        <v>43586.041666666621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31</v>
      </c>
      <c r="AQ32" s="81">
        <f t="shared" si="1"/>
        <v>38</v>
      </c>
      <c r="AR32" s="81">
        <f t="shared" si="2"/>
        <v>3488</v>
      </c>
      <c r="AS32" s="81" t="str">
        <f t="shared" si="3"/>
        <v/>
      </c>
      <c r="AT32" s="81" t="str">
        <f t="shared" si="4"/>
        <v/>
      </c>
      <c r="AU32" s="81">
        <f t="shared" si="5"/>
        <v>0.65625</v>
      </c>
      <c r="AV32" s="81">
        <f t="shared" si="6"/>
        <v>1.75</v>
      </c>
      <c r="AW32" s="81">
        <f t="shared" si="6"/>
        <v>160</v>
      </c>
      <c r="AX32" s="81">
        <f t="shared" si="6"/>
        <v>213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876</v>
      </c>
      <c r="BC32" s="81">
        <f t="shared" si="8"/>
        <v>213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43586.083333333285</v>
      </c>
      <c r="C33" s="49"/>
      <c r="D33" s="245">
        <v>877</v>
      </c>
      <c r="E33" s="51">
        <v>42</v>
      </c>
      <c r="F33" s="250">
        <v>1.75</v>
      </c>
      <c r="G33" s="51">
        <v>162</v>
      </c>
      <c r="H33" s="52">
        <v>214</v>
      </c>
      <c r="I33" s="53"/>
      <c r="J33" s="160"/>
      <c r="K33" s="65"/>
      <c r="L33" s="49"/>
      <c r="M33" s="245"/>
      <c r="N33" s="52"/>
      <c r="O33" s="54">
        <v>3500</v>
      </c>
      <c r="P33" s="250">
        <v>30</v>
      </c>
      <c r="Q33" s="52">
        <v>34</v>
      </c>
      <c r="R33" s="23">
        <f t="shared" si="16"/>
        <v>616</v>
      </c>
      <c r="S33" s="24">
        <f t="shared" si="16"/>
        <v>663</v>
      </c>
      <c r="T33" s="62"/>
      <c r="U33" s="62"/>
      <c r="V33" s="62"/>
      <c r="W33" s="114">
        <f t="shared" ca="1" si="13"/>
        <v>122349</v>
      </c>
      <c r="X33" s="115">
        <f ca="1">IFERROR(('Main Tab'!$D$10-W33)/'Main Tab'!$D$10,1)</f>
        <v>0.31112512457279273</v>
      </c>
      <c r="Y33" s="110"/>
      <c r="Z33" s="65">
        <v>3</v>
      </c>
      <c r="AA33" s="49"/>
      <c r="AB33" s="49"/>
      <c r="AC33" s="245"/>
      <c r="AD33" s="104"/>
      <c r="AE33" s="106"/>
      <c r="AF33" s="108"/>
      <c r="AI33" s="83">
        <f t="shared" ca="1" si="14"/>
        <v>43586.083333333285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30</v>
      </c>
      <c r="AQ33" s="81">
        <f t="shared" si="1"/>
        <v>34</v>
      </c>
      <c r="AR33" s="81">
        <f t="shared" si="2"/>
        <v>3500</v>
      </c>
      <c r="AS33" s="81" t="str">
        <f t="shared" si="3"/>
        <v/>
      </c>
      <c r="AT33" s="81" t="str">
        <f t="shared" si="4"/>
        <v/>
      </c>
      <c r="AU33" s="81">
        <f t="shared" si="5"/>
        <v>0.65625</v>
      </c>
      <c r="AV33" s="81">
        <f t="shared" si="6"/>
        <v>1.75</v>
      </c>
      <c r="AW33" s="81">
        <f t="shared" si="6"/>
        <v>162</v>
      </c>
      <c r="AX33" s="81">
        <f t="shared" si="6"/>
        <v>214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877</v>
      </c>
      <c r="BC33" s="81">
        <f t="shared" si="8"/>
        <v>214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43586.124999999949</v>
      </c>
      <c r="C34" s="49"/>
      <c r="D34" s="245">
        <v>872</v>
      </c>
      <c r="E34" s="51">
        <v>42</v>
      </c>
      <c r="F34" s="250">
        <v>1.75</v>
      </c>
      <c r="G34" s="51">
        <v>158</v>
      </c>
      <c r="H34" s="52">
        <v>213</v>
      </c>
      <c r="I34" s="53"/>
      <c r="J34" s="160"/>
      <c r="K34" s="65"/>
      <c r="L34" s="49"/>
      <c r="M34" s="245"/>
      <c r="N34" s="52"/>
      <c r="O34" s="54">
        <v>3462</v>
      </c>
      <c r="P34" s="250">
        <v>29</v>
      </c>
      <c r="Q34" s="52">
        <v>35</v>
      </c>
      <c r="R34" s="23">
        <f t="shared" si="16"/>
        <v>645</v>
      </c>
      <c r="S34" s="24">
        <f t="shared" si="16"/>
        <v>698</v>
      </c>
      <c r="T34" s="62"/>
      <c r="U34" s="62"/>
      <c r="V34" s="62"/>
      <c r="W34" s="114">
        <f t="shared" ca="1" si="13"/>
        <v>122314</v>
      </c>
      <c r="X34" s="115">
        <f ca="1">IFERROR(('Main Tab'!$D$10-W34)/'Main Tab'!$D$10,1)</f>
        <v>0.31132218887769064</v>
      </c>
      <c r="Y34" s="110" t="s">
        <v>261</v>
      </c>
      <c r="Z34" s="65">
        <v>5</v>
      </c>
      <c r="AA34" s="49"/>
      <c r="AB34" s="49"/>
      <c r="AC34" s="245"/>
      <c r="AD34" s="104"/>
      <c r="AE34" s="106"/>
      <c r="AF34" s="108"/>
      <c r="AI34" s="83">
        <f t="shared" ca="1" si="14"/>
        <v>43586.124999999949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Accum-77383</v>
      </c>
      <c r="AP34" s="81">
        <f t="shared" si="1"/>
        <v>29</v>
      </c>
      <c r="AQ34" s="81">
        <f t="shared" si="1"/>
        <v>35</v>
      </c>
      <c r="AR34" s="81">
        <f t="shared" si="2"/>
        <v>3462</v>
      </c>
      <c r="AS34" s="81" t="str">
        <f t="shared" si="3"/>
        <v/>
      </c>
      <c r="AT34" s="81" t="str">
        <f t="shared" si="4"/>
        <v/>
      </c>
      <c r="AU34" s="81">
        <f t="shared" si="5"/>
        <v>0.65625</v>
      </c>
      <c r="AV34" s="81">
        <f t="shared" si="6"/>
        <v>1.75</v>
      </c>
      <c r="AW34" s="81">
        <f t="shared" si="6"/>
        <v>158</v>
      </c>
      <c r="AX34" s="81">
        <f t="shared" si="6"/>
        <v>213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872</v>
      </c>
      <c r="BC34" s="81">
        <f t="shared" si="8"/>
        <v>213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43586.166666666613</v>
      </c>
      <c r="C35" s="49"/>
      <c r="D35" s="245">
        <v>875</v>
      </c>
      <c r="E35" s="51">
        <v>42</v>
      </c>
      <c r="F35" s="250">
        <v>1.75</v>
      </c>
      <c r="G35" s="51">
        <v>162</v>
      </c>
      <c r="H35" s="52">
        <v>210</v>
      </c>
      <c r="I35" s="53"/>
      <c r="J35" s="160"/>
      <c r="K35" s="65"/>
      <c r="L35" s="49"/>
      <c r="M35" s="245"/>
      <c r="N35" s="52"/>
      <c r="O35" s="54">
        <v>3467</v>
      </c>
      <c r="P35" s="250">
        <v>28</v>
      </c>
      <c r="Q35" s="52">
        <v>36</v>
      </c>
      <c r="R35" s="23">
        <f t="shared" si="16"/>
        <v>673</v>
      </c>
      <c r="S35" s="24">
        <f t="shared" si="16"/>
        <v>734</v>
      </c>
      <c r="T35" s="62"/>
      <c r="U35" s="62"/>
      <c r="V35" s="62"/>
      <c r="W35" s="114">
        <f t="shared" ca="1" si="13"/>
        <v>122278</v>
      </c>
      <c r="X35" s="115">
        <f ca="1">IFERROR(('Main Tab'!$D$10-W35)/'Main Tab'!$D$10,1)</f>
        <v>0.31152488359129987</v>
      </c>
      <c r="Y35" s="110" t="s">
        <v>262</v>
      </c>
      <c r="Z35" s="65">
        <v>4</v>
      </c>
      <c r="AA35" s="49"/>
      <c r="AB35" s="49"/>
      <c r="AC35" s="245"/>
      <c r="AD35" s="104"/>
      <c r="AE35" s="106"/>
      <c r="AF35" s="108"/>
      <c r="AI35" s="83">
        <f t="shared" ca="1" si="14"/>
        <v>43586.166666666613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 xml:space="preserve">OT #1- 1'3"  OT #2- 8'11" </v>
      </c>
      <c r="AP35" s="81">
        <f t="shared" si="1"/>
        <v>28</v>
      </c>
      <c r="AQ35" s="81">
        <f t="shared" si="1"/>
        <v>36</v>
      </c>
      <c r="AR35" s="81">
        <f t="shared" si="2"/>
        <v>3467</v>
      </c>
      <c r="AS35" s="81" t="str">
        <f t="shared" si="3"/>
        <v/>
      </c>
      <c r="AT35" s="81" t="str">
        <f t="shared" si="4"/>
        <v/>
      </c>
      <c r="AU35" s="81">
        <f t="shared" si="5"/>
        <v>0.65625</v>
      </c>
      <c r="AV35" s="81">
        <f t="shared" si="6"/>
        <v>1.75</v>
      </c>
      <c r="AW35" s="81">
        <f t="shared" si="6"/>
        <v>162</v>
      </c>
      <c r="AX35" s="81">
        <f t="shared" si="6"/>
        <v>210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875</v>
      </c>
      <c r="BC35" s="81">
        <f t="shared" si="8"/>
        <v>210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43586.208333333278</v>
      </c>
      <c r="C36" s="49"/>
      <c r="D36" s="245">
        <v>876</v>
      </c>
      <c r="E36" s="51">
        <v>42</v>
      </c>
      <c r="F36" s="250">
        <v>1.75</v>
      </c>
      <c r="G36" s="51">
        <v>166</v>
      </c>
      <c r="H36" s="52">
        <v>213</v>
      </c>
      <c r="I36" s="53"/>
      <c r="J36" s="160"/>
      <c r="K36" s="65"/>
      <c r="L36" s="49"/>
      <c r="M36" s="245"/>
      <c r="N36" s="52"/>
      <c r="O36" s="54">
        <v>3506</v>
      </c>
      <c r="P36" s="250">
        <v>29</v>
      </c>
      <c r="Q36" s="52">
        <v>38</v>
      </c>
      <c r="R36" s="23">
        <f t="shared" si="16"/>
        <v>702</v>
      </c>
      <c r="S36" s="24">
        <f t="shared" si="16"/>
        <v>772</v>
      </c>
      <c r="T36" s="62"/>
      <c r="U36" s="62"/>
      <c r="V36" s="62"/>
      <c r="W36" s="114">
        <f t="shared" ca="1" si="13"/>
        <v>122240</v>
      </c>
      <c r="X36" s="115">
        <f ca="1">IFERROR(('Main Tab'!$D$10-W36)/'Main Tab'!$D$10,1)</f>
        <v>0.31173883912233191</v>
      </c>
      <c r="Y36" s="110"/>
      <c r="Z36" s="65">
        <v>3</v>
      </c>
      <c r="AA36" s="49"/>
      <c r="AB36" s="49"/>
      <c r="AC36" s="245"/>
      <c r="AD36" s="104"/>
      <c r="AE36" s="106"/>
      <c r="AF36" s="108"/>
      <c r="AI36" s="83">
        <f t="shared" ca="1" si="14"/>
        <v>43586.208333333278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29</v>
      </c>
      <c r="AQ36" s="81">
        <f t="shared" si="1"/>
        <v>38</v>
      </c>
      <c r="AR36" s="81">
        <f t="shared" si="2"/>
        <v>3506</v>
      </c>
      <c r="AS36" s="81" t="str">
        <f t="shared" si="3"/>
        <v/>
      </c>
      <c r="AT36" s="81" t="str">
        <f t="shared" si="4"/>
        <v/>
      </c>
      <c r="AU36" s="81">
        <f t="shared" si="5"/>
        <v>0.65625</v>
      </c>
      <c r="AV36" s="81">
        <f t="shared" si="6"/>
        <v>1.75</v>
      </c>
      <c r="AW36" s="81">
        <f t="shared" si="6"/>
        <v>166</v>
      </c>
      <c r="AX36" s="81">
        <f t="shared" si="6"/>
        <v>213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876</v>
      </c>
      <c r="BC36" s="81">
        <f t="shared" si="8"/>
        <v>213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43586.249999999942</v>
      </c>
      <c r="C37" s="55"/>
      <c r="D37" s="246">
        <v>875</v>
      </c>
      <c r="E37" s="51">
        <v>42</v>
      </c>
      <c r="F37" s="250">
        <v>1.75</v>
      </c>
      <c r="G37" s="57">
        <v>165</v>
      </c>
      <c r="H37" s="58">
        <v>212</v>
      </c>
      <c r="I37" s="59"/>
      <c r="J37" s="161"/>
      <c r="K37" s="66"/>
      <c r="L37" s="55"/>
      <c r="M37" s="246"/>
      <c r="N37" s="58"/>
      <c r="O37" s="60">
        <v>3492</v>
      </c>
      <c r="P37" s="245">
        <v>28</v>
      </c>
      <c r="Q37" s="52">
        <v>31</v>
      </c>
      <c r="R37" s="25">
        <f t="shared" si="16"/>
        <v>730</v>
      </c>
      <c r="S37" s="26">
        <f t="shared" si="16"/>
        <v>803</v>
      </c>
      <c r="T37" s="63"/>
      <c r="U37" s="63"/>
      <c r="V37" s="63"/>
      <c r="W37" s="116">
        <f t="shared" ca="1" si="13"/>
        <v>122209</v>
      </c>
      <c r="X37" s="117">
        <f ca="1">IFERROR(('Main Tab'!$D$10-W37)/'Main Tab'!$D$10,1)</f>
        <v>0.31191338179238431</v>
      </c>
      <c r="Y37" s="111"/>
      <c r="Z37" s="65">
        <v>3</v>
      </c>
      <c r="AA37" s="55"/>
      <c r="AB37" s="55"/>
      <c r="AC37" s="246"/>
      <c r="AD37" s="105"/>
      <c r="AE37" s="107"/>
      <c r="AF37" s="109"/>
      <c r="AI37" s="85">
        <f t="shared" ca="1" si="14"/>
        <v>43586.249999999942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28</v>
      </c>
      <c r="AQ37" s="86">
        <f t="shared" si="1"/>
        <v>31</v>
      </c>
      <c r="AR37" s="86">
        <f t="shared" si="2"/>
        <v>3492</v>
      </c>
      <c r="AS37" s="86" t="str">
        <f t="shared" si="3"/>
        <v/>
      </c>
      <c r="AT37" s="86" t="str">
        <f t="shared" si="4"/>
        <v/>
      </c>
      <c r="AU37" s="86">
        <f t="shared" si="5"/>
        <v>0.65625</v>
      </c>
      <c r="AV37" s="86">
        <f t="shared" si="6"/>
        <v>1.75</v>
      </c>
      <c r="AW37" s="86">
        <f t="shared" si="6"/>
        <v>165</v>
      </c>
      <c r="AX37" s="86">
        <f t="shared" si="6"/>
        <v>212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875</v>
      </c>
      <c r="BC37" s="86">
        <f t="shared" si="8"/>
        <v>212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247" t="s">
        <v>103</v>
      </c>
      <c r="D40" s="247" t="s">
        <v>149</v>
      </c>
      <c r="E40" s="247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249"/>
      <c r="E41" s="249"/>
      <c r="F41" s="529"/>
      <c r="G41" s="529"/>
      <c r="H41" s="530"/>
    </row>
    <row r="42" spans="2:58" x14ac:dyDescent="0.25">
      <c r="B42" s="54"/>
      <c r="C42" s="147"/>
      <c r="D42" s="245"/>
      <c r="E42" s="245"/>
      <c r="F42" s="517"/>
      <c r="G42" s="517"/>
      <c r="H42" s="518"/>
    </row>
    <row r="43" spans="2:58" x14ac:dyDescent="0.25">
      <c r="B43" s="54"/>
      <c r="C43" s="147"/>
      <c r="D43" s="245"/>
      <c r="E43" s="245"/>
      <c r="F43" s="517"/>
      <c r="G43" s="517"/>
      <c r="H43" s="518"/>
    </row>
    <row r="44" spans="2:58" x14ac:dyDescent="0.25">
      <c r="B44" s="54"/>
      <c r="C44" s="147"/>
      <c r="D44" s="245"/>
      <c r="E44" s="245"/>
      <c r="F44" s="517"/>
      <c r="G44" s="517"/>
      <c r="H44" s="518"/>
    </row>
    <row r="45" spans="2:58" x14ac:dyDescent="0.25">
      <c r="B45" s="54"/>
      <c r="C45" s="147"/>
      <c r="D45" s="245"/>
      <c r="E45" s="245"/>
      <c r="F45" s="517"/>
      <c r="G45" s="517"/>
      <c r="H45" s="518"/>
    </row>
    <row r="46" spans="2:58" x14ac:dyDescent="0.25">
      <c r="B46" s="54"/>
      <c r="C46" s="147"/>
      <c r="D46" s="245"/>
      <c r="E46" s="245"/>
      <c r="F46" s="517"/>
      <c r="G46" s="517"/>
      <c r="H46" s="518"/>
    </row>
    <row r="47" spans="2:58" x14ac:dyDescent="0.25">
      <c r="B47" s="54"/>
      <c r="C47" s="147"/>
      <c r="D47" s="245"/>
      <c r="E47" s="245"/>
      <c r="F47" s="517"/>
      <c r="G47" s="517"/>
      <c r="H47" s="518"/>
    </row>
    <row r="48" spans="2:58" x14ac:dyDescent="0.25">
      <c r="B48" s="54"/>
      <c r="C48" s="147"/>
      <c r="D48" s="245"/>
      <c r="E48" s="245"/>
      <c r="F48" s="517"/>
      <c r="G48" s="517"/>
      <c r="H48" s="518"/>
    </row>
    <row r="49" spans="2:8" x14ac:dyDescent="0.25">
      <c r="B49" s="54"/>
      <c r="C49" s="147"/>
      <c r="D49" s="245"/>
      <c r="E49" s="245"/>
      <c r="F49" s="517"/>
      <c r="G49" s="517"/>
      <c r="H49" s="518"/>
    </row>
    <row r="50" spans="2:8" x14ac:dyDescent="0.25">
      <c r="B50" s="54"/>
      <c r="C50" s="147"/>
      <c r="D50" s="245"/>
      <c r="E50" s="245"/>
      <c r="F50" s="517"/>
      <c r="G50" s="517"/>
      <c r="H50" s="518"/>
    </row>
    <row r="51" spans="2:8" x14ac:dyDescent="0.25">
      <c r="B51" s="54"/>
      <c r="C51" s="147"/>
      <c r="D51" s="245"/>
      <c r="E51" s="245"/>
      <c r="F51" s="517"/>
      <c r="G51" s="517"/>
      <c r="H51" s="518"/>
    </row>
    <row r="52" spans="2:8" x14ac:dyDescent="0.25">
      <c r="B52" s="54"/>
      <c r="C52" s="147"/>
      <c r="D52" s="245"/>
      <c r="E52" s="245"/>
      <c r="F52" s="517"/>
      <c r="G52" s="517"/>
      <c r="H52" s="518"/>
    </row>
    <row r="53" spans="2:8" x14ac:dyDescent="0.25">
      <c r="B53" s="54"/>
      <c r="C53" s="147"/>
      <c r="D53" s="245"/>
      <c r="E53" s="245"/>
      <c r="F53" s="517"/>
      <c r="G53" s="517"/>
      <c r="H53" s="518"/>
    </row>
    <row r="54" spans="2:8" x14ac:dyDescent="0.25">
      <c r="B54" s="54"/>
      <c r="C54" s="147"/>
      <c r="D54" s="245"/>
      <c r="E54" s="245"/>
      <c r="F54" s="517"/>
      <c r="G54" s="517"/>
      <c r="H54" s="518"/>
    </row>
    <row r="55" spans="2:8" x14ac:dyDescent="0.25">
      <c r="B55" s="54"/>
      <c r="C55" s="147"/>
      <c r="D55" s="245"/>
      <c r="E55" s="245"/>
      <c r="F55" s="517"/>
      <c r="G55" s="517"/>
      <c r="H55" s="518"/>
    </row>
    <row r="56" spans="2:8" x14ac:dyDescent="0.25">
      <c r="B56" s="54"/>
      <c r="C56" s="147"/>
      <c r="D56" s="245"/>
      <c r="E56" s="245"/>
      <c r="F56" s="517"/>
      <c r="G56" s="517"/>
      <c r="H56" s="518"/>
    </row>
    <row r="57" spans="2:8" x14ac:dyDescent="0.25">
      <c r="B57" s="54"/>
      <c r="C57" s="147"/>
      <c r="D57" s="245"/>
      <c r="E57" s="245"/>
      <c r="F57" s="517"/>
      <c r="G57" s="517"/>
      <c r="H57" s="518"/>
    </row>
    <row r="58" spans="2:8" x14ac:dyDescent="0.25">
      <c r="B58" s="54"/>
      <c r="C58" s="147"/>
      <c r="D58" s="245"/>
      <c r="E58" s="245"/>
      <c r="F58" s="517"/>
      <c r="G58" s="517"/>
      <c r="H58" s="518"/>
    </row>
    <row r="59" spans="2:8" x14ac:dyDescent="0.25">
      <c r="B59" s="54"/>
      <c r="C59" s="147"/>
      <c r="D59" s="245"/>
      <c r="E59" s="245"/>
      <c r="F59" s="517"/>
      <c r="G59" s="517"/>
      <c r="H59" s="518"/>
    </row>
    <row r="60" spans="2:8" x14ac:dyDescent="0.25">
      <c r="B60" s="54"/>
      <c r="C60" s="147"/>
      <c r="D60" s="245"/>
      <c r="E60" s="245"/>
      <c r="F60" s="517"/>
      <c r="G60" s="517"/>
      <c r="H60" s="518"/>
    </row>
    <row r="61" spans="2:8" x14ac:dyDescent="0.25">
      <c r="B61" s="54"/>
      <c r="C61" s="147"/>
      <c r="D61" s="245"/>
      <c r="E61" s="245"/>
      <c r="F61" s="517"/>
      <c r="G61" s="517"/>
      <c r="H61" s="518"/>
    </row>
    <row r="62" spans="2:8" x14ac:dyDescent="0.25">
      <c r="B62" s="54"/>
      <c r="C62" s="147"/>
      <c r="D62" s="245"/>
      <c r="E62" s="245"/>
      <c r="F62" s="517"/>
      <c r="G62" s="517"/>
      <c r="H62" s="518"/>
    </row>
    <row r="63" spans="2:8" x14ac:dyDescent="0.25">
      <c r="B63" s="54"/>
      <c r="C63" s="147"/>
      <c r="D63" s="245"/>
      <c r="E63" s="245"/>
      <c r="F63" s="517"/>
      <c r="G63" s="517"/>
      <c r="H63" s="518"/>
    </row>
    <row r="64" spans="2:8" x14ac:dyDescent="0.25">
      <c r="B64" s="54"/>
      <c r="C64" s="147"/>
      <c r="D64" s="245"/>
      <c r="E64" s="245"/>
      <c r="F64" s="517"/>
      <c r="G64" s="517"/>
      <c r="H64" s="518"/>
    </row>
    <row r="65" spans="2:8" x14ac:dyDescent="0.25">
      <c r="B65" s="54"/>
      <c r="C65" s="147"/>
      <c r="D65" s="245"/>
      <c r="E65" s="245"/>
      <c r="F65" s="517"/>
      <c r="G65" s="517"/>
      <c r="H65" s="518"/>
    </row>
    <row r="66" spans="2:8" x14ac:dyDescent="0.25">
      <c r="B66" s="54"/>
      <c r="C66" s="147"/>
      <c r="D66" s="245"/>
      <c r="E66" s="245"/>
      <c r="F66" s="517"/>
      <c r="G66" s="517"/>
      <c r="H66" s="518"/>
    </row>
    <row r="67" spans="2:8" x14ac:dyDescent="0.25">
      <c r="B67" s="54"/>
      <c r="C67" s="147"/>
      <c r="D67" s="245"/>
      <c r="E67" s="245"/>
      <c r="F67" s="517"/>
      <c r="G67" s="517"/>
      <c r="H67" s="518"/>
    </row>
    <row r="68" spans="2:8" x14ac:dyDescent="0.25">
      <c r="B68" s="54"/>
      <c r="C68" s="147"/>
      <c r="D68" s="245"/>
      <c r="E68" s="245"/>
      <c r="F68" s="517"/>
      <c r="G68" s="517"/>
      <c r="H68" s="518"/>
    </row>
    <row r="69" spans="2:8" x14ac:dyDescent="0.25">
      <c r="B69" s="54"/>
      <c r="C69" s="147"/>
      <c r="D69" s="245"/>
      <c r="E69" s="245"/>
      <c r="F69" s="517"/>
      <c r="G69" s="517"/>
      <c r="H69" s="518"/>
    </row>
    <row r="70" spans="2:8" x14ac:dyDescent="0.25">
      <c r="B70" s="54"/>
      <c r="C70" s="147"/>
      <c r="D70" s="245"/>
      <c r="E70" s="245"/>
      <c r="F70" s="517"/>
      <c r="G70" s="517"/>
      <c r="H70" s="518"/>
    </row>
    <row r="71" spans="2:8" x14ac:dyDescent="0.25">
      <c r="B71" s="54"/>
      <c r="C71" s="147"/>
      <c r="D71" s="245"/>
      <c r="E71" s="245"/>
      <c r="F71" s="517"/>
      <c r="G71" s="517"/>
      <c r="H71" s="518"/>
    </row>
    <row r="72" spans="2:8" x14ac:dyDescent="0.25">
      <c r="B72" s="54"/>
      <c r="C72" s="147"/>
      <c r="D72" s="245"/>
      <c r="E72" s="245"/>
      <c r="F72" s="517"/>
      <c r="G72" s="517"/>
      <c r="H72" s="518"/>
    </row>
    <row r="73" spans="2:8" x14ac:dyDescent="0.25">
      <c r="B73" s="54"/>
      <c r="C73" s="147"/>
      <c r="D73" s="245"/>
      <c r="E73" s="245"/>
      <c r="F73" s="517"/>
      <c r="G73" s="517"/>
      <c r="H73" s="518"/>
    </row>
    <row r="74" spans="2:8" x14ac:dyDescent="0.25">
      <c r="B74" s="54"/>
      <c r="C74" s="147"/>
      <c r="D74" s="245"/>
      <c r="E74" s="245"/>
      <c r="F74" s="517"/>
      <c r="G74" s="517"/>
      <c r="H74" s="518"/>
    </row>
    <row r="75" spans="2:8" x14ac:dyDescent="0.25">
      <c r="B75" s="54"/>
      <c r="C75" s="147"/>
      <c r="D75" s="245"/>
      <c r="E75" s="245"/>
      <c r="F75" s="517"/>
      <c r="G75" s="517"/>
      <c r="H75" s="518"/>
    </row>
    <row r="76" spans="2:8" x14ac:dyDescent="0.25">
      <c r="B76" s="54"/>
      <c r="C76" s="147"/>
      <c r="D76" s="245"/>
      <c r="E76" s="245"/>
      <c r="F76" s="517"/>
      <c r="G76" s="517"/>
      <c r="H76" s="518"/>
    </row>
    <row r="77" spans="2:8" x14ac:dyDescent="0.25">
      <c r="B77" s="54"/>
      <c r="C77" s="147"/>
      <c r="D77" s="245"/>
      <c r="E77" s="245"/>
      <c r="F77" s="517"/>
      <c r="G77" s="517"/>
      <c r="H77" s="518"/>
    </row>
    <row r="78" spans="2:8" x14ac:dyDescent="0.25">
      <c r="B78" s="54"/>
      <c r="C78" s="147"/>
      <c r="D78" s="245"/>
      <c r="E78" s="245"/>
      <c r="F78" s="517"/>
      <c r="G78" s="517"/>
      <c r="H78" s="518"/>
    </row>
    <row r="79" spans="2:8" x14ac:dyDescent="0.25">
      <c r="B79" s="54"/>
      <c r="C79" s="147"/>
      <c r="D79" s="245"/>
      <c r="E79" s="245"/>
      <c r="F79" s="517"/>
      <c r="G79" s="517"/>
      <c r="H79" s="518"/>
    </row>
    <row r="80" spans="2:8" x14ac:dyDescent="0.25">
      <c r="B80" s="54"/>
      <c r="C80" s="147"/>
      <c r="D80" s="245"/>
      <c r="E80" s="245"/>
      <c r="F80" s="517"/>
      <c r="G80" s="517"/>
      <c r="H80" s="518"/>
    </row>
    <row r="81" spans="2:8" x14ac:dyDescent="0.25">
      <c r="B81" s="54"/>
      <c r="C81" s="147"/>
      <c r="D81" s="245"/>
      <c r="E81" s="245"/>
      <c r="F81" s="517"/>
      <c r="G81" s="517"/>
      <c r="H81" s="518"/>
    </row>
    <row r="82" spans="2:8" x14ac:dyDescent="0.25">
      <c r="B82" s="54"/>
      <c r="C82" s="147"/>
      <c r="D82" s="245"/>
      <c r="E82" s="245"/>
      <c r="F82" s="517"/>
      <c r="G82" s="517"/>
      <c r="H82" s="518"/>
    </row>
    <row r="83" spans="2:8" x14ac:dyDescent="0.25">
      <c r="B83" s="54"/>
      <c r="C83" s="147"/>
      <c r="D83" s="245"/>
      <c r="E83" s="245"/>
      <c r="F83" s="517"/>
      <c r="G83" s="517"/>
      <c r="H83" s="518"/>
    </row>
    <row r="84" spans="2:8" x14ac:dyDescent="0.25">
      <c r="B84" s="54"/>
      <c r="C84" s="147"/>
      <c r="D84" s="245"/>
      <c r="E84" s="245"/>
      <c r="F84" s="517"/>
      <c r="G84" s="517"/>
      <c r="H84" s="518"/>
    </row>
    <row r="85" spans="2:8" x14ac:dyDescent="0.25">
      <c r="B85" s="54"/>
      <c r="C85" s="147"/>
      <c r="D85" s="245"/>
      <c r="E85" s="245"/>
      <c r="F85" s="517"/>
      <c r="G85" s="517"/>
      <c r="H85" s="518"/>
    </row>
    <row r="86" spans="2:8" x14ac:dyDescent="0.25">
      <c r="B86" s="54"/>
      <c r="C86" s="147"/>
      <c r="D86" s="245"/>
      <c r="E86" s="245"/>
      <c r="F86" s="517"/>
      <c r="G86" s="517"/>
      <c r="H86" s="518"/>
    </row>
    <row r="87" spans="2:8" x14ac:dyDescent="0.25">
      <c r="B87" s="54"/>
      <c r="C87" s="147"/>
      <c r="D87" s="245"/>
      <c r="E87" s="245"/>
      <c r="F87" s="517"/>
      <c r="G87" s="517"/>
      <c r="H87" s="518"/>
    </row>
    <row r="88" spans="2:8" x14ac:dyDescent="0.25">
      <c r="B88" s="54"/>
      <c r="C88" s="147"/>
      <c r="D88" s="245"/>
      <c r="E88" s="245"/>
      <c r="F88" s="517"/>
      <c r="G88" s="517"/>
      <c r="H88" s="518"/>
    </row>
    <row r="89" spans="2:8" x14ac:dyDescent="0.25">
      <c r="B89" s="54"/>
      <c r="C89" s="147"/>
      <c r="D89" s="245"/>
      <c r="E89" s="245"/>
      <c r="F89" s="517"/>
      <c r="G89" s="517"/>
      <c r="H89" s="518"/>
    </row>
    <row r="90" spans="2:8" x14ac:dyDescent="0.25">
      <c r="B90" s="54"/>
      <c r="C90" s="147"/>
      <c r="D90" s="245"/>
      <c r="E90" s="245"/>
      <c r="F90" s="517"/>
      <c r="G90" s="517"/>
      <c r="H90" s="518"/>
    </row>
    <row r="91" spans="2:8" x14ac:dyDescent="0.25">
      <c r="B91" s="54"/>
      <c r="C91" s="147"/>
      <c r="D91" s="245"/>
      <c r="E91" s="245"/>
      <c r="F91" s="517"/>
      <c r="G91" s="517"/>
      <c r="H91" s="518"/>
    </row>
    <row r="92" spans="2:8" x14ac:dyDescent="0.25">
      <c r="B92" s="54"/>
      <c r="C92" s="147"/>
      <c r="D92" s="245"/>
      <c r="E92" s="245"/>
      <c r="F92" s="517"/>
      <c r="G92" s="517"/>
      <c r="H92" s="518"/>
    </row>
    <row r="93" spans="2:8" x14ac:dyDescent="0.25">
      <c r="B93" s="54"/>
      <c r="C93" s="147"/>
      <c r="D93" s="245"/>
      <c r="E93" s="245"/>
      <c r="F93" s="517"/>
      <c r="G93" s="517"/>
      <c r="H93" s="518"/>
    </row>
    <row r="94" spans="2:8" x14ac:dyDescent="0.25">
      <c r="B94" s="54"/>
      <c r="C94" s="147"/>
      <c r="D94" s="245"/>
      <c r="E94" s="245"/>
      <c r="F94" s="517"/>
      <c r="G94" s="517"/>
      <c r="H94" s="518"/>
    </row>
    <row r="95" spans="2:8" x14ac:dyDescent="0.25">
      <c r="B95" s="54"/>
      <c r="C95" s="147"/>
      <c r="D95" s="245"/>
      <c r="E95" s="245"/>
      <c r="F95" s="517"/>
      <c r="G95" s="517"/>
      <c r="H95" s="518"/>
    </row>
    <row r="96" spans="2:8" x14ac:dyDescent="0.25">
      <c r="B96" s="54"/>
      <c r="C96" s="147"/>
      <c r="D96" s="245"/>
      <c r="E96" s="245"/>
      <c r="F96" s="517"/>
      <c r="G96" s="517"/>
      <c r="H96" s="518"/>
    </row>
    <row r="97" spans="2:8" x14ac:dyDescent="0.25">
      <c r="B97" s="54"/>
      <c r="C97" s="147"/>
      <c r="D97" s="245"/>
      <c r="E97" s="245"/>
      <c r="F97" s="517"/>
      <c r="G97" s="517"/>
      <c r="H97" s="518"/>
    </row>
    <row r="98" spans="2:8" x14ac:dyDescent="0.25">
      <c r="B98" s="54"/>
      <c r="C98" s="147"/>
      <c r="D98" s="245"/>
      <c r="E98" s="245"/>
      <c r="F98" s="517"/>
      <c r="G98" s="517"/>
      <c r="H98" s="518"/>
    </row>
    <row r="99" spans="2:8" x14ac:dyDescent="0.25">
      <c r="B99" s="54"/>
      <c r="C99" s="147"/>
      <c r="D99" s="245"/>
      <c r="E99" s="245"/>
      <c r="F99" s="517"/>
      <c r="G99" s="517"/>
      <c r="H99" s="518"/>
    </row>
    <row r="100" spans="2:8" ht="15.75" thickBot="1" x14ac:dyDescent="0.3">
      <c r="B100" s="60"/>
      <c r="C100" s="148"/>
      <c r="D100" s="246"/>
      <c r="E100" s="246"/>
      <c r="F100" s="519"/>
      <c r="G100" s="519"/>
      <c r="H100" s="520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E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9">
    <tabColor rgb="FF000000"/>
    <pageSetUpPr fitToPage="1"/>
  </sheetPr>
  <dimension ref="B1:BF100"/>
  <sheetViews>
    <sheetView showGridLines="0" topLeftCell="M19" zoomScaleNormal="100" workbookViewId="0">
      <selection activeCell="Q43" sqref="Q43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43584</v>
      </c>
      <c r="N5" s="468" t="str">
        <f ca="1">"Oil Sales for "&amp;TEXT(L5,"MM-DD-YY")</f>
        <v>Oil Sales for 04-29-19</v>
      </c>
      <c r="O5" s="469"/>
      <c r="P5" s="96">
        <f>SUM(AC14:AC37)</f>
        <v>963.56</v>
      </c>
      <c r="Q5" s="10"/>
      <c r="R5" s="531" t="str">
        <f ca="1">"Flare Total For "&amp;TEXT(L5,"MM-DD-YY")</f>
        <v>Flare Total For 04-29-19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745</v>
      </c>
      <c r="M6" s="10"/>
      <c r="N6" s="472" t="str">
        <f ca="1">"Gas Sales for "&amp;TEXT(L5,"MM-DD-YY")</f>
        <v>Gas Sales for 04-29-19</v>
      </c>
      <c r="O6" s="473"/>
      <c r="P6" s="132">
        <v>3450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907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37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240" t="s">
        <v>92</v>
      </c>
      <c r="F11" s="240" t="s">
        <v>93</v>
      </c>
      <c r="G11" s="240" t="s">
        <v>94</v>
      </c>
      <c r="H11" s="241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40" t="s">
        <v>54</v>
      </c>
      <c r="N11" s="241" t="s">
        <v>55</v>
      </c>
      <c r="O11" s="38" t="s">
        <v>80</v>
      </c>
      <c r="P11" s="240" t="s">
        <v>61</v>
      </c>
      <c r="Q11" s="241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40" t="s">
        <v>61</v>
      </c>
      <c r="AD11" s="240" t="s">
        <v>100</v>
      </c>
      <c r="AE11" s="240" t="s">
        <v>101</v>
      </c>
      <c r="AF11" s="241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238">
        <v>883</v>
      </c>
      <c r="E14" s="51">
        <v>42</v>
      </c>
      <c r="F14" s="238">
        <v>1.75</v>
      </c>
      <c r="G14" s="51">
        <v>148</v>
      </c>
      <c r="H14" s="52">
        <v>217</v>
      </c>
      <c r="I14" s="53"/>
      <c r="J14" s="160"/>
      <c r="K14" s="65"/>
      <c r="L14" s="49"/>
      <c r="M14" s="238"/>
      <c r="N14" s="52"/>
      <c r="O14" s="54">
        <v>3651</v>
      </c>
      <c r="P14" s="238">
        <v>33</v>
      </c>
      <c r="Q14" s="52">
        <v>36</v>
      </c>
      <c r="R14" s="21">
        <f>P14</f>
        <v>33</v>
      </c>
      <c r="S14" s="22">
        <f>Q14</f>
        <v>36</v>
      </c>
      <c r="T14" s="61"/>
      <c r="U14" s="61"/>
      <c r="V14" s="61"/>
      <c r="W14" s="112">
        <f ca="1">INDEX('Daily Totals'!$1:$1048576,MATCH(L5,'Daily Totals'!B:B)-1,17)</f>
        <v>123894</v>
      </c>
      <c r="X14" s="113">
        <f ca="1">IFERROR(('Main Tab'!$D$10-W14)/'Main Tab'!$D$10,1)</f>
        <v>0.30242614311372862</v>
      </c>
      <c r="Y14" s="185"/>
      <c r="Z14" s="64">
        <v>2</v>
      </c>
      <c r="AA14" s="49">
        <v>8155711</v>
      </c>
      <c r="AB14" s="49" t="s">
        <v>143</v>
      </c>
      <c r="AC14" s="238">
        <v>191.19</v>
      </c>
      <c r="AD14" s="104" t="s">
        <v>153</v>
      </c>
      <c r="AE14" s="106">
        <v>53.5</v>
      </c>
      <c r="AF14" s="108">
        <v>2E-3</v>
      </c>
      <c r="AI14" s="83">
        <f ca="1">$L$5+B14</f>
        <v>43584.291666666664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33</v>
      </c>
      <c r="AQ14" s="81">
        <f t="shared" si="1"/>
        <v>36</v>
      </c>
      <c r="AR14" s="81">
        <f t="shared" ref="AR14:AR37" si="2">IF(O14="","",O14)</f>
        <v>3651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0.65625</v>
      </c>
      <c r="AV14" s="81">
        <f t="shared" ref="AV14:AZ37" si="6">IF(F14="","",F14)</f>
        <v>1.75</v>
      </c>
      <c r="AW14" s="226">
        <f t="shared" si="6"/>
        <v>148</v>
      </c>
      <c r="AX14" s="81">
        <f t="shared" si="6"/>
        <v>217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883</v>
      </c>
      <c r="BC14" s="81">
        <f t="shared" ref="BC14:BC37" si="8">IF(H14="","",H14)</f>
        <v>217</v>
      </c>
      <c r="BD14" s="228">
        <f t="shared" ref="BD14:BD37" si="9">IF(AF14="","",AF14)</f>
        <v>2E-3</v>
      </c>
      <c r="BE14" s="227">
        <f t="shared" ref="BE14:BE37" si="10">IF(AE14="","",AE14)</f>
        <v>53.5</v>
      </c>
      <c r="BF14" s="84" t="str">
        <f t="shared" ref="BF14:BF37" si="11">IF(AA14&amp;AC14="","","Ticket No: "&amp;AA14&amp;" "&amp;AC14&amp;" bbls sold")</f>
        <v>Ticket No: 8155711 191.19 bbls sold</v>
      </c>
    </row>
    <row r="15" spans="2:58" x14ac:dyDescent="0.25">
      <c r="B15" s="47">
        <f ca="1">B14+$L$5+TIME(1,0,0)</f>
        <v>43584.333333333328</v>
      </c>
      <c r="C15" s="49"/>
      <c r="D15" s="238">
        <v>883</v>
      </c>
      <c r="E15" s="51">
        <v>42</v>
      </c>
      <c r="F15" s="238">
        <v>1.75</v>
      </c>
      <c r="G15" s="51">
        <v>148</v>
      </c>
      <c r="H15" s="52">
        <v>218</v>
      </c>
      <c r="I15" s="53"/>
      <c r="J15" s="160"/>
      <c r="K15" s="65"/>
      <c r="L15" s="49"/>
      <c r="M15" s="238"/>
      <c r="N15" s="52"/>
      <c r="O15" s="54">
        <v>3566</v>
      </c>
      <c r="P15" s="238">
        <v>33</v>
      </c>
      <c r="Q15" s="52">
        <v>36</v>
      </c>
      <c r="R15" s="23">
        <f t="shared" ref="R15:S30" si="12">P15+R14</f>
        <v>66</v>
      </c>
      <c r="S15" s="24">
        <f t="shared" si="12"/>
        <v>72</v>
      </c>
      <c r="T15" s="62"/>
      <c r="U15" s="62"/>
      <c r="V15" s="62"/>
      <c r="W15" s="114">
        <f t="shared" ref="W15:W37" ca="1" si="13">W14-Q15</f>
        <v>123858</v>
      </c>
      <c r="X15" s="115">
        <f ca="1">IFERROR(('Main Tab'!$D$10-W15)/'Main Tab'!$D$10,1)</f>
        <v>0.3026288378273379</v>
      </c>
      <c r="Y15" s="110"/>
      <c r="Z15" s="65">
        <v>3</v>
      </c>
      <c r="AA15" s="49"/>
      <c r="AB15" s="49"/>
      <c r="AC15" s="238"/>
      <c r="AD15" s="104"/>
      <c r="AE15" s="106"/>
      <c r="AF15" s="108"/>
      <c r="AI15" s="83">
        <f t="shared" ref="AI15:AI37" ca="1" si="14">B15</f>
        <v>43584.333333333328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33</v>
      </c>
      <c r="AQ15" s="81">
        <f t="shared" si="1"/>
        <v>36</v>
      </c>
      <c r="AR15" s="81">
        <f t="shared" si="2"/>
        <v>3566</v>
      </c>
      <c r="AS15" s="81" t="str">
        <f t="shared" si="3"/>
        <v/>
      </c>
      <c r="AT15" s="81" t="str">
        <f t="shared" si="4"/>
        <v/>
      </c>
      <c r="AU15" s="81">
        <f t="shared" si="5"/>
        <v>0.65625</v>
      </c>
      <c r="AV15" s="81">
        <f t="shared" si="6"/>
        <v>1.75</v>
      </c>
      <c r="AW15" s="226">
        <f t="shared" si="6"/>
        <v>148</v>
      </c>
      <c r="AX15" s="81">
        <f t="shared" si="6"/>
        <v>218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883</v>
      </c>
      <c r="BC15" s="81">
        <f t="shared" si="8"/>
        <v>218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43584.374999999993</v>
      </c>
      <c r="C16" s="49"/>
      <c r="D16" s="238">
        <v>885</v>
      </c>
      <c r="E16" s="51">
        <v>42</v>
      </c>
      <c r="F16" s="238">
        <v>1.75</v>
      </c>
      <c r="G16" s="51">
        <v>146</v>
      </c>
      <c r="H16" s="52">
        <v>222</v>
      </c>
      <c r="I16" s="53"/>
      <c r="J16" s="160"/>
      <c r="K16" s="65"/>
      <c r="L16" s="49"/>
      <c r="M16" s="238"/>
      <c r="N16" s="52"/>
      <c r="O16" s="54">
        <v>3272</v>
      </c>
      <c r="P16" s="238">
        <v>34</v>
      </c>
      <c r="Q16" s="52">
        <v>37</v>
      </c>
      <c r="R16" s="23">
        <f t="shared" si="12"/>
        <v>100</v>
      </c>
      <c r="S16" s="24">
        <f t="shared" si="12"/>
        <v>109</v>
      </c>
      <c r="T16" s="62"/>
      <c r="U16" s="62"/>
      <c r="V16" s="62"/>
      <c r="W16" s="114">
        <f t="shared" ca="1" si="13"/>
        <v>123821</v>
      </c>
      <c r="X16" s="115">
        <f ca="1">IFERROR(('Main Tab'!$D$10-W16)/'Main Tab'!$D$10,1)</f>
        <v>0.30283716294965851</v>
      </c>
      <c r="Y16" s="110"/>
      <c r="Z16" s="65">
        <v>2</v>
      </c>
      <c r="AA16" s="49"/>
      <c r="AB16" s="49"/>
      <c r="AC16" s="238"/>
      <c r="AD16" s="104"/>
      <c r="AE16" s="106"/>
      <c r="AF16" s="108"/>
      <c r="AI16" s="83">
        <f t="shared" ca="1" si="14"/>
        <v>43584.374999999993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34</v>
      </c>
      <c r="AQ16" s="81">
        <f t="shared" si="1"/>
        <v>37</v>
      </c>
      <c r="AR16" s="81">
        <f t="shared" si="2"/>
        <v>3272</v>
      </c>
      <c r="AS16" s="81" t="str">
        <f t="shared" si="3"/>
        <v/>
      </c>
      <c r="AT16" s="81" t="str">
        <f t="shared" si="4"/>
        <v/>
      </c>
      <c r="AU16" s="81">
        <f t="shared" si="5"/>
        <v>0.65625</v>
      </c>
      <c r="AV16" s="81">
        <f t="shared" si="6"/>
        <v>1.75</v>
      </c>
      <c r="AW16" s="226">
        <f t="shared" si="6"/>
        <v>146</v>
      </c>
      <c r="AX16" s="81">
        <f t="shared" si="6"/>
        <v>222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885</v>
      </c>
      <c r="BC16" s="81">
        <f t="shared" si="8"/>
        <v>222</v>
      </c>
      <c r="BD16" s="228" t="str">
        <f t="shared" si="9"/>
        <v/>
      </c>
      <c r="BE16" s="227" t="str">
        <f t="shared" si="10"/>
        <v/>
      </c>
      <c r="BF16" s="84" t="str">
        <f t="shared" si="11"/>
        <v/>
      </c>
    </row>
    <row r="17" spans="2:58" x14ac:dyDescent="0.25">
      <c r="B17" s="47">
        <f t="shared" ca="1" si="15"/>
        <v>43584.416666666657</v>
      </c>
      <c r="C17" s="49"/>
      <c r="D17" s="238">
        <v>884</v>
      </c>
      <c r="E17" s="51">
        <v>42</v>
      </c>
      <c r="F17" s="238">
        <v>1.75</v>
      </c>
      <c r="G17" s="51">
        <v>145</v>
      </c>
      <c r="H17" s="52">
        <v>223</v>
      </c>
      <c r="I17" s="53"/>
      <c r="J17" s="160"/>
      <c r="K17" s="65"/>
      <c r="L17" s="49"/>
      <c r="M17" s="238"/>
      <c r="N17" s="52"/>
      <c r="O17" s="54">
        <v>3268</v>
      </c>
      <c r="P17" s="238">
        <v>33</v>
      </c>
      <c r="Q17" s="52">
        <v>37</v>
      </c>
      <c r="R17" s="23">
        <f t="shared" si="12"/>
        <v>133</v>
      </c>
      <c r="S17" s="24">
        <f t="shared" si="12"/>
        <v>146</v>
      </c>
      <c r="T17" s="62"/>
      <c r="U17" s="171"/>
      <c r="V17" s="62"/>
      <c r="W17" s="114">
        <f t="shared" ca="1" si="13"/>
        <v>123784</v>
      </c>
      <c r="X17" s="115">
        <f ca="1">IFERROR(('Main Tab'!$D$10-W17)/'Main Tab'!$D$10,1)</f>
        <v>0.30304548807197912</v>
      </c>
      <c r="Y17" s="110"/>
      <c r="Z17" s="65">
        <v>2</v>
      </c>
      <c r="AA17" s="49"/>
      <c r="AB17" s="49"/>
      <c r="AC17" s="238"/>
      <c r="AD17" s="104"/>
      <c r="AE17" s="106"/>
      <c r="AF17" s="108"/>
      <c r="AI17" s="83">
        <f t="shared" ca="1" si="14"/>
        <v>43584.416666666657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33</v>
      </c>
      <c r="AQ17" s="81">
        <f t="shared" si="1"/>
        <v>37</v>
      </c>
      <c r="AR17" s="81">
        <f t="shared" si="2"/>
        <v>3268</v>
      </c>
      <c r="AS17" s="81" t="str">
        <f t="shared" si="3"/>
        <v/>
      </c>
      <c r="AT17" s="81" t="str">
        <f t="shared" si="4"/>
        <v/>
      </c>
      <c r="AU17" s="81">
        <f t="shared" si="5"/>
        <v>0.65625</v>
      </c>
      <c r="AV17" s="81">
        <f t="shared" si="6"/>
        <v>1.75</v>
      </c>
      <c r="AW17" s="226">
        <f t="shared" si="6"/>
        <v>145</v>
      </c>
      <c r="AX17" s="81">
        <f t="shared" si="6"/>
        <v>223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884</v>
      </c>
      <c r="BC17" s="81">
        <f t="shared" si="8"/>
        <v>223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43584.458333333321</v>
      </c>
      <c r="C18" s="49"/>
      <c r="D18" s="238">
        <v>885</v>
      </c>
      <c r="E18" s="51">
        <v>42</v>
      </c>
      <c r="F18" s="238">
        <v>1.75</v>
      </c>
      <c r="G18" s="51">
        <v>146</v>
      </c>
      <c r="H18" s="52">
        <v>224</v>
      </c>
      <c r="I18" s="53"/>
      <c r="J18" s="160"/>
      <c r="K18" s="65"/>
      <c r="L18" s="49"/>
      <c r="M18" s="238"/>
      <c r="N18" s="52"/>
      <c r="O18" s="54">
        <v>3320</v>
      </c>
      <c r="P18" s="238">
        <v>33</v>
      </c>
      <c r="Q18" s="52">
        <v>36</v>
      </c>
      <c r="R18" s="23">
        <f t="shared" si="12"/>
        <v>166</v>
      </c>
      <c r="S18" s="24">
        <f t="shared" si="12"/>
        <v>182</v>
      </c>
      <c r="T18" s="62"/>
      <c r="U18" s="62"/>
      <c r="V18" s="62"/>
      <c r="W18" s="114">
        <f t="shared" ca="1" si="13"/>
        <v>123748</v>
      </c>
      <c r="X18" s="115">
        <f ca="1">IFERROR(('Main Tab'!$D$10-W18)/'Main Tab'!$D$10,1)</f>
        <v>0.3032481827855884</v>
      </c>
      <c r="Y18" s="110"/>
      <c r="Z18" s="65">
        <v>3</v>
      </c>
      <c r="AA18" s="49"/>
      <c r="AB18" s="49"/>
      <c r="AC18" s="238"/>
      <c r="AD18" s="104"/>
      <c r="AE18" s="106"/>
      <c r="AF18" s="108"/>
      <c r="AI18" s="83">
        <f t="shared" ca="1" si="14"/>
        <v>43584.458333333321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33</v>
      </c>
      <c r="AQ18" s="81">
        <f t="shared" si="1"/>
        <v>36</v>
      </c>
      <c r="AR18" s="81">
        <f t="shared" si="2"/>
        <v>3320</v>
      </c>
      <c r="AS18" s="81" t="str">
        <f t="shared" si="3"/>
        <v/>
      </c>
      <c r="AT18" s="81" t="str">
        <f t="shared" si="4"/>
        <v/>
      </c>
      <c r="AU18" s="81">
        <f t="shared" si="5"/>
        <v>0.65625</v>
      </c>
      <c r="AV18" s="81">
        <f t="shared" si="6"/>
        <v>1.75</v>
      </c>
      <c r="AW18" s="226">
        <f t="shared" si="6"/>
        <v>146</v>
      </c>
      <c r="AX18" s="81">
        <f t="shared" si="6"/>
        <v>224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885</v>
      </c>
      <c r="BC18" s="81">
        <f t="shared" si="8"/>
        <v>224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43584.499999999985</v>
      </c>
      <c r="C19" s="49"/>
      <c r="D19" s="238">
        <v>885</v>
      </c>
      <c r="E19" s="51">
        <v>42</v>
      </c>
      <c r="F19" s="238">
        <v>1.75</v>
      </c>
      <c r="G19" s="51">
        <v>145</v>
      </c>
      <c r="H19" s="52">
        <v>223</v>
      </c>
      <c r="I19" s="53"/>
      <c r="J19" s="160"/>
      <c r="K19" s="65"/>
      <c r="L19" s="49"/>
      <c r="M19" s="238"/>
      <c r="N19" s="52"/>
      <c r="O19" s="54">
        <v>3265</v>
      </c>
      <c r="P19" s="238">
        <v>34</v>
      </c>
      <c r="Q19" s="52">
        <v>37</v>
      </c>
      <c r="R19" s="23">
        <f t="shared" si="12"/>
        <v>200</v>
      </c>
      <c r="S19" s="24">
        <f t="shared" si="12"/>
        <v>219</v>
      </c>
      <c r="T19" s="62"/>
      <c r="U19" s="62"/>
      <c r="V19" s="62"/>
      <c r="W19" s="114">
        <f t="shared" ca="1" si="13"/>
        <v>123711</v>
      </c>
      <c r="X19" s="115">
        <f ca="1">IFERROR(('Main Tab'!$D$10-W19)/'Main Tab'!$D$10,1)</f>
        <v>0.30345650790790901</v>
      </c>
      <c r="Y19" s="110"/>
      <c r="Z19" s="65">
        <v>3</v>
      </c>
      <c r="AA19" s="49"/>
      <c r="AB19" s="49"/>
      <c r="AC19" s="238"/>
      <c r="AD19" s="104"/>
      <c r="AE19" s="106"/>
      <c r="AF19" s="108"/>
      <c r="AI19" s="83">
        <f t="shared" ca="1" si="14"/>
        <v>43584.499999999985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34</v>
      </c>
      <c r="AQ19" s="81">
        <f t="shared" si="1"/>
        <v>37</v>
      </c>
      <c r="AR19" s="81">
        <f t="shared" si="2"/>
        <v>3265</v>
      </c>
      <c r="AS19" s="81" t="str">
        <f t="shared" si="3"/>
        <v/>
      </c>
      <c r="AT19" s="81" t="str">
        <f t="shared" si="4"/>
        <v/>
      </c>
      <c r="AU19" s="81">
        <f t="shared" si="5"/>
        <v>0.65625</v>
      </c>
      <c r="AV19" s="81">
        <f t="shared" si="6"/>
        <v>1.75</v>
      </c>
      <c r="AW19" s="226">
        <f t="shared" si="6"/>
        <v>145</v>
      </c>
      <c r="AX19" s="81">
        <f t="shared" si="6"/>
        <v>223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885</v>
      </c>
      <c r="BC19" s="81">
        <f t="shared" si="8"/>
        <v>223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43584.54166666665</v>
      </c>
      <c r="C20" s="49"/>
      <c r="D20" s="238">
        <v>865</v>
      </c>
      <c r="E20" s="51">
        <v>42</v>
      </c>
      <c r="F20" s="238">
        <v>1.75</v>
      </c>
      <c r="G20" s="51">
        <v>180</v>
      </c>
      <c r="H20" s="52">
        <v>223</v>
      </c>
      <c r="I20" s="53"/>
      <c r="J20" s="160"/>
      <c r="K20" s="65"/>
      <c r="L20" s="49"/>
      <c r="M20" s="238"/>
      <c r="N20" s="52"/>
      <c r="O20" s="54">
        <v>3522</v>
      </c>
      <c r="P20" s="238">
        <v>37</v>
      </c>
      <c r="Q20" s="52">
        <v>45</v>
      </c>
      <c r="R20" s="23">
        <f t="shared" si="12"/>
        <v>237</v>
      </c>
      <c r="S20" s="24">
        <f t="shared" si="12"/>
        <v>264</v>
      </c>
      <c r="T20" s="62"/>
      <c r="U20" s="62"/>
      <c r="V20" s="62"/>
      <c r="W20" s="114">
        <f t="shared" ca="1" si="13"/>
        <v>123666</v>
      </c>
      <c r="X20" s="115">
        <f ca="1">IFERROR(('Main Tab'!$D$10-W20)/'Main Tab'!$D$10,1)</f>
        <v>0.30370987629992063</v>
      </c>
      <c r="Y20" s="110"/>
      <c r="Z20" s="221">
        <v>3</v>
      </c>
      <c r="AA20" s="49"/>
      <c r="AB20" s="49"/>
      <c r="AC20" s="238"/>
      <c r="AD20" s="104"/>
      <c r="AE20" s="106"/>
      <c r="AF20" s="108"/>
      <c r="AI20" s="83">
        <f t="shared" ca="1" si="14"/>
        <v>43584.54166666665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37</v>
      </c>
      <c r="AQ20" s="81">
        <f t="shared" si="1"/>
        <v>45</v>
      </c>
      <c r="AR20" s="81">
        <f t="shared" si="2"/>
        <v>3522</v>
      </c>
      <c r="AS20" s="81" t="str">
        <f t="shared" si="3"/>
        <v/>
      </c>
      <c r="AT20" s="81" t="str">
        <f t="shared" si="4"/>
        <v/>
      </c>
      <c r="AU20" s="81">
        <f t="shared" si="5"/>
        <v>0.65625</v>
      </c>
      <c r="AV20" s="81">
        <f t="shared" si="6"/>
        <v>1.75</v>
      </c>
      <c r="AW20" s="226">
        <f t="shared" si="6"/>
        <v>180</v>
      </c>
      <c r="AX20" s="81">
        <f t="shared" si="6"/>
        <v>223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865</v>
      </c>
      <c r="BC20" s="81">
        <f t="shared" si="8"/>
        <v>223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43584.583333333314</v>
      </c>
      <c r="C21" s="49"/>
      <c r="D21" s="238">
        <v>866</v>
      </c>
      <c r="E21" s="51">
        <v>42</v>
      </c>
      <c r="F21" s="238">
        <v>1.75</v>
      </c>
      <c r="G21" s="51">
        <v>179</v>
      </c>
      <c r="H21" s="52">
        <v>221</v>
      </c>
      <c r="I21" s="53"/>
      <c r="J21" s="160"/>
      <c r="K21" s="65"/>
      <c r="L21" s="49"/>
      <c r="M21" s="238"/>
      <c r="N21" s="52"/>
      <c r="O21" s="54">
        <v>3606</v>
      </c>
      <c r="P21" s="238">
        <v>36</v>
      </c>
      <c r="Q21" s="52">
        <v>46</v>
      </c>
      <c r="R21" s="23">
        <f t="shared" si="12"/>
        <v>273</v>
      </c>
      <c r="S21" s="24">
        <f t="shared" si="12"/>
        <v>310</v>
      </c>
      <c r="T21" s="62"/>
      <c r="U21" s="62"/>
      <c r="V21" s="62"/>
      <c r="W21" s="114">
        <f t="shared" ca="1" si="13"/>
        <v>123620</v>
      </c>
      <c r="X21" s="115">
        <f ca="1">IFERROR(('Main Tab'!$D$10-W21)/'Main Tab'!$D$10,1)</f>
        <v>0.30396887510064358</v>
      </c>
      <c r="Y21" s="110"/>
      <c r="Z21" s="65">
        <v>4</v>
      </c>
      <c r="AA21" s="49"/>
      <c r="AB21" s="49"/>
      <c r="AC21" s="238"/>
      <c r="AD21" s="104"/>
      <c r="AE21" s="106"/>
      <c r="AF21" s="108"/>
      <c r="AI21" s="83">
        <f t="shared" ca="1" si="14"/>
        <v>43584.583333333314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36</v>
      </c>
      <c r="AQ21" s="81">
        <f t="shared" si="1"/>
        <v>46</v>
      </c>
      <c r="AR21" s="81">
        <f t="shared" si="2"/>
        <v>3606</v>
      </c>
      <c r="AS21" s="81" t="str">
        <f t="shared" si="3"/>
        <v/>
      </c>
      <c r="AT21" s="81" t="str">
        <f t="shared" si="4"/>
        <v/>
      </c>
      <c r="AU21" s="81">
        <f t="shared" si="5"/>
        <v>0.65625</v>
      </c>
      <c r="AV21" s="81">
        <f t="shared" si="6"/>
        <v>1.75</v>
      </c>
      <c r="AW21" s="226">
        <f t="shared" si="6"/>
        <v>179</v>
      </c>
      <c r="AX21" s="81">
        <f t="shared" si="6"/>
        <v>221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866</v>
      </c>
      <c r="BC21" s="81">
        <f t="shared" si="8"/>
        <v>221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43584.624999999978</v>
      </c>
      <c r="C22" s="49"/>
      <c r="D22" s="238">
        <v>898</v>
      </c>
      <c r="E22" s="51">
        <v>42</v>
      </c>
      <c r="F22" s="238">
        <v>1.75</v>
      </c>
      <c r="G22" s="51">
        <v>177</v>
      </c>
      <c r="H22" s="52">
        <v>222</v>
      </c>
      <c r="I22" s="53"/>
      <c r="J22" s="160"/>
      <c r="K22" s="65"/>
      <c r="L22" s="49"/>
      <c r="M22" s="238"/>
      <c r="N22" s="52"/>
      <c r="O22" s="54">
        <v>3587</v>
      </c>
      <c r="P22" s="238">
        <v>38</v>
      </c>
      <c r="Q22" s="52">
        <v>45</v>
      </c>
      <c r="R22" s="23">
        <f t="shared" si="12"/>
        <v>311</v>
      </c>
      <c r="S22" s="24">
        <f t="shared" si="12"/>
        <v>355</v>
      </c>
      <c r="T22" s="62"/>
      <c r="U22" s="62"/>
      <c r="V22" s="62"/>
      <c r="W22" s="114">
        <f t="shared" ca="1" si="13"/>
        <v>123575</v>
      </c>
      <c r="X22" s="115">
        <f ca="1">IFERROR(('Main Tab'!$D$10-W22)/'Main Tab'!$D$10,1)</f>
        <v>0.30422224349265514</v>
      </c>
      <c r="Y22" s="110"/>
      <c r="Z22" s="65">
        <v>5</v>
      </c>
      <c r="AA22" s="49">
        <v>8182701</v>
      </c>
      <c r="AB22" s="49" t="s">
        <v>143</v>
      </c>
      <c r="AC22" s="238">
        <v>200.19</v>
      </c>
      <c r="AD22" s="104" t="s">
        <v>153</v>
      </c>
      <c r="AE22" s="106">
        <v>48.5</v>
      </c>
      <c r="AF22" s="108">
        <v>2E-3</v>
      </c>
      <c r="AI22" s="83">
        <f t="shared" ca="1" si="14"/>
        <v>43584.624999999978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38</v>
      </c>
      <c r="AQ22" s="81">
        <f t="shared" si="1"/>
        <v>45</v>
      </c>
      <c r="AR22" s="81">
        <f t="shared" si="2"/>
        <v>3587</v>
      </c>
      <c r="AS22" s="81" t="str">
        <f t="shared" si="3"/>
        <v/>
      </c>
      <c r="AT22" s="81" t="str">
        <f t="shared" si="4"/>
        <v/>
      </c>
      <c r="AU22" s="81">
        <f t="shared" si="5"/>
        <v>0.65625</v>
      </c>
      <c r="AV22" s="81">
        <f t="shared" si="6"/>
        <v>1.75</v>
      </c>
      <c r="AW22" s="226">
        <f t="shared" si="6"/>
        <v>177</v>
      </c>
      <c r="AX22" s="81">
        <f t="shared" si="6"/>
        <v>222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898</v>
      </c>
      <c r="BC22" s="81">
        <f t="shared" si="8"/>
        <v>222</v>
      </c>
      <c r="BD22" s="81">
        <f t="shared" si="9"/>
        <v>2E-3</v>
      </c>
      <c r="BE22" s="81">
        <f t="shared" si="10"/>
        <v>48.5</v>
      </c>
      <c r="BF22" s="84" t="str">
        <f t="shared" si="11"/>
        <v>Ticket No: 8182701 200.19 bbls sold</v>
      </c>
    </row>
    <row r="23" spans="2:58" x14ac:dyDescent="0.25">
      <c r="B23" s="47">
        <f t="shared" ca="1" si="15"/>
        <v>43584.666666666642</v>
      </c>
      <c r="C23" s="49"/>
      <c r="D23" s="238">
        <v>898</v>
      </c>
      <c r="E23" s="51">
        <v>42</v>
      </c>
      <c r="F23" s="238">
        <v>1.75</v>
      </c>
      <c r="G23" s="51">
        <v>168</v>
      </c>
      <c r="H23" s="52">
        <v>220</v>
      </c>
      <c r="I23" s="53"/>
      <c r="J23" s="160"/>
      <c r="K23" s="65"/>
      <c r="L23" s="49"/>
      <c r="M23" s="238"/>
      <c r="N23" s="52"/>
      <c r="O23" s="54">
        <v>3598</v>
      </c>
      <c r="P23" s="238">
        <v>37</v>
      </c>
      <c r="Q23" s="52">
        <v>33</v>
      </c>
      <c r="R23" s="23">
        <f t="shared" si="12"/>
        <v>348</v>
      </c>
      <c r="S23" s="24">
        <f t="shared" si="12"/>
        <v>388</v>
      </c>
      <c r="T23" s="62"/>
      <c r="U23" s="62"/>
      <c r="V23" s="62"/>
      <c r="W23" s="114">
        <f t="shared" ca="1" si="13"/>
        <v>123542</v>
      </c>
      <c r="X23" s="115">
        <f ca="1">IFERROR(('Main Tab'!$D$10-W23)/'Main Tab'!$D$10,1)</f>
        <v>0.3044080469801303</v>
      </c>
      <c r="Y23" s="110"/>
      <c r="Z23" s="65">
        <v>6</v>
      </c>
      <c r="AA23" s="49"/>
      <c r="AB23" s="49"/>
      <c r="AC23" s="238"/>
      <c r="AD23" s="104"/>
      <c r="AE23" s="106"/>
      <c r="AF23" s="108"/>
      <c r="AI23" s="83">
        <f t="shared" ca="1" si="14"/>
        <v>43584.666666666642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37</v>
      </c>
      <c r="AQ23" s="81">
        <f t="shared" si="1"/>
        <v>33</v>
      </c>
      <c r="AR23" s="81">
        <f t="shared" si="2"/>
        <v>3598</v>
      </c>
      <c r="AS23" s="81" t="str">
        <f t="shared" si="3"/>
        <v/>
      </c>
      <c r="AT23" s="81" t="str">
        <f t="shared" si="4"/>
        <v/>
      </c>
      <c r="AU23" s="81">
        <f t="shared" si="5"/>
        <v>0.65625</v>
      </c>
      <c r="AV23" s="81">
        <f t="shared" si="6"/>
        <v>1.75</v>
      </c>
      <c r="AW23" s="226">
        <f t="shared" si="6"/>
        <v>168</v>
      </c>
      <c r="AX23" s="81">
        <f t="shared" si="6"/>
        <v>220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898</v>
      </c>
      <c r="BC23" s="81">
        <f t="shared" si="8"/>
        <v>220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43584.708333333307</v>
      </c>
      <c r="C24" s="49"/>
      <c r="D24" s="238">
        <v>900</v>
      </c>
      <c r="E24" s="51">
        <v>42</v>
      </c>
      <c r="F24" s="238">
        <v>1.75</v>
      </c>
      <c r="G24" s="51">
        <v>166</v>
      </c>
      <c r="H24" s="52">
        <v>220</v>
      </c>
      <c r="I24" s="53"/>
      <c r="J24" s="160"/>
      <c r="K24" s="65"/>
      <c r="L24" s="49"/>
      <c r="M24" s="238"/>
      <c r="N24" s="52"/>
      <c r="O24" s="54">
        <v>3473</v>
      </c>
      <c r="P24" s="238">
        <v>37</v>
      </c>
      <c r="Q24" s="52">
        <v>38</v>
      </c>
      <c r="R24" s="23">
        <f t="shared" si="12"/>
        <v>385</v>
      </c>
      <c r="S24" s="24">
        <f t="shared" si="12"/>
        <v>426</v>
      </c>
      <c r="T24" s="62"/>
      <c r="U24" s="62"/>
      <c r="V24" s="62"/>
      <c r="W24" s="114">
        <f t="shared" ca="1" si="13"/>
        <v>123504</v>
      </c>
      <c r="X24" s="115">
        <f ca="1">IFERROR(('Main Tab'!$D$10-W24)/'Main Tab'!$D$10,1)</f>
        <v>0.30462200251116228</v>
      </c>
      <c r="Y24" s="110"/>
      <c r="Z24" s="65">
        <v>5</v>
      </c>
      <c r="AA24" s="49"/>
      <c r="AB24" s="49"/>
      <c r="AC24" s="238"/>
      <c r="AD24" s="104"/>
      <c r="AE24" s="106"/>
      <c r="AF24" s="108"/>
      <c r="AI24" s="83">
        <f t="shared" ca="1" si="14"/>
        <v>43584.708333333307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37</v>
      </c>
      <c r="AQ24" s="81">
        <f t="shared" si="1"/>
        <v>38</v>
      </c>
      <c r="AR24" s="81">
        <f t="shared" si="2"/>
        <v>3473</v>
      </c>
      <c r="AS24" s="81" t="str">
        <f t="shared" si="3"/>
        <v/>
      </c>
      <c r="AT24" s="81" t="str">
        <f t="shared" si="4"/>
        <v/>
      </c>
      <c r="AU24" s="81">
        <f t="shared" si="5"/>
        <v>0.65625</v>
      </c>
      <c r="AV24" s="81">
        <f t="shared" si="6"/>
        <v>1.75</v>
      </c>
      <c r="AW24" s="226">
        <f t="shared" si="6"/>
        <v>166</v>
      </c>
      <c r="AX24" s="81">
        <f t="shared" si="6"/>
        <v>220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900</v>
      </c>
      <c r="BC24" s="81">
        <f t="shared" si="8"/>
        <v>220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43584.749999999971</v>
      </c>
      <c r="C25" s="49"/>
      <c r="D25" s="238">
        <v>896</v>
      </c>
      <c r="E25" s="51">
        <v>42</v>
      </c>
      <c r="F25" s="238">
        <v>1.75</v>
      </c>
      <c r="G25" s="51">
        <v>172</v>
      </c>
      <c r="H25" s="52">
        <v>220</v>
      </c>
      <c r="I25" s="53"/>
      <c r="J25" s="160"/>
      <c r="K25" s="65"/>
      <c r="L25" s="49"/>
      <c r="M25" s="238"/>
      <c r="N25" s="52"/>
      <c r="O25" s="54">
        <v>3520</v>
      </c>
      <c r="P25" s="238">
        <v>36</v>
      </c>
      <c r="Q25" s="52">
        <v>42</v>
      </c>
      <c r="R25" s="23">
        <f t="shared" si="12"/>
        <v>421</v>
      </c>
      <c r="S25" s="24">
        <f t="shared" si="12"/>
        <v>468</v>
      </c>
      <c r="T25" s="62"/>
      <c r="U25" s="62"/>
      <c r="V25" s="62"/>
      <c r="W25" s="114">
        <f t="shared" ca="1" si="13"/>
        <v>123462</v>
      </c>
      <c r="X25" s="115">
        <f ca="1">IFERROR(('Main Tab'!$D$10-W25)/'Main Tab'!$D$10,1)</f>
        <v>0.30485847967703977</v>
      </c>
      <c r="Y25" s="110"/>
      <c r="Z25" s="65">
        <v>6</v>
      </c>
      <c r="AA25" s="49"/>
      <c r="AB25" s="49"/>
      <c r="AC25" s="238"/>
      <c r="AD25" s="104"/>
      <c r="AE25" s="106"/>
      <c r="AF25" s="108"/>
      <c r="AI25" s="83">
        <f t="shared" ca="1" si="14"/>
        <v>43584.749999999971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36</v>
      </c>
      <c r="AQ25" s="81">
        <f t="shared" si="1"/>
        <v>42</v>
      </c>
      <c r="AR25" s="81">
        <f t="shared" si="2"/>
        <v>3520</v>
      </c>
      <c r="AS25" s="81" t="str">
        <f t="shared" si="3"/>
        <v/>
      </c>
      <c r="AT25" s="81" t="str">
        <f t="shared" si="4"/>
        <v/>
      </c>
      <c r="AU25" s="81">
        <f t="shared" si="5"/>
        <v>0.65625</v>
      </c>
      <c r="AV25" s="81">
        <f t="shared" si="6"/>
        <v>1.75</v>
      </c>
      <c r="AW25" s="81">
        <f t="shared" si="6"/>
        <v>172</v>
      </c>
      <c r="AX25" s="81">
        <f t="shared" si="6"/>
        <v>220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896</v>
      </c>
      <c r="BC25" s="81">
        <f t="shared" si="8"/>
        <v>220</v>
      </c>
      <c r="BD25" s="81" t="str">
        <f t="shared" si="9"/>
        <v/>
      </c>
      <c r="BE25" s="81" t="str">
        <f t="shared" si="10"/>
        <v/>
      </c>
      <c r="BF25" s="84" t="str">
        <f t="shared" si="11"/>
        <v/>
      </c>
    </row>
    <row r="26" spans="2:58" ht="15.75" thickTop="1" x14ac:dyDescent="0.25">
      <c r="B26" s="47">
        <f t="shared" ca="1" si="15"/>
        <v>43584.791666666635</v>
      </c>
      <c r="C26" s="49"/>
      <c r="D26" s="238">
        <v>894</v>
      </c>
      <c r="E26" s="51">
        <v>42</v>
      </c>
      <c r="F26" s="243">
        <v>1.75</v>
      </c>
      <c r="G26" s="51">
        <v>148</v>
      </c>
      <c r="H26" s="52">
        <v>216</v>
      </c>
      <c r="I26" s="53"/>
      <c r="J26" s="160"/>
      <c r="K26" s="65"/>
      <c r="L26" s="49"/>
      <c r="M26" s="238"/>
      <c r="N26" s="52"/>
      <c r="O26" s="54">
        <v>3502</v>
      </c>
      <c r="P26" s="243">
        <v>33</v>
      </c>
      <c r="Q26" s="52">
        <v>36</v>
      </c>
      <c r="R26" s="23">
        <f t="shared" si="12"/>
        <v>454</v>
      </c>
      <c r="S26" s="24">
        <f t="shared" si="12"/>
        <v>504</v>
      </c>
      <c r="T26" s="62"/>
      <c r="U26" s="62"/>
      <c r="V26" s="62"/>
      <c r="W26" s="114">
        <f t="shared" ca="1" si="13"/>
        <v>123426</v>
      </c>
      <c r="X26" s="115">
        <f ca="1">IFERROR(('Main Tab'!$D$10-W26)/'Main Tab'!$D$10,1)</f>
        <v>0.305061174390649</v>
      </c>
      <c r="Y26" s="110"/>
      <c r="Z26" s="64">
        <v>2</v>
      </c>
      <c r="AA26" s="49">
        <v>8182811</v>
      </c>
      <c r="AB26" s="49" t="s">
        <v>143</v>
      </c>
      <c r="AC26" s="238">
        <v>117.76</v>
      </c>
      <c r="AD26" s="104" t="s">
        <v>157</v>
      </c>
      <c r="AE26" s="106">
        <v>48.2</v>
      </c>
      <c r="AF26" s="108">
        <v>2E-3</v>
      </c>
      <c r="AI26" s="83">
        <f t="shared" ca="1" si="14"/>
        <v>43584.791666666635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33</v>
      </c>
      <c r="AQ26" s="81">
        <f t="shared" si="1"/>
        <v>36</v>
      </c>
      <c r="AR26" s="81">
        <f t="shared" si="2"/>
        <v>3502</v>
      </c>
      <c r="AS26" s="81" t="str">
        <f t="shared" si="3"/>
        <v/>
      </c>
      <c r="AT26" s="81" t="str">
        <f t="shared" si="4"/>
        <v/>
      </c>
      <c r="AU26" s="81">
        <f t="shared" si="5"/>
        <v>0.65625</v>
      </c>
      <c r="AV26" s="81">
        <f t="shared" si="6"/>
        <v>1.75</v>
      </c>
      <c r="AW26" s="81">
        <f t="shared" si="6"/>
        <v>148</v>
      </c>
      <c r="AX26" s="81">
        <f t="shared" si="6"/>
        <v>216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894</v>
      </c>
      <c r="BC26" s="81">
        <f t="shared" si="8"/>
        <v>216</v>
      </c>
      <c r="BD26" s="81">
        <f t="shared" si="9"/>
        <v>2E-3</v>
      </c>
      <c r="BE26" s="81">
        <f t="shared" si="10"/>
        <v>48.2</v>
      </c>
      <c r="BF26" s="84" t="str">
        <f t="shared" si="11"/>
        <v>Ticket No: 8182811 117.76 bbls sold</v>
      </c>
    </row>
    <row r="27" spans="2:58" x14ac:dyDescent="0.25">
      <c r="B27" s="47">
        <f t="shared" ca="1" si="15"/>
        <v>43584.833333333299</v>
      </c>
      <c r="C27" s="49"/>
      <c r="D27" s="238">
        <v>895</v>
      </c>
      <c r="E27" s="51">
        <v>42</v>
      </c>
      <c r="F27" s="243">
        <v>1.75</v>
      </c>
      <c r="G27" s="51">
        <v>171</v>
      </c>
      <c r="H27" s="52">
        <v>214</v>
      </c>
      <c r="I27" s="53"/>
      <c r="J27" s="160"/>
      <c r="K27" s="65"/>
      <c r="L27" s="49"/>
      <c r="M27" s="238"/>
      <c r="N27" s="52"/>
      <c r="O27" s="54">
        <v>3480</v>
      </c>
      <c r="P27" s="243">
        <v>32</v>
      </c>
      <c r="Q27" s="52">
        <v>37</v>
      </c>
      <c r="R27" s="23">
        <f t="shared" si="12"/>
        <v>486</v>
      </c>
      <c r="S27" s="24">
        <f t="shared" si="12"/>
        <v>541</v>
      </c>
      <c r="T27" s="62"/>
      <c r="U27" s="62"/>
      <c r="V27" s="62"/>
      <c r="W27" s="114">
        <f t="shared" ca="1" si="13"/>
        <v>123389</v>
      </c>
      <c r="X27" s="115">
        <f ca="1">IFERROR(('Main Tab'!$D$10-W27)/'Main Tab'!$D$10,1)</f>
        <v>0.30526949951296967</v>
      </c>
      <c r="Y27" s="110"/>
      <c r="Z27" s="65">
        <v>5</v>
      </c>
      <c r="AA27" s="49">
        <v>8182812</v>
      </c>
      <c r="AB27" s="49" t="s">
        <v>143</v>
      </c>
      <c r="AC27" s="238">
        <v>83.12</v>
      </c>
      <c r="AD27" s="104" t="s">
        <v>153</v>
      </c>
      <c r="AE27" s="106">
        <v>48.5</v>
      </c>
      <c r="AF27" s="108">
        <v>2E-3</v>
      </c>
      <c r="AI27" s="83">
        <f t="shared" ca="1" si="14"/>
        <v>43584.833333333299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32</v>
      </c>
      <c r="AQ27" s="81">
        <f t="shared" si="1"/>
        <v>37</v>
      </c>
      <c r="AR27" s="81">
        <f t="shared" si="2"/>
        <v>3480</v>
      </c>
      <c r="AS27" s="81" t="str">
        <f t="shared" si="3"/>
        <v/>
      </c>
      <c r="AT27" s="81" t="str">
        <f t="shared" si="4"/>
        <v/>
      </c>
      <c r="AU27" s="81">
        <f t="shared" si="5"/>
        <v>0.65625</v>
      </c>
      <c r="AV27" s="81">
        <f t="shared" si="6"/>
        <v>1.75</v>
      </c>
      <c r="AW27" s="81">
        <f t="shared" si="6"/>
        <v>171</v>
      </c>
      <c r="AX27" s="81">
        <f t="shared" si="6"/>
        <v>214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895</v>
      </c>
      <c r="BC27" s="81">
        <f t="shared" si="8"/>
        <v>214</v>
      </c>
      <c r="BD27" s="81">
        <f t="shared" si="9"/>
        <v>2E-3</v>
      </c>
      <c r="BE27" s="81">
        <f t="shared" si="10"/>
        <v>48.5</v>
      </c>
      <c r="BF27" s="84" t="str">
        <f t="shared" si="11"/>
        <v>Ticket No: 8182812 83.12 bbls sold</v>
      </c>
    </row>
    <row r="28" spans="2:58" x14ac:dyDescent="0.25">
      <c r="B28" s="47">
        <f t="shared" ca="1" si="15"/>
        <v>43584.874999999964</v>
      </c>
      <c r="C28" s="49"/>
      <c r="D28" s="238">
        <v>895</v>
      </c>
      <c r="E28" s="51">
        <v>42</v>
      </c>
      <c r="F28" s="243">
        <v>1.75</v>
      </c>
      <c r="G28" s="51">
        <v>145</v>
      </c>
      <c r="H28" s="52">
        <v>212</v>
      </c>
      <c r="I28" s="53"/>
      <c r="J28" s="160"/>
      <c r="K28" s="65"/>
      <c r="L28" s="49"/>
      <c r="M28" s="238"/>
      <c r="N28" s="52"/>
      <c r="O28" s="54">
        <v>3562</v>
      </c>
      <c r="P28" s="243">
        <v>24</v>
      </c>
      <c r="Q28" s="52">
        <v>37</v>
      </c>
      <c r="R28" s="23">
        <f t="shared" si="12"/>
        <v>510</v>
      </c>
      <c r="S28" s="24">
        <f t="shared" si="12"/>
        <v>578</v>
      </c>
      <c r="T28" s="62"/>
      <c r="U28" s="62"/>
      <c r="V28" s="62"/>
      <c r="W28" s="114">
        <f t="shared" ca="1" si="13"/>
        <v>123352</v>
      </c>
      <c r="X28" s="115">
        <f ca="1">IFERROR(('Main Tab'!$D$10-W28)/'Main Tab'!$D$10,1)</f>
        <v>0.30547782463529027</v>
      </c>
      <c r="Y28" s="110"/>
      <c r="Z28" s="65">
        <v>2</v>
      </c>
      <c r="AA28" s="49"/>
      <c r="AB28" s="49"/>
      <c r="AC28" s="238"/>
      <c r="AD28" s="104"/>
      <c r="AE28" s="106"/>
      <c r="AF28" s="108"/>
      <c r="AI28" s="83">
        <f t="shared" ca="1" si="14"/>
        <v>43584.874999999964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24</v>
      </c>
      <c r="AQ28" s="81">
        <f t="shared" si="1"/>
        <v>37</v>
      </c>
      <c r="AR28" s="81">
        <f t="shared" si="2"/>
        <v>3562</v>
      </c>
      <c r="AS28" s="81" t="str">
        <f t="shared" si="3"/>
        <v/>
      </c>
      <c r="AT28" s="81" t="str">
        <f t="shared" si="4"/>
        <v/>
      </c>
      <c r="AU28" s="81">
        <f t="shared" si="5"/>
        <v>0.65625</v>
      </c>
      <c r="AV28" s="81">
        <f t="shared" si="6"/>
        <v>1.75</v>
      </c>
      <c r="AW28" s="81">
        <f t="shared" si="6"/>
        <v>145</v>
      </c>
      <c r="AX28" s="81">
        <f t="shared" si="6"/>
        <v>212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895</v>
      </c>
      <c r="BC28" s="81">
        <f t="shared" si="8"/>
        <v>212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43584.916666666628</v>
      </c>
      <c r="C29" s="49"/>
      <c r="D29" s="238">
        <v>891</v>
      </c>
      <c r="E29" s="51">
        <v>42</v>
      </c>
      <c r="F29" s="243">
        <v>1.75</v>
      </c>
      <c r="G29" s="51">
        <v>174</v>
      </c>
      <c r="H29" s="52">
        <v>212</v>
      </c>
      <c r="I29" s="53"/>
      <c r="J29" s="160"/>
      <c r="K29" s="65"/>
      <c r="L29" s="49"/>
      <c r="M29" s="238"/>
      <c r="N29" s="52"/>
      <c r="O29" s="54">
        <v>3452</v>
      </c>
      <c r="P29" s="243">
        <v>24</v>
      </c>
      <c r="Q29" s="52">
        <v>36</v>
      </c>
      <c r="R29" s="23">
        <f t="shared" si="12"/>
        <v>534</v>
      </c>
      <c r="S29" s="24">
        <f t="shared" si="12"/>
        <v>614</v>
      </c>
      <c r="T29" s="62"/>
      <c r="U29" s="62"/>
      <c r="V29" s="62"/>
      <c r="W29" s="114">
        <f t="shared" ca="1" si="13"/>
        <v>123316</v>
      </c>
      <c r="X29" s="115">
        <f ca="1">IFERROR(('Main Tab'!$D$10-W29)/'Main Tab'!$D$10,1)</f>
        <v>0.30568051934889956</v>
      </c>
      <c r="Y29" s="110"/>
      <c r="Z29" s="65">
        <v>2</v>
      </c>
      <c r="AA29" s="49">
        <v>8183011</v>
      </c>
      <c r="AB29" s="49" t="s">
        <v>143</v>
      </c>
      <c r="AC29" s="238">
        <v>185.65</v>
      </c>
      <c r="AD29" s="104" t="s">
        <v>153</v>
      </c>
      <c r="AE29" s="106">
        <v>49</v>
      </c>
      <c r="AF29" s="108">
        <v>5.0000000000000001E-4</v>
      </c>
      <c r="AI29" s="83">
        <f t="shared" ca="1" si="14"/>
        <v>43584.916666666628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24</v>
      </c>
      <c r="AQ29" s="81">
        <f t="shared" si="1"/>
        <v>36</v>
      </c>
      <c r="AR29" s="81">
        <f t="shared" si="2"/>
        <v>3452</v>
      </c>
      <c r="AS29" s="81" t="str">
        <f t="shared" si="3"/>
        <v/>
      </c>
      <c r="AT29" s="81" t="str">
        <f t="shared" si="4"/>
        <v/>
      </c>
      <c r="AU29" s="81">
        <f t="shared" si="5"/>
        <v>0.65625</v>
      </c>
      <c r="AV29" s="81">
        <f t="shared" si="6"/>
        <v>1.75</v>
      </c>
      <c r="AW29" s="81">
        <f t="shared" si="6"/>
        <v>174</v>
      </c>
      <c r="AX29" s="81">
        <f t="shared" si="6"/>
        <v>212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891</v>
      </c>
      <c r="BC29" s="81">
        <f t="shared" si="8"/>
        <v>212</v>
      </c>
      <c r="BD29" s="81">
        <f t="shared" si="9"/>
        <v>5.0000000000000001E-4</v>
      </c>
      <c r="BE29" s="81">
        <f t="shared" si="10"/>
        <v>49</v>
      </c>
      <c r="BF29" s="84" t="str">
        <f t="shared" si="11"/>
        <v>Ticket No: 8183011 185.65 bbls sold</v>
      </c>
    </row>
    <row r="30" spans="2:58" x14ac:dyDescent="0.25">
      <c r="B30" s="47">
        <f t="shared" ca="1" si="15"/>
        <v>43584.958333333292</v>
      </c>
      <c r="C30" s="49"/>
      <c r="D30" s="238">
        <v>885</v>
      </c>
      <c r="E30" s="51">
        <v>42</v>
      </c>
      <c r="F30" s="243">
        <v>1.75</v>
      </c>
      <c r="G30" s="51">
        <v>199</v>
      </c>
      <c r="H30" s="52">
        <v>214</v>
      </c>
      <c r="I30" s="53"/>
      <c r="J30" s="160"/>
      <c r="K30" s="65"/>
      <c r="L30" s="49"/>
      <c r="M30" s="238"/>
      <c r="N30" s="52"/>
      <c r="O30" s="54">
        <v>3513</v>
      </c>
      <c r="P30" s="243">
        <v>26</v>
      </c>
      <c r="Q30" s="52">
        <v>37</v>
      </c>
      <c r="R30" s="23">
        <f t="shared" si="12"/>
        <v>560</v>
      </c>
      <c r="S30" s="24">
        <f t="shared" si="12"/>
        <v>651</v>
      </c>
      <c r="T30" s="62"/>
      <c r="U30" s="62"/>
      <c r="V30" s="62"/>
      <c r="W30" s="114">
        <f t="shared" ca="1" si="13"/>
        <v>123279</v>
      </c>
      <c r="X30" s="115">
        <f ca="1">IFERROR(('Main Tab'!$D$10-W30)/'Main Tab'!$D$10,1)</f>
        <v>0.30588884447122017</v>
      </c>
      <c r="Y30" s="110"/>
      <c r="Z30" s="65">
        <v>3</v>
      </c>
      <c r="AA30" s="49"/>
      <c r="AB30" s="49"/>
      <c r="AC30" s="238"/>
      <c r="AD30" s="104"/>
      <c r="AE30" s="106"/>
      <c r="AF30" s="108"/>
      <c r="AI30" s="83">
        <f t="shared" ca="1" si="14"/>
        <v>43584.958333333292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26</v>
      </c>
      <c r="AQ30" s="81">
        <f t="shared" si="1"/>
        <v>37</v>
      </c>
      <c r="AR30" s="81">
        <f t="shared" si="2"/>
        <v>3513</v>
      </c>
      <c r="AS30" s="81" t="str">
        <f t="shared" si="3"/>
        <v/>
      </c>
      <c r="AT30" s="81" t="str">
        <f t="shared" si="4"/>
        <v/>
      </c>
      <c r="AU30" s="81">
        <f t="shared" si="5"/>
        <v>0.65625</v>
      </c>
      <c r="AV30" s="81">
        <f t="shared" si="6"/>
        <v>1.75</v>
      </c>
      <c r="AW30" s="81">
        <f t="shared" si="6"/>
        <v>199</v>
      </c>
      <c r="AX30" s="81">
        <f t="shared" si="6"/>
        <v>214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885</v>
      </c>
      <c r="BC30" s="81">
        <f t="shared" si="8"/>
        <v>214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5"/>
        <v>43584.999999999956</v>
      </c>
      <c r="C31" s="49"/>
      <c r="D31" s="238">
        <v>888</v>
      </c>
      <c r="E31" s="51">
        <v>42</v>
      </c>
      <c r="F31" s="243">
        <v>1.75</v>
      </c>
      <c r="G31" s="51">
        <v>180</v>
      </c>
      <c r="H31" s="52">
        <v>214</v>
      </c>
      <c r="I31" s="53"/>
      <c r="J31" s="160"/>
      <c r="K31" s="65"/>
      <c r="L31" s="49"/>
      <c r="M31" s="238"/>
      <c r="N31" s="52"/>
      <c r="O31" s="54">
        <v>3498</v>
      </c>
      <c r="P31" s="243">
        <v>25</v>
      </c>
      <c r="Q31" s="52">
        <v>35</v>
      </c>
      <c r="R31" s="23">
        <f t="shared" ref="R31:S37" si="16">P31+R30</f>
        <v>585</v>
      </c>
      <c r="S31" s="24">
        <f t="shared" si="16"/>
        <v>686</v>
      </c>
      <c r="T31" s="62"/>
      <c r="U31" s="62"/>
      <c r="V31" s="62"/>
      <c r="W31" s="114">
        <f t="shared" ca="1" si="13"/>
        <v>123244</v>
      </c>
      <c r="X31" s="115">
        <f ca="1">IFERROR(('Main Tab'!$D$10-W31)/'Main Tab'!$D$10,1)</f>
        <v>0.30608590877611808</v>
      </c>
      <c r="Y31" s="110"/>
      <c r="Z31" s="65">
        <v>6</v>
      </c>
      <c r="AA31" s="49"/>
      <c r="AB31" s="49"/>
      <c r="AC31" s="238"/>
      <c r="AD31" s="104"/>
      <c r="AE31" s="106"/>
      <c r="AF31" s="108"/>
      <c r="AI31" s="83">
        <f t="shared" ca="1" si="14"/>
        <v>43584.999999999956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25</v>
      </c>
      <c r="AQ31" s="81">
        <f t="shared" si="1"/>
        <v>35</v>
      </c>
      <c r="AR31" s="81">
        <f t="shared" si="2"/>
        <v>3498</v>
      </c>
      <c r="AS31" s="81" t="str">
        <f t="shared" si="3"/>
        <v/>
      </c>
      <c r="AT31" s="81" t="str">
        <f t="shared" si="4"/>
        <v/>
      </c>
      <c r="AU31" s="81">
        <f t="shared" si="5"/>
        <v>0.65625</v>
      </c>
      <c r="AV31" s="81">
        <f t="shared" si="6"/>
        <v>1.75</v>
      </c>
      <c r="AW31" s="81">
        <f t="shared" si="6"/>
        <v>180</v>
      </c>
      <c r="AX31" s="81">
        <f t="shared" si="6"/>
        <v>214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888</v>
      </c>
      <c r="BC31" s="81">
        <f t="shared" si="8"/>
        <v>214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43585.041666666621</v>
      </c>
      <c r="C32" s="49"/>
      <c r="D32" s="238">
        <v>886</v>
      </c>
      <c r="E32" s="51">
        <v>42</v>
      </c>
      <c r="F32" s="243">
        <v>1.75</v>
      </c>
      <c r="G32" s="51">
        <v>193</v>
      </c>
      <c r="H32" s="52">
        <v>214</v>
      </c>
      <c r="I32" s="53"/>
      <c r="J32" s="160"/>
      <c r="K32" s="65"/>
      <c r="L32" s="49"/>
      <c r="M32" s="238"/>
      <c r="N32" s="52"/>
      <c r="O32" s="54">
        <v>3487</v>
      </c>
      <c r="P32" s="243">
        <v>27</v>
      </c>
      <c r="Q32" s="52">
        <v>35</v>
      </c>
      <c r="R32" s="23">
        <f t="shared" si="16"/>
        <v>612</v>
      </c>
      <c r="S32" s="24">
        <f t="shared" si="16"/>
        <v>721</v>
      </c>
      <c r="T32" s="62"/>
      <c r="U32" s="62"/>
      <c r="V32" s="62"/>
      <c r="W32" s="114">
        <f t="shared" ca="1" si="13"/>
        <v>123209</v>
      </c>
      <c r="X32" s="115">
        <f ca="1">IFERROR(('Main Tab'!$D$10-W32)/'Main Tab'!$D$10,1)</f>
        <v>0.30628297308101593</v>
      </c>
      <c r="Y32" s="110" t="s">
        <v>260</v>
      </c>
      <c r="Z32" s="221">
        <v>3</v>
      </c>
      <c r="AA32" s="49">
        <v>8182901</v>
      </c>
      <c r="AB32" s="49" t="s">
        <v>143</v>
      </c>
      <c r="AC32" s="238">
        <v>185.65</v>
      </c>
      <c r="AD32" s="104" t="s">
        <v>153</v>
      </c>
      <c r="AE32" s="106">
        <v>46.2</v>
      </c>
      <c r="AF32" s="108">
        <v>2E-3</v>
      </c>
      <c r="AI32" s="83">
        <f t="shared" ca="1" si="14"/>
        <v>43585.041666666621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Accum-73882</v>
      </c>
      <c r="AP32" s="81">
        <f t="shared" si="1"/>
        <v>27</v>
      </c>
      <c r="AQ32" s="81">
        <f t="shared" si="1"/>
        <v>35</v>
      </c>
      <c r="AR32" s="81">
        <f t="shared" si="2"/>
        <v>3487</v>
      </c>
      <c r="AS32" s="81" t="str">
        <f t="shared" si="3"/>
        <v/>
      </c>
      <c r="AT32" s="81" t="str">
        <f t="shared" si="4"/>
        <v/>
      </c>
      <c r="AU32" s="81">
        <f t="shared" si="5"/>
        <v>0.65625</v>
      </c>
      <c r="AV32" s="81">
        <f t="shared" si="6"/>
        <v>1.75</v>
      </c>
      <c r="AW32" s="81">
        <f t="shared" si="6"/>
        <v>193</v>
      </c>
      <c r="AX32" s="81">
        <f t="shared" si="6"/>
        <v>214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886</v>
      </c>
      <c r="BC32" s="81">
        <f t="shared" si="8"/>
        <v>214</v>
      </c>
      <c r="BD32" s="81">
        <f t="shared" si="9"/>
        <v>2E-3</v>
      </c>
      <c r="BE32" s="81">
        <f t="shared" si="10"/>
        <v>46.2</v>
      </c>
      <c r="BF32" s="84" t="str">
        <f t="shared" si="11"/>
        <v>Ticket No: 8182901 185.65 bbls sold</v>
      </c>
    </row>
    <row r="33" spans="2:58" x14ac:dyDescent="0.25">
      <c r="B33" s="47">
        <f t="shared" ca="1" si="15"/>
        <v>43585.083333333285</v>
      </c>
      <c r="C33" s="49"/>
      <c r="D33" s="238">
        <v>885</v>
      </c>
      <c r="E33" s="51">
        <v>42</v>
      </c>
      <c r="F33" s="243">
        <v>1.75</v>
      </c>
      <c r="G33" s="51">
        <v>177</v>
      </c>
      <c r="H33" s="52">
        <v>214</v>
      </c>
      <c r="I33" s="53"/>
      <c r="J33" s="160"/>
      <c r="K33" s="65"/>
      <c r="L33" s="49"/>
      <c r="M33" s="238"/>
      <c r="N33" s="52"/>
      <c r="O33" s="54">
        <v>3455</v>
      </c>
      <c r="P33" s="243">
        <v>29</v>
      </c>
      <c r="Q33" s="52">
        <v>38</v>
      </c>
      <c r="R33" s="23">
        <f t="shared" si="16"/>
        <v>641</v>
      </c>
      <c r="S33" s="24">
        <f t="shared" si="16"/>
        <v>759</v>
      </c>
      <c r="T33" s="62"/>
      <c r="U33" s="62"/>
      <c r="V33" s="62"/>
      <c r="W33" s="114">
        <f t="shared" ca="1" si="13"/>
        <v>123171</v>
      </c>
      <c r="X33" s="115">
        <f ca="1">IFERROR(('Main Tab'!$D$10-W33)/'Main Tab'!$D$10,1)</f>
        <v>0.30649692861204797</v>
      </c>
      <c r="Y33" s="110" t="s">
        <v>259</v>
      </c>
      <c r="Z33" s="65">
        <v>4</v>
      </c>
      <c r="AA33" s="49"/>
      <c r="AB33" s="49"/>
      <c r="AC33" s="238"/>
      <c r="AD33" s="104"/>
      <c r="AE33" s="106"/>
      <c r="AF33" s="108"/>
      <c r="AI33" s="83">
        <f t="shared" ca="1" si="14"/>
        <v>43585.083333333285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OT #1- 1'3"  ,  OT #2- 4'7"</v>
      </c>
      <c r="AP33" s="81">
        <f t="shared" si="1"/>
        <v>29</v>
      </c>
      <c r="AQ33" s="81">
        <f t="shared" si="1"/>
        <v>38</v>
      </c>
      <c r="AR33" s="81">
        <f t="shared" si="2"/>
        <v>3455</v>
      </c>
      <c r="AS33" s="81" t="str">
        <f t="shared" si="3"/>
        <v/>
      </c>
      <c r="AT33" s="81" t="str">
        <f t="shared" si="4"/>
        <v/>
      </c>
      <c r="AU33" s="81">
        <f t="shared" si="5"/>
        <v>0.65625</v>
      </c>
      <c r="AV33" s="81">
        <f t="shared" si="6"/>
        <v>1.75</v>
      </c>
      <c r="AW33" s="81">
        <f t="shared" si="6"/>
        <v>177</v>
      </c>
      <c r="AX33" s="81">
        <f t="shared" si="6"/>
        <v>214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885</v>
      </c>
      <c r="BC33" s="81">
        <f t="shared" si="8"/>
        <v>214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43585.124999999949</v>
      </c>
      <c r="C34" s="49"/>
      <c r="D34" s="238">
        <v>885</v>
      </c>
      <c r="E34" s="51">
        <v>42</v>
      </c>
      <c r="F34" s="243">
        <v>1.75</v>
      </c>
      <c r="G34" s="51">
        <v>169</v>
      </c>
      <c r="H34" s="52">
        <v>212</v>
      </c>
      <c r="I34" s="53"/>
      <c r="J34" s="160"/>
      <c r="K34" s="65"/>
      <c r="L34" s="49"/>
      <c r="M34" s="238"/>
      <c r="N34" s="52"/>
      <c r="O34" s="54">
        <v>3414</v>
      </c>
      <c r="P34" s="243">
        <v>27</v>
      </c>
      <c r="Q34" s="52">
        <v>36</v>
      </c>
      <c r="R34" s="23">
        <f t="shared" si="16"/>
        <v>668</v>
      </c>
      <c r="S34" s="24">
        <f t="shared" si="16"/>
        <v>795</v>
      </c>
      <c r="T34" s="62"/>
      <c r="U34" s="62"/>
      <c r="V34" s="62"/>
      <c r="W34" s="114">
        <f t="shared" ca="1" si="13"/>
        <v>123135</v>
      </c>
      <c r="X34" s="115">
        <f ca="1">IFERROR(('Main Tab'!$D$10-W34)/'Main Tab'!$D$10,1)</f>
        <v>0.3066996233256572</v>
      </c>
      <c r="Y34" s="110"/>
      <c r="Z34" s="65">
        <v>5</v>
      </c>
      <c r="AA34" s="49"/>
      <c r="AB34" s="49"/>
      <c r="AC34" s="238"/>
      <c r="AD34" s="104"/>
      <c r="AE34" s="106"/>
      <c r="AF34" s="108"/>
      <c r="AI34" s="83">
        <f t="shared" ca="1" si="14"/>
        <v>43585.124999999949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27</v>
      </c>
      <c r="AQ34" s="81">
        <f t="shared" si="1"/>
        <v>36</v>
      </c>
      <c r="AR34" s="81">
        <f t="shared" si="2"/>
        <v>3414</v>
      </c>
      <c r="AS34" s="81" t="str">
        <f t="shared" si="3"/>
        <v/>
      </c>
      <c r="AT34" s="81" t="str">
        <f t="shared" si="4"/>
        <v/>
      </c>
      <c r="AU34" s="81">
        <f t="shared" si="5"/>
        <v>0.65625</v>
      </c>
      <c r="AV34" s="81">
        <f t="shared" si="6"/>
        <v>1.75</v>
      </c>
      <c r="AW34" s="81">
        <f t="shared" si="6"/>
        <v>169</v>
      </c>
      <c r="AX34" s="81">
        <f t="shared" si="6"/>
        <v>212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885</v>
      </c>
      <c r="BC34" s="81">
        <f t="shared" si="8"/>
        <v>212</v>
      </c>
      <c r="BD34" s="81" t="str">
        <f t="shared" si="9"/>
        <v/>
      </c>
      <c r="BE34" s="81" t="str">
        <f t="shared" si="10"/>
        <v/>
      </c>
      <c r="BF34" s="84" t="str">
        <f t="shared" si="11"/>
        <v/>
      </c>
    </row>
    <row r="35" spans="2:58" x14ac:dyDescent="0.25">
      <c r="B35" s="47">
        <f t="shared" ca="1" si="15"/>
        <v>43585.166666666613</v>
      </c>
      <c r="C35" s="49"/>
      <c r="D35" s="238">
        <v>886</v>
      </c>
      <c r="E35" s="51">
        <v>42</v>
      </c>
      <c r="F35" s="243">
        <v>1.75</v>
      </c>
      <c r="G35" s="51">
        <v>166</v>
      </c>
      <c r="H35" s="52">
        <v>212</v>
      </c>
      <c r="I35" s="53"/>
      <c r="J35" s="160"/>
      <c r="K35" s="65"/>
      <c r="L35" s="49"/>
      <c r="M35" s="238"/>
      <c r="N35" s="52"/>
      <c r="O35" s="54">
        <v>3389</v>
      </c>
      <c r="P35" s="243">
        <v>26</v>
      </c>
      <c r="Q35" s="52">
        <v>37</v>
      </c>
      <c r="R35" s="23">
        <f t="shared" si="16"/>
        <v>694</v>
      </c>
      <c r="S35" s="24">
        <f t="shared" si="16"/>
        <v>832</v>
      </c>
      <c r="T35" s="62"/>
      <c r="U35" s="62"/>
      <c r="V35" s="62"/>
      <c r="W35" s="114">
        <f t="shared" ca="1" si="13"/>
        <v>123098</v>
      </c>
      <c r="X35" s="115">
        <f ca="1">IFERROR(('Main Tab'!$D$10-W35)/'Main Tab'!$D$10,1)</f>
        <v>0.30690794844797786</v>
      </c>
      <c r="Y35" s="110"/>
      <c r="Z35" s="65">
        <v>6</v>
      </c>
      <c r="AA35" s="49"/>
      <c r="AB35" s="49"/>
      <c r="AC35" s="238"/>
      <c r="AD35" s="104"/>
      <c r="AE35" s="106"/>
      <c r="AF35" s="108"/>
      <c r="AI35" s="83">
        <f t="shared" ca="1" si="14"/>
        <v>43585.166666666613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26</v>
      </c>
      <c r="AQ35" s="81">
        <f t="shared" si="1"/>
        <v>37</v>
      </c>
      <c r="AR35" s="81">
        <f t="shared" si="2"/>
        <v>3389</v>
      </c>
      <c r="AS35" s="81" t="str">
        <f t="shared" si="3"/>
        <v/>
      </c>
      <c r="AT35" s="81" t="str">
        <f t="shared" si="4"/>
        <v/>
      </c>
      <c r="AU35" s="81">
        <f t="shared" si="5"/>
        <v>0.65625</v>
      </c>
      <c r="AV35" s="81">
        <f t="shared" si="6"/>
        <v>1.75</v>
      </c>
      <c r="AW35" s="81">
        <f t="shared" si="6"/>
        <v>166</v>
      </c>
      <c r="AX35" s="81">
        <f t="shared" si="6"/>
        <v>212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886</v>
      </c>
      <c r="BC35" s="81">
        <f t="shared" si="8"/>
        <v>212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43585.208333333278</v>
      </c>
      <c r="C36" s="49"/>
      <c r="D36" s="238">
        <v>884</v>
      </c>
      <c r="E36" s="51">
        <v>42</v>
      </c>
      <c r="F36" s="243">
        <v>1.75</v>
      </c>
      <c r="G36" s="51">
        <v>166</v>
      </c>
      <c r="H36" s="52">
        <v>210</v>
      </c>
      <c r="I36" s="53"/>
      <c r="J36" s="160"/>
      <c r="K36" s="65"/>
      <c r="L36" s="49"/>
      <c r="M36" s="238"/>
      <c r="N36" s="52"/>
      <c r="O36" s="54">
        <v>3327</v>
      </c>
      <c r="P36" s="243">
        <v>26</v>
      </c>
      <c r="Q36" s="52">
        <v>36</v>
      </c>
      <c r="R36" s="23">
        <f t="shared" si="16"/>
        <v>720</v>
      </c>
      <c r="S36" s="24">
        <f t="shared" si="16"/>
        <v>868</v>
      </c>
      <c r="T36" s="62"/>
      <c r="U36" s="62"/>
      <c r="V36" s="62"/>
      <c r="W36" s="114">
        <f t="shared" ca="1" si="13"/>
        <v>123062</v>
      </c>
      <c r="X36" s="115">
        <f ca="1">IFERROR(('Main Tab'!$D$10-W36)/'Main Tab'!$D$10,1)</f>
        <v>0.30711064316158709</v>
      </c>
      <c r="Y36" s="110"/>
      <c r="Z36" s="65">
        <v>5</v>
      </c>
      <c r="AA36" s="49"/>
      <c r="AB36" s="49"/>
      <c r="AC36" s="238"/>
      <c r="AD36" s="104"/>
      <c r="AE36" s="106"/>
      <c r="AF36" s="108"/>
      <c r="AI36" s="83">
        <f t="shared" ca="1" si="14"/>
        <v>43585.208333333278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26</v>
      </c>
      <c r="AQ36" s="81">
        <f t="shared" si="1"/>
        <v>36</v>
      </c>
      <c r="AR36" s="81">
        <f t="shared" si="2"/>
        <v>3327</v>
      </c>
      <c r="AS36" s="81" t="str">
        <f t="shared" si="3"/>
        <v/>
      </c>
      <c r="AT36" s="81" t="str">
        <f t="shared" si="4"/>
        <v/>
      </c>
      <c r="AU36" s="81">
        <f t="shared" si="5"/>
        <v>0.65625</v>
      </c>
      <c r="AV36" s="81">
        <f t="shared" si="6"/>
        <v>1.75</v>
      </c>
      <c r="AW36" s="81">
        <f t="shared" si="6"/>
        <v>166</v>
      </c>
      <c r="AX36" s="81">
        <f t="shared" si="6"/>
        <v>210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884</v>
      </c>
      <c r="BC36" s="81">
        <f t="shared" si="8"/>
        <v>210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43585.249999999942</v>
      </c>
      <c r="C37" s="55"/>
      <c r="D37" s="239">
        <v>883</v>
      </c>
      <c r="E37" s="51">
        <v>42</v>
      </c>
      <c r="F37" s="243">
        <v>1.75</v>
      </c>
      <c r="G37" s="57">
        <v>178</v>
      </c>
      <c r="H37" s="58">
        <v>210</v>
      </c>
      <c r="I37" s="59"/>
      <c r="J37" s="161"/>
      <c r="K37" s="66"/>
      <c r="L37" s="55"/>
      <c r="M37" s="239"/>
      <c r="N37" s="58"/>
      <c r="O37" s="60">
        <v>3421</v>
      </c>
      <c r="P37" s="238">
        <v>25</v>
      </c>
      <c r="Q37" s="52">
        <v>39</v>
      </c>
      <c r="R37" s="25">
        <f t="shared" si="16"/>
        <v>745</v>
      </c>
      <c r="S37" s="26">
        <f t="shared" si="16"/>
        <v>907</v>
      </c>
      <c r="T37" s="63"/>
      <c r="U37" s="63"/>
      <c r="V37" s="63"/>
      <c r="W37" s="116">
        <f t="shared" ca="1" si="13"/>
        <v>123023</v>
      </c>
      <c r="X37" s="117">
        <f ca="1">IFERROR(('Main Tab'!$D$10-W37)/'Main Tab'!$D$10,1)</f>
        <v>0.30733022910133045</v>
      </c>
      <c r="Y37" s="111"/>
      <c r="Z37" s="65">
        <v>6</v>
      </c>
      <c r="AA37" s="55"/>
      <c r="AB37" s="55"/>
      <c r="AC37" s="239"/>
      <c r="AD37" s="105"/>
      <c r="AE37" s="107"/>
      <c r="AF37" s="109"/>
      <c r="AI37" s="85">
        <f t="shared" ca="1" si="14"/>
        <v>43585.249999999942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25</v>
      </c>
      <c r="AQ37" s="86">
        <f t="shared" si="1"/>
        <v>39</v>
      </c>
      <c r="AR37" s="86">
        <f t="shared" si="2"/>
        <v>3421</v>
      </c>
      <c r="AS37" s="86" t="str">
        <f t="shared" si="3"/>
        <v/>
      </c>
      <c r="AT37" s="86" t="str">
        <f t="shared" si="4"/>
        <v/>
      </c>
      <c r="AU37" s="86">
        <f t="shared" si="5"/>
        <v>0.65625</v>
      </c>
      <c r="AV37" s="86">
        <f t="shared" si="6"/>
        <v>1.75</v>
      </c>
      <c r="AW37" s="86">
        <f t="shared" si="6"/>
        <v>178</v>
      </c>
      <c r="AX37" s="86">
        <f t="shared" si="6"/>
        <v>210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883</v>
      </c>
      <c r="BC37" s="86">
        <f t="shared" si="8"/>
        <v>210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240" t="s">
        <v>103</v>
      </c>
      <c r="D40" s="240" t="s">
        <v>149</v>
      </c>
      <c r="E40" s="240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242"/>
      <c r="E41" s="242"/>
      <c r="F41" s="529"/>
      <c r="G41" s="529"/>
      <c r="H41" s="530"/>
    </row>
    <row r="42" spans="2:58" x14ac:dyDescent="0.25">
      <c r="B42" s="54"/>
      <c r="C42" s="147"/>
      <c r="D42" s="238"/>
      <c r="E42" s="238"/>
      <c r="F42" s="517"/>
      <c r="G42" s="517"/>
      <c r="H42" s="518"/>
    </row>
    <row r="43" spans="2:58" x14ac:dyDescent="0.25">
      <c r="B43" s="54"/>
      <c r="C43" s="147"/>
      <c r="D43" s="238"/>
      <c r="E43" s="238"/>
      <c r="F43" s="517"/>
      <c r="G43" s="517"/>
      <c r="H43" s="518"/>
    </row>
    <row r="44" spans="2:58" x14ac:dyDescent="0.25">
      <c r="B44" s="54"/>
      <c r="C44" s="147"/>
      <c r="D44" s="238"/>
      <c r="E44" s="238"/>
      <c r="F44" s="517"/>
      <c r="G44" s="517"/>
      <c r="H44" s="518"/>
    </row>
    <row r="45" spans="2:58" x14ac:dyDescent="0.25">
      <c r="B45" s="54"/>
      <c r="C45" s="147"/>
      <c r="D45" s="238"/>
      <c r="E45" s="238"/>
      <c r="F45" s="517"/>
      <c r="G45" s="517"/>
      <c r="H45" s="518"/>
    </row>
    <row r="46" spans="2:58" x14ac:dyDescent="0.25">
      <c r="B46" s="54"/>
      <c r="C46" s="147"/>
      <c r="D46" s="238"/>
      <c r="E46" s="238"/>
      <c r="F46" s="517"/>
      <c r="G46" s="517"/>
      <c r="H46" s="518"/>
    </row>
    <row r="47" spans="2:58" x14ac:dyDescent="0.25">
      <c r="B47" s="54"/>
      <c r="C47" s="147"/>
      <c r="D47" s="238"/>
      <c r="E47" s="238"/>
      <c r="F47" s="517"/>
      <c r="G47" s="517"/>
      <c r="H47" s="518"/>
    </row>
    <row r="48" spans="2:58" x14ac:dyDescent="0.25">
      <c r="B48" s="54"/>
      <c r="C48" s="147"/>
      <c r="D48" s="238"/>
      <c r="E48" s="238"/>
      <c r="F48" s="517"/>
      <c r="G48" s="517"/>
      <c r="H48" s="518"/>
    </row>
    <row r="49" spans="2:8" x14ac:dyDescent="0.25">
      <c r="B49" s="54"/>
      <c r="C49" s="147"/>
      <c r="D49" s="238"/>
      <c r="E49" s="238"/>
      <c r="F49" s="517"/>
      <c r="G49" s="517"/>
      <c r="H49" s="518"/>
    </row>
    <row r="50" spans="2:8" x14ac:dyDescent="0.25">
      <c r="B50" s="54"/>
      <c r="C50" s="147"/>
      <c r="D50" s="238"/>
      <c r="E50" s="238"/>
      <c r="F50" s="517"/>
      <c r="G50" s="517"/>
      <c r="H50" s="518"/>
    </row>
    <row r="51" spans="2:8" x14ac:dyDescent="0.25">
      <c r="B51" s="54"/>
      <c r="C51" s="147"/>
      <c r="D51" s="238"/>
      <c r="E51" s="238"/>
      <c r="F51" s="517"/>
      <c r="G51" s="517"/>
      <c r="H51" s="518"/>
    </row>
    <row r="52" spans="2:8" x14ac:dyDescent="0.25">
      <c r="B52" s="54"/>
      <c r="C52" s="147"/>
      <c r="D52" s="238"/>
      <c r="E52" s="238"/>
      <c r="F52" s="517"/>
      <c r="G52" s="517"/>
      <c r="H52" s="518"/>
    </row>
    <row r="53" spans="2:8" x14ac:dyDescent="0.25">
      <c r="B53" s="54"/>
      <c r="C53" s="147"/>
      <c r="D53" s="238"/>
      <c r="E53" s="238"/>
      <c r="F53" s="517"/>
      <c r="G53" s="517"/>
      <c r="H53" s="518"/>
    </row>
    <row r="54" spans="2:8" x14ac:dyDescent="0.25">
      <c r="B54" s="54"/>
      <c r="C54" s="147"/>
      <c r="D54" s="238"/>
      <c r="E54" s="238"/>
      <c r="F54" s="517"/>
      <c r="G54" s="517"/>
      <c r="H54" s="518"/>
    </row>
    <row r="55" spans="2:8" x14ac:dyDescent="0.25">
      <c r="B55" s="54"/>
      <c r="C55" s="147"/>
      <c r="D55" s="238"/>
      <c r="E55" s="238"/>
      <c r="F55" s="517"/>
      <c r="G55" s="517"/>
      <c r="H55" s="518"/>
    </row>
    <row r="56" spans="2:8" x14ac:dyDescent="0.25">
      <c r="B56" s="54"/>
      <c r="C56" s="147"/>
      <c r="D56" s="238"/>
      <c r="E56" s="238"/>
      <c r="F56" s="517"/>
      <c r="G56" s="517"/>
      <c r="H56" s="518"/>
    </row>
    <row r="57" spans="2:8" x14ac:dyDescent="0.25">
      <c r="B57" s="54"/>
      <c r="C57" s="147"/>
      <c r="D57" s="238"/>
      <c r="E57" s="238"/>
      <c r="F57" s="517"/>
      <c r="G57" s="517"/>
      <c r="H57" s="518"/>
    </row>
    <row r="58" spans="2:8" x14ac:dyDescent="0.25">
      <c r="B58" s="54"/>
      <c r="C58" s="147"/>
      <c r="D58" s="238"/>
      <c r="E58" s="238"/>
      <c r="F58" s="517"/>
      <c r="G58" s="517"/>
      <c r="H58" s="518"/>
    </row>
    <row r="59" spans="2:8" x14ac:dyDescent="0.25">
      <c r="B59" s="54"/>
      <c r="C59" s="147"/>
      <c r="D59" s="238"/>
      <c r="E59" s="238"/>
      <c r="F59" s="517"/>
      <c r="G59" s="517"/>
      <c r="H59" s="518"/>
    </row>
    <row r="60" spans="2:8" x14ac:dyDescent="0.25">
      <c r="B60" s="54"/>
      <c r="C60" s="147"/>
      <c r="D60" s="238"/>
      <c r="E60" s="238"/>
      <c r="F60" s="517"/>
      <c r="G60" s="517"/>
      <c r="H60" s="518"/>
    </row>
    <row r="61" spans="2:8" x14ac:dyDescent="0.25">
      <c r="B61" s="54"/>
      <c r="C61" s="147"/>
      <c r="D61" s="238"/>
      <c r="E61" s="238"/>
      <c r="F61" s="517"/>
      <c r="G61" s="517"/>
      <c r="H61" s="518"/>
    </row>
    <row r="62" spans="2:8" x14ac:dyDescent="0.25">
      <c r="B62" s="54"/>
      <c r="C62" s="147"/>
      <c r="D62" s="238"/>
      <c r="E62" s="238"/>
      <c r="F62" s="517"/>
      <c r="G62" s="517"/>
      <c r="H62" s="518"/>
    </row>
    <row r="63" spans="2:8" x14ac:dyDescent="0.25">
      <c r="B63" s="54"/>
      <c r="C63" s="147"/>
      <c r="D63" s="238"/>
      <c r="E63" s="238"/>
      <c r="F63" s="517"/>
      <c r="G63" s="517"/>
      <c r="H63" s="518"/>
    </row>
    <row r="64" spans="2:8" x14ac:dyDescent="0.25">
      <c r="B64" s="54"/>
      <c r="C64" s="147"/>
      <c r="D64" s="238"/>
      <c r="E64" s="238"/>
      <c r="F64" s="517"/>
      <c r="G64" s="517"/>
      <c r="H64" s="518"/>
    </row>
    <row r="65" spans="2:8" x14ac:dyDescent="0.25">
      <c r="B65" s="54"/>
      <c r="C65" s="147"/>
      <c r="D65" s="238"/>
      <c r="E65" s="238"/>
      <c r="F65" s="517"/>
      <c r="G65" s="517"/>
      <c r="H65" s="518"/>
    </row>
    <row r="66" spans="2:8" x14ac:dyDescent="0.25">
      <c r="B66" s="54"/>
      <c r="C66" s="147"/>
      <c r="D66" s="238"/>
      <c r="E66" s="238"/>
      <c r="F66" s="517"/>
      <c r="G66" s="517"/>
      <c r="H66" s="518"/>
    </row>
    <row r="67" spans="2:8" x14ac:dyDescent="0.25">
      <c r="B67" s="54"/>
      <c r="C67" s="147"/>
      <c r="D67" s="238"/>
      <c r="E67" s="238"/>
      <c r="F67" s="517"/>
      <c r="G67" s="517"/>
      <c r="H67" s="518"/>
    </row>
    <row r="68" spans="2:8" x14ac:dyDescent="0.25">
      <c r="B68" s="54"/>
      <c r="C68" s="147"/>
      <c r="D68" s="238"/>
      <c r="E68" s="238"/>
      <c r="F68" s="517"/>
      <c r="G68" s="517"/>
      <c r="H68" s="518"/>
    </row>
    <row r="69" spans="2:8" x14ac:dyDescent="0.25">
      <c r="B69" s="54"/>
      <c r="C69" s="147"/>
      <c r="D69" s="238"/>
      <c r="E69" s="238"/>
      <c r="F69" s="517"/>
      <c r="G69" s="517"/>
      <c r="H69" s="518"/>
    </row>
    <row r="70" spans="2:8" x14ac:dyDescent="0.25">
      <c r="B70" s="54"/>
      <c r="C70" s="147"/>
      <c r="D70" s="238"/>
      <c r="E70" s="238"/>
      <c r="F70" s="517"/>
      <c r="G70" s="517"/>
      <c r="H70" s="518"/>
    </row>
    <row r="71" spans="2:8" x14ac:dyDescent="0.25">
      <c r="B71" s="54"/>
      <c r="C71" s="147"/>
      <c r="D71" s="238"/>
      <c r="E71" s="238"/>
      <c r="F71" s="517"/>
      <c r="G71" s="517"/>
      <c r="H71" s="518"/>
    </row>
    <row r="72" spans="2:8" x14ac:dyDescent="0.25">
      <c r="B72" s="54"/>
      <c r="C72" s="147"/>
      <c r="D72" s="238"/>
      <c r="E72" s="238"/>
      <c r="F72" s="517"/>
      <c r="G72" s="517"/>
      <c r="H72" s="518"/>
    </row>
    <row r="73" spans="2:8" x14ac:dyDescent="0.25">
      <c r="B73" s="54"/>
      <c r="C73" s="147"/>
      <c r="D73" s="238"/>
      <c r="E73" s="238"/>
      <c r="F73" s="517"/>
      <c r="G73" s="517"/>
      <c r="H73" s="518"/>
    </row>
    <row r="74" spans="2:8" x14ac:dyDescent="0.25">
      <c r="B74" s="54"/>
      <c r="C74" s="147"/>
      <c r="D74" s="238"/>
      <c r="E74" s="238"/>
      <c r="F74" s="517"/>
      <c r="G74" s="517"/>
      <c r="H74" s="518"/>
    </row>
    <row r="75" spans="2:8" x14ac:dyDescent="0.25">
      <c r="B75" s="54"/>
      <c r="C75" s="147"/>
      <c r="D75" s="238"/>
      <c r="E75" s="238"/>
      <c r="F75" s="517"/>
      <c r="G75" s="517"/>
      <c r="H75" s="518"/>
    </row>
    <row r="76" spans="2:8" x14ac:dyDescent="0.25">
      <c r="B76" s="54"/>
      <c r="C76" s="147"/>
      <c r="D76" s="238"/>
      <c r="E76" s="238"/>
      <c r="F76" s="517"/>
      <c r="G76" s="517"/>
      <c r="H76" s="518"/>
    </row>
    <row r="77" spans="2:8" x14ac:dyDescent="0.25">
      <c r="B77" s="54"/>
      <c r="C77" s="147"/>
      <c r="D77" s="238"/>
      <c r="E77" s="238"/>
      <c r="F77" s="517"/>
      <c r="G77" s="517"/>
      <c r="H77" s="518"/>
    </row>
    <row r="78" spans="2:8" x14ac:dyDescent="0.25">
      <c r="B78" s="54"/>
      <c r="C78" s="147"/>
      <c r="D78" s="238"/>
      <c r="E78" s="238"/>
      <c r="F78" s="517"/>
      <c r="G78" s="517"/>
      <c r="H78" s="518"/>
    </row>
    <row r="79" spans="2:8" x14ac:dyDescent="0.25">
      <c r="B79" s="54"/>
      <c r="C79" s="147"/>
      <c r="D79" s="238"/>
      <c r="E79" s="238"/>
      <c r="F79" s="517"/>
      <c r="G79" s="517"/>
      <c r="H79" s="518"/>
    </row>
    <row r="80" spans="2:8" x14ac:dyDescent="0.25">
      <c r="B80" s="54"/>
      <c r="C80" s="147"/>
      <c r="D80" s="238"/>
      <c r="E80" s="238"/>
      <c r="F80" s="517"/>
      <c r="G80" s="517"/>
      <c r="H80" s="518"/>
    </row>
    <row r="81" spans="2:8" x14ac:dyDescent="0.25">
      <c r="B81" s="54"/>
      <c r="C81" s="147"/>
      <c r="D81" s="238"/>
      <c r="E81" s="238"/>
      <c r="F81" s="517"/>
      <c r="G81" s="517"/>
      <c r="H81" s="518"/>
    </row>
    <row r="82" spans="2:8" x14ac:dyDescent="0.25">
      <c r="B82" s="54"/>
      <c r="C82" s="147"/>
      <c r="D82" s="238"/>
      <c r="E82" s="238"/>
      <c r="F82" s="517"/>
      <c r="G82" s="517"/>
      <c r="H82" s="518"/>
    </row>
    <row r="83" spans="2:8" x14ac:dyDescent="0.25">
      <c r="B83" s="54"/>
      <c r="C83" s="147"/>
      <c r="D83" s="238"/>
      <c r="E83" s="238"/>
      <c r="F83" s="517"/>
      <c r="G83" s="517"/>
      <c r="H83" s="518"/>
    </row>
    <row r="84" spans="2:8" x14ac:dyDescent="0.25">
      <c r="B84" s="54"/>
      <c r="C84" s="147"/>
      <c r="D84" s="238"/>
      <c r="E84" s="238"/>
      <c r="F84" s="517"/>
      <c r="G84" s="517"/>
      <c r="H84" s="518"/>
    </row>
    <row r="85" spans="2:8" x14ac:dyDescent="0.25">
      <c r="B85" s="54"/>
      <c r="C85" s="147"/>
      <c r="D85" s="238"/>
      <c r="E85" s="238"/>
      <c r="F85" s="517"/>
      <c r="G85" s="517"/>
      <c r="H85" s="518"/>
    </row>
    <row r="86" spans="2:8" x14ac:dyDescent="0.25">
      <c r="B86" s="54"/>
      <c r="C86" s="147"/>
      <c r="D86" s="238"/>
      <c r="E86" s="238"/>
      <c r="F86" s="517"/>
      <c r="G86" s="517"/>
      <c r="H86" s="518"/>
    </row>
    <row r="87" spans="2:8" x14ac:dyDescent="0.25">
      <c r="B87" s="54"/>
      <c r="C87" s="147"/>
      <c r="D87" s="238"/>
      <c r="E87" s="238"/>
      <c r="F87" s="517"/>
      <c r="G87" s="517"/>
      <c r="H87" s="518"/>
    </row>
    <row r="88" spans="2:8" x14ac:dyDescent="0.25">
      <c r="B88" s="54"/>
      <c r="C88" s="147"/>
      <c r="D88" s="238"/>
      <c r="E88" s="238"/>
      <c r="F88" s="517"/>
      <c r="G88" s="517"/>
      <c r="H88" s="518"/>
    </row>
    <row r="89" spans="2:8" x14ac:dyDescent="0.25">
      <c r="B89" s="54"/>
      <c r="C89" s="147"/>
      <c r="D89" s="238"/>
      <c r="E89" s="238"/>
      <c r="F89" s="517"/>
      <c r="G89" s="517"/>
      <c r="H89" s="518"/>
    </row>
    <row r="90" spans="2:8" x14ac:dyDescent="0.25">
      <c r="B90" s="54"/>
      <c r="C90" s="147"/>
      <c r="D90" s="238"/>
      <c r="E90" s="238"/>
      <c r="F90" s="517"/>
      <c r="G90" s="517"/>
      <c r="H90" s="518"/>
    </row>
    <row r="91" spans="2:8" x14ac:dyDescent="0.25">
      <c r="B91" s="54"/>
      <c r="C91" s="147"/>
      <c r="D91" s="238"/>
      <c r="E91" s="238"/>
      <c r="F91" s="517"/>
      <c r="G91" s="517"/>
      <c r="H91" s="518"/>
    </row>
    <row r="92" spans="2:8" x14ac:dyDescent="0.25">
      <c r="B92" s="54"/>
      <c r="C92" s="147"/>
      <c r="D92" s="238"/>
      <c r="E92" s="238"/>
      <c r="F92" s="517"/>
      <c r="G92" s="517"/>
      <c r="H92" s="518"/>
    </row>
    <row r="93" spans="2:8" x14ac:dyDescent="0.25">
      <c r="B93" s="54"/>
      <c r="C93" s="147"/>
      <c r="D93" s="238"/>
      <c r="E93" s="238"/>
      <c r="F93" s="517"/>
      <c r="G93" s="517"/>
      <c r="H93" s="518"/>
    </row>
    <row r="94" spans="2:8" x14ac:dyDescent="0.25">
      <c r="B94" s="54"/>
      <c r="C94" s="147"/>
      <c r="D94" s="238"/>
      <c r="E94" s="238"/>
      <c r="F94" s="517"/>
      <c r="G94" s="517"/>
      <c r="H94" s="518"/>
    </row>
    <row r="95" spans="2:8" x14ac:dyDescent="0.25">
      <c r="B95" s="54"/>
      <c r="C95" s="147"/>
      <c r="D95" s="238"/>
      <c r="E95" s="238"/>
      <c r="F95" s="517"/>
      <c r="G95" s="517"/>
      <c r="H95" s="518"/>
    </row>
    <row r="96" spans="2:8" x14ac:dyDescent="0.25">
      <c r="B96" s="54"/>
      <c r="C96" s="147"/>
      <c r="D96" s="238"/>
      <c r="E96" s="238"/>
      <c r="F96" s="517"/>
      <c r="G96" s="517"/>
      <c r="H96" s="518"/>
    </row>
    <row r="97" spans="2:8" x14ac:dyDescent="0.25">
      <c r="B97" s="54"/>
      <c r="C97" s="147"/>
      <c r="D97" s="238"/>
      <c r="E97" s="238"/>
      <c r="F97" s="517"/>
      <c r="G97" s="517"/>
      <c r="H97" s="518"/>
    </row>
    <row r="98" spans="2:8" x14ac:dyDescent="0.25">
      <c r="B98" s="54"/>
      <c r="C98" s="147"/>
      <c r="D98" s="238"/>
      <c r="E98" s="238"/>
      <c r="F98" s="517"/>
      <c r="G98" s="517"/>
      <c r="H98" s="518"/>
    </row>
    <row r="99" spans="2:8" x14ac:dyDescent="0.25">
      <c r="B99" s="54"/>
      <c r="C99" s="147"/>
      <c r="D99" s="238"/>
      <c r="E99" s="238"/>
      <c r="F99" s="517"/>
      <c r="G99" s="517"/>
      <c r="H99" s="518"/>
    </row>
    <row r="100" spans="2:8" ht="15.75" thickBot="1" x14ac:dyDescent="0.3">
      <c r="B100" s="60"/>
      <c r="C100" s="148"/>
      <c r="D100" s="239"/>
      <c r="E100" s="239"/>
      <c r="F100" s="519"/>
      <c r="G100" s="519"/>
      <c r="H100" s="520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1F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533400</xdr:colOff>
                    <xdr:row>1</xdr:row>
                    <xdr:rowOff>9525</xdr:rowOff>
                  </from>
                  <to>
                    <xdr:col>31</xdr:col>
                    <xdr:colOff>485775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47625</xdr:colOff>
                    <xdr:row>1</xdr:row>
                    <xdr:rowOff>28575</xdr:rowOff>
                  </from>
                  <to>
                    <xdr:col>28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8">
    <tabColor rgb="FF000000"/>
    <pageSetUpPr fitToPage="1"/>
  </sheetPr>
  <dimension ref="B1:BF100"/>
  <sheetViews>
    <sheetView showGridLines="0" topLeftCell="A18" zoomScaleNormal="100" workbookViewId="0">
      <selection activeCell="A38" sqref="A38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thickBot="1" x14ac:dyDescent="0.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thickTop="1" thickBot="1" x14ac:dyDescent="0.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43583</v>
      </c>
      <c r="N5" s="468" t="str">
        <f ca="1">"Oil Sales for "&amp;TEXT(L5,"MM-DD-YY")</f>
        <v>Oil Sales for 04-28-19</v>
      </c>
      <c r="O5" s="469"/>
      <c r="P5" s="96">
        <f>SUM(AC14:AC37)</f>
        <v>832.56</v>
      </c>
      <c r="Q5" s="10"/>
      <c r="R5" s="531" t="str">
        <f ca="1">"Flare Total For "&amp;TEXT(L5,"MM-DD-YY")</f>
        <v>Flare Total For 04-28-19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thickTop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815</v>
      </c>
      <c r="M6" s="10"/>
      <c r="N6" s="472" t="str">
        <f ca="1">"Gas Sales for "&amp;TEXT(L5,"MM-DD-YY")</f>
        <v>Gas Sales for 04-28-19</v>
      </c>
      <c r="O6" s="473"/>
      <c r="P6" s="132">
        <v>3607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thickBot="1" x14ac:dyDescent="0.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951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thickTop="1" thickBot="1" x14ac:dyDescent="0.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thickTop="1" thickBot="1" x14ac:dyDescent="0.3"/>
    <row r="10" spans="2:58" ht="17.25" customHeight="1" thickTop="1" thickBot="1" x14ac:dyDescent="0.3">
      <c r="K10" s="23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ht="16.5" thickTop="1" thickBot="1" x14ac:dyDescent="0.3">
      <c r="B11" s="14"/>
      <c r="C11" s="27" t="s">
        <v>90</v>
      </c>
      <c r="D11" s="28" t="s">
        <v>91</v>
      </c>
      <c r="E11" s="231" t="s">
        <v>92</v>
      </c>
      <c r="F11" s="231" t="s">
        <v>93</v>
      </c>
      <c r="G11" s="231" t="s">
        <v>94</v>
      </c>
      <c r="H11" s="232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31" t="s">
        <v>54</v>
      </c>
      <c r="N11" s="232" t="s">
        <v>55</v>
      </c>
      <c r="O11" s="38" t="s">
        <v>80</v>
      </c>
      <c r="P11" s="231" t="s">
        <v>61</v>
      </c>
      <c r="Q11" s="232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31" t="s">
        <v>61</v>
      </c>
      <c r="AD11" s="231" t="s">
        <v>100</v>
      </c>
      <c r="AE11" s="231" t="s">
        <v>101</v>
      </c>
      <c r="AF11" s="232" t="s">
        <v>102</v>
      </c>
    </row>
    <row r="12" spans="2:58" ht="15.75" thickBot="1" x14ac:dyDescent="0.3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ht="15.75" thickBot="1" x14ac:dyDescent="0.3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ht="15.75" thickTop="1" x14ac:dyDescent="0.25">
      <c r="B14" s="80">
        <v>0.29166666666666669</v>
      </c>
      <c r="C14" s="49"/>
      <c r="D14" s="234">
        <v>893</v>
      </c>
      <c r="E14" s="51">
        <v>42</v>
      </c>
      <c r="F14" s="234">
        <v>1.75</v>
      </c>
      <c r="G14" s="51">
        <v>189</v>
      </c>
      <c r="H14" s="52">
        <v>214</v>
      </c>
      <c r="I14" s="53"/>
      <c r="J14" s="160"/>
      <c r="K14" s="65"/>
      <c r="L14" s="49"/>
      <c r="M14" s="234"/>
      <c r="N14" s="52"/>
      <c r="O14" s="54">
        <v>3564</v>
      </c>
      <c r="P14" s="234">
        <v>34</v>
      </c>
      <c r="Q14" s="52">
        <v>42</v>
      </c>
      <c r="R14" s="21">
        <f>P14</f>
        <v>34</v>
      </c>
      <c r="S14" s="22">
        <f>Q14</f>
        <v>42</v>
      </c>
      <c r="T14" s="61"/>
      <c r="U14" s="61"/>
      <c r="V14" s="61"/>
      <c r="W14" s="112">
        <f ca="1">INDEX('Daily Totals'!$1:$1048576,MATCH(L5,'Daily Totals'!B:B)-1,17)</f>
        <v>124845</v>
      </c>
      <c r="X14" s="113">
        <f ca="1">IFERROR(('Main Tab'!$D$10-W14)/'Main Tab'!$D$10,1)</f>
        <v>0.29707162442921731</v>
      </c>
      <c r="Y14" s="185"/>
      <c r="Z14" s="64">
        <v>3</v>
      </c>
      <c r="AA14" s="49"/>
      <c r="AB14" s="49"/>
      <c r="AC14" s="234"/>
      <c r="AD14" s="104"/>
      <c r="AE14" s="106"/>
      <c r="AF14" s="108"/>
      <c r="AI14" s="83">
        <f ca="1">$L$5+B14</f>
        <v>43583.291666666664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Q37" si="1">IF(P14="","",P14)</f>
        <v>34</v>
      </c>
      <c r="AQ14" s="81">
        <f t="shared" si="1"/>
        <v>42</v>
      </c>
      <c r="AR14" s="81">
        <f t="shared" ref="AR14:AR37" si="2">IF(O14="","",O14)</f>
        <v>3564</v>
      </c>
      <c r="AS14" s="81" t="str">
        <f t="shared" ref="AS14:AS37" si="3">IF(T14="","",T14)</f>
        <v/>
      </c>
      <c r="AT14" s="81" t="str">
        <f t="shared" ref="AT14:AT37" si="4">IF(M14="","",M14)</f>
        <v/>
      </c>
      <c r="AU14" s="81">
        <f t="shared" ref="AU14:AU37" si="5">IF(E14="","",E14/64)</f>
        <v>0.65625</v>
      </c>
      <c r="AV14" s="81">
        <f t="shared" ref="AV14:AZ37" si="6">IF(F14="","",F14)</f>
        <v>1.75</v>
      </c>
      <c r="AW14" s="226">
        <f t="shared" si="6"/>
        <v>189</v>
      </c>
      <c r="AX14" s="81">
        <f t="shared" si="6"/>
        <v>214</v>
      </c>
      <c r="AY14" s="226" t="str">
        <f t="shared" si="6"/>
        <v/>
      </c>
      <c r="AZ14" s="226" t="str">
        <f t="shared" si="6"/>
        <v/>
      </c>
      <c r="BA14" s="81" t="str">
        <f t="shared" ref="BA14:BB37" si="7">IF(C14="","",C14)</f>
        <v/>
      </c>
      <c r="BB14" s="81">
        <f t="shared" si="7"/>
        <v>893</v>
      </c>
      <c r="BC14" s="81">
        <f t="shared" ref="BC14:BC37" si="8">IF(H14="","",H14)</f>
        <v>214</v>
      </c>
      <c r="BD14" s="228" t="str">
        <f t="shared" ref="BD14:BD37" si="9">IF(AF14="","",AF14)</f>
        <v/>
      </c>
      <c r="BE14" s="227" t="str">
        <f t="shared" ref="BE14:BE37" si="10">IF(AE14="","",AE14)</f>
        <v/>
      </c>
      <c r="BF14" s="84" t="str">
        <f t="shared" ref="BF14:BF37" si="11">IF(AA14&amp;AC14="","","Ticket No: "&amp;AA14&amp;" "&amp;AC14&amp;" bbls sold")</f>
        <v/>
      </c>
    </row>
    <row r="15" spans="2:58" x14ac:dyDescent="0.25">
      <c r="B15" s="47">
        <f ca="1">B14+$L$5+TIME(1,0,0)</f>
        <v>43583.333333333328</v>
      </c>
      <c r="C15" s="49"/>
      <c r="D15" s="234">
        <v>891</v>
      </c>
      <c r="E15" s="51">
        <v>42</v>
      </c>
      <c r="F15" s="234">
        <v>1.75</v>
      </c>
      <c r="G15" s="51">
        <v>187</v>
      </c>
      <c r="H15" s="52">
        <v>212</v>
      </c>
      <c r="I15" s="53"/>
      <c r="J15" s="160"/>
      <c r="K15" s="65"/>
      <c r="L15" s="49"/>
      <c r="M15" s="234"/>
      <c r="N15" s="52"/>
      <c r="O15" s="54">
        <v>3570</v>
      </c>
      <c r="P15" s="234">
        <v>34</v>
      </c>
      <c r="Q15" s="52">
        <v>41</v>
      </c>
      <c r="R15" s="23">
        <f t="shared" ref="R15:S30" si="12">P15+R14</f>
        <v>68</v>
      </c>
      <c r="S15" s="24">
        <f t="shared" si="12"/>
        <v>83</v>
      </c>
      <c r="T15" s="62"/>
      <c r="U15" s="62"/>
      <c r="V15" s="62"/>
      <c r="W15" s="114">
        <f t="shared" ref="W15:W37" ca="1" si="13">W14-Q15</f>
        <v>124804</v>
      </c>
      <c r="X15" s="115">
        <f ca="1">IFERROR(('Main Tab'!$D$10-W15)/'Main Tab'!$D$10,1)</f>
        <v>0.29730247118638342</v>
      </c>
      <c r="Y15" s="110"/>
      <c r="Z15" s="65">
        <v>3</v>
      </c>
      <c r="AA15" s="49"/>
      <c r="AB15" s="49"/>
      <c r="AC15" s="234"/>
      <c r="AD15" s="104"/>
      <c r="AE15" s="106"/>
      <c r="AF15" s="108"/>
      <c r="AI15" s="83">
        <f t="shared" ref="AI15:AI37" ca="1" si="14">B15</f>
        <v>43583.333333333328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34</v>
      </c>
      <c r="AQ15" s="81">
        <f t="shared" si="1"/>
        <v>41</v>
      </c>
      <c r="AR15" s="81">
        <f t="shared" si="2"/>
        <v>3570</v>
      </c>
      <c r="AS15" s="81" t="str">
        <f t="shared" si="3"/>
        <v/>
      </c>
      <c r="AT15" s="81" t="str">
        <f t="shared" si="4"/>
        <v/>
      </c>
      <c r="AU15" s="81">
        <f t="shared" si="5"/>
        <v>0.65625</v>
      </c>
      <c r="AV15" s="81">
        <f t="shared" si="6"/>
        <v>1.75</v>
      </c>
      <c r="AW15" s="226">
        <f t="shared" si="6"/>
        <v>187</v>
      </c>
      <c r="AX15" s="81">
        <f t="shared" si="6"/>
        <v>212</v>
      </c>
      <c r="AY15" s="226" t="str">
        <f t="shared" si="6"/>
        <v/>
      </c>
      <c r="AZ15" s="226" t="str">
        <f t="shared" si="6"/>
        <v/>
      </c>
      <c r="BA15" s="81" t="str">
        <f t="shared" si="7"/>
        <v/>
      </c>
      <c r="BB15" s="81">
        <f t="shared" si="7"/>
        <v>891</v>
      </c>
      <c r="BC15" s="81">
        <f t="shared" si="8"/>
        <v>212</v>
      </c>
      <c r="BD15" s="81" t="str">
        <f t="shared" si="9"/>
        <v/>
      </c>
      <c r="BE15" s="81" t="str">
        <f t="shared" si="10"/>
        <v/>
      </c>
      <c r="BF15" s="84" t="str">
        <f t="shared" si="11"/>
        <v/>
      </c>
    </row>
    <row r="16" spans="2:58" x14ac:dyDescent="0.25">
      <c r="B16" s="47">
        <f t="shared" ref="B16:B37" ca="1" si="15">B15+TIME(1,0,0)</f>
        <v>43583.374999999993</v>
      </c>
      <c r="C16" s="49"/>
      <c r="D16" s="234">
        <v>891</v>
      </c>
      <c r="E16" s="51">
        <v>42</v>
      </c>
      <c r="F16" s="234">
        <v>1.75</v>
      </c>
      <c r="G16" s="51">
        <v>180</v>
      </c>
      <c r="H16" s="52">
        <v>214</v>
      </c>
      <c r="I16" s="53"/>
      <c r="J16" s="160"/>
      <c r="K16" s="65"/>
      <c r="L16" s="49"/>
      <c r="M16" s="234"/>
      <c r="N16" s="52"/>
      <c r="O16" s="54">
        <v>3630</v>
      </c>
      <c r="P16" s="234">
        <v>34</v>
      </c>
      <c r="Q16" s="52">
        <v>42</v>
      </c>
      <c r="R16" s="23">
        <f t="shared" si="12"/>
        <v>102</v>
      </c>
      <c r="S16" s="24">
        <f t="shared" si="12"/>
        <v>125</v>
      </c>
      <c r="T16" s="62"/>
      <c r="U16" s="62"/>
      <c r="V16" s="62"/>
      <c r="W16" s="114">
        <f t="shared" ca="1" si="13"/>
        <v>124762</v>
      </c>
      <c r="X16" s="115">
        <f ca="1">IFERROR(('Main Tab'!$D$10-W16)/'Main Tab'!$D$10,1)</f>
        <v>0.29753894835226091</v>
      </c>
      <c r="Y16" s="110"/>
      <c r="Z16" s="65">
        <v>3</v>
      </c>
      <c r="AA16" s="49">
        <v>8123011</v>
      </c>
      <c r="AB16" s="49" t="s">
        <v>143</v>
      </c>
      <c r="AC16" s="234">
        <v>231.36</v>
      </c>
      <c r="AD16" s="104" t="s">
        <v>153</v>
      </c>
      <c r="AE16" s="106">
        <v>47.8</v>
      </c>
      <c r="AF16" s="108">
        <v>1E-3</v>
      </c>
      <c r="AI16" s="83">
        <f t="shared" ca="1" si="14"/>
        <v>43583.374999999993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34</v>
      </c>
      <c r="AQ16" s="81">
        <f t="shared" si="1"/>
        <v>42</v>
      </c>
      <c r="AR16" s="81">
        <f t="shared" si="2"/>
        <v>3630</v>
      </c>
      <c r="AS16" s="81" t="str">
        <f t="shared" si="3"/>
        <v/>
      </c>
      <c r="AT16" s="81" t="str">
        <f t="shared" si="4"/>
        <v/>
      </c>
      <c r="AU16" s="81">
        <f t="shared" si="5"/>
        <v>0.65625</v>
      </c>
      <c r="AV16" s="81">
        <f t="shared" si="6"/>
        <v>1.75</v>
      </c>
      <c r="AW16" s="226">
        <f t="shared" si="6"/>
        <v>180</v>
      </c>
      <c r="AX16" s="81">
        <f t="shared" si="6"/>
        <v>214</v>
      </c>
      <c r="AY16" s="226" t="str">
        <f t="shared" si="6"/>
        <v/>
      </c>
      <c r="AZ16" s="226" t="str">
        <f t="shared" si="6"/>
        <v/>
      </c>
      <c r="BA16" s="81" t="str">
        <f t="shared" si="7"/>
        <v/>
      </c>
      <c r="BB16" s="81">
        <f t="shared" si="7"/>
        <v>891</v>
      </c>
      <c r="BC16" s="81">
        <f t="shared" si="8"/>
        <v>214</v>
      </c>
      <c r="BD16" s="228">
        <f t="shared" si="9"/>
        <v>1E-3</v>
      </c>
      <c r="BE16" s="227">
        <f t="shared" si="10"/>
        <v>47.8</v>
      </c>
      <c r="BF16" s="84" t="str">
        <f t="shared" si="11"/>
        <v>Ticket No: 8123011 231.36 bbls sold</v>
      </c>
    </row>
    <row r="17" spans="2:58" x14ac:dyDescent="0.25">
      <c r="B17" s="47">
        <f t="shared" ca="1" si="15"/>
        <v>43583.416666666657</v>
      </c>
      <c r="C17" s="49"/>
      <c r="D17" s="234">
        <v>893</v>
      </c>
      <c r="E17" s="51">
        <v>42</v>
      </c>
      <c r="F17" s="234">
        <v>1.75</v>
      </c>
      <c r="G17" s="51">
        <v>188</v>
      </c>
      <c r="H17" s="52">
        <v>216</v>
      </c>
      <c r="I17" s="53"/>
      <c r="J17" s="160"/>
      <c r="K17" s="65"/>
      <c r="L17" s="49"/>
      <c r="M17" s="234"/>
      <c r="N17" s="52"/>
      <c r="O17" s="54">
        <v>3641</v>
      </c>
      <c r="P17" s="234">
        <v>34</v>
      </c>
      <c r="Q17" s="52">
        <v>42</v>
      </c>
      <c r="R17" s="23">
        <f t="shared" si="12"/>
        <v>136</v>
      </c>
      <c r="S17" s="24">
        <f t="shared" si="12"/>
        <v>167</v>
      </c>
      <c r="T17" s="62"/>
      <c r="U17" s="171"/>
      <c r="V17" s="62"/>
      <c r="W17" s="114">
        <f t="shared" ca="1" si="13"/>
        <v>124720</v>
      </c>
      <c r="X17" s="115">
        <f ca="1">IFERROR(('Main Tab'!$D$10-W17)/'Main Tab'!$D$10,1)</f>
        <v>0.29777542551813835</v>
      </c>
      <c r="Y17" s="110"/>
      <c r="Z17" s="65">
        <v>3</v>
      </c>
      <c r="AA17" s="49"/>
      <c r="AB17" s="49"/>
      <c r="AC17" s="234"/>
      <c r="AD17" s="104"/>
      <c r="AE17" s="106"/>
      <c r="AF17" s="108"/>
      <c r="AI17" s="83">
        <f t="shared" ca="1" si="14"/>
        <v>43583.416666666657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34</v>
      </c>
      <c r="AQ17" s="81">
        <f t="shared" si="1"/>
        <v>42</v>
      </c>
      <c r="AR17" s="81">
        <f t="shared" si="2"/>
        <v>3641</v>
      </c>
      <c r="AS17" s="81" t="str">
        <f t="shared" si="3"/>
        <v/>
      </c>
      <c r="AT17" s="81" t="str">
        <f t="shared" si="4"/>
        <v/>
      </c>
      <c r="AU17" s="81">
        <f t="shared" si="5"/>
        <v>0.65625</v>
      </c>
      <c r="AV17" s="81">
        <f t="shared" si="6"/>
        <v>1.75</v>
      </c>
      <c r="AW17" s="226">
        <f t="shared" si="6"/>
        <v>188</v>
      </c>
      <c r="AX17" s="81">
        <f t="shared" si="6"/>
        <v>216</v>
      </c>
      <c r="AY17" s="226" t="str">
        <f t="shared" si="6"/>
        <v/>
      </c>
      <c r="AZ17" s="226" t="str">
        <f t="shared" si="6"/>
        <v/>
      </c>
      <c r="BA17" s="81" t="str">
        <f t="shared" si="7"/>
        <v/>
      </c>
      <c r="BB17" s="81">
        <f t="shared" si="7"/>
        <v>893</v>
      </c>
      <c r="BC17" s="81">
        <f t="shared" si="8"/>
        <v>216</v>
      </c>
      <c r="BD17" s="81" t="str">
        <f t="shared" si="9"/>
        <v/>
      </c>
      <c r="BE17" s="81" t="str">
        <f t="shared" si="10"/>
        <v/>
      </c>
      <c r="BF17" s="84" t="str">
        <f t="shared" si="11"/>
        <v/>
      </c>
    </row>
    <row r="18" spans="2:58" x14ac:dyDescent="0.25">
      <c r="B18" s="47">
        <f t="shared" ca="1" si="15"/>
        <v>43583.458333333321</v>
      </c>
      <c r="C18" s="49"/>
      <c r="D18" s="234">
        <v>893</v>
      </c>
      <c r="E18" s="51">
        <v>42</v>
      </c>
      <c r="F18" s="234">
        <v>1.75</v>
      </c>
      <c r="G18" s="51">
        <v>169</v>
      </c>
      <c r="H18" s="52">
        <v>215</v>
      </c>
      <c r="I18" s="53"/>
      <c r="J18" s="160"/>
      <c r="K18" s="65"/>
      <c r="L18" s="49"/>
      <c r="M18" s="234"/>
      <c r="N18" s="52"/>
      <c r="O18" s="54">
        <v>3625</v>
      </c>
      <c r="P18" s="234">
        <v>34</v>
      </c>
      <c r="Q18" s="52">
        <v>41</v>
      </c>
      <c r="R18" s="23">
        <f t="shared" si="12"/>
        <v>170</v>
      </c>
      <c r="S18" s="24">
        <f t="shared" si="12"/>
        <v>208</v>
      </c>
      <c r="T18" s="62"/>
      <c r="U18" s="62"/>
      <c r="V18" s="62"/>
      <c r="W18" s="114">
        <f t="shared" ca="1" si="13"/>
        <v>124679</v>
      </c>
      <c r="X18" s="115">
        <f ca="1">IFERROR(('Main Tab'!$D$10-W18)/'Main Tab'!$D$10,1)</f>
        <v>0.29800627227530446</v>
      </c>
      <c r="Y18" s="110"/>
      <c r="Z18" s="65">
        <v>3</v>
      </c>
      <c r="AA18" s="49"/>
      <c r="AB18" s="49"/>
      <c r="AC18" s="234"/>
      <c r="AD18" s="104"/>
      <c r="AE18" s="106"/>
      <c r="AF18" s="108"/>
      <c r="AI18" s="83">
        <f t="shared" ca="1" si="14"/>
        <v>43583.458333333321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34</v>
      </c>
      <c r="AQ18" s="81">
        <f t="shared" si="1"/>
        <v>41</v>
      </c>
      <c r="AR18" s="81">
        <f t="shared" si="2"/>
        <v>3625</v>
      </c>
      <c r="AS18" s="81" t="str">
        <f t="shared" si="3"/>
        <v/>
      </c>
      <c r="AT18" s="81" t="str">
        <f t="shared" si="4"/>
        <v/>
      </c>
      <c r="AU18" s="81">
        <f t="shared" si="5"/>
        <v>0.65625</v>
      </c>
      <c r="AV18" s="81">
        <f t="shared" si="6"/>
        <v>1.75</v>
      </c>
      <c r="AW18" s="226">
        <f t="shared" si="6"/>
        <v>169</v>
      </c>
      <c r="AX18" s="81">
        <f t="shared" si="6"/>
        <v>215</v>
      </c>
      <c r="AY18" s="226" t="str">
        <f t="shared" si="6"/>
        <v/>
      </c>
      <c r="AZ18" s="226" t="str">
        <f t="shared" si="6"/>
        <v/>
      </c>
      <c r="BA18" s="81" t="str">
        <f t="shared" si="7"/>
        <v/>
      </c>
      <c r="BB18" s="81">
        <f t="shared" si="7"/>
        <v>893</v>
      </c>
      <c r="BC18" s="81">
        <f t="shared" si="8"/>
        <v>215</v>
      </c>
      <c r="BD18" s="81" t="str">
        <f t="shared" si="9"/>
        <v/>
      </c>
      <c r="BE18" s="81" t="str">
        <f t="shared" si="10"/>
        <v/>
      </c>
      <c r="BF18" s="84" t="str">
        <f t="shared" si="11"/>
        <v/>
      </c>
    </row>
    <row r="19" spans="2:58" x14ac:dyDescent="0.25">
      <c r="B19" s="47">
        <f t="shared" ca="1" si="15"/>
        <v>43583.499999999985</v>
      </c>
      <c r="C19" s="49"/>
      <c r="D19" s="234">
        <v>893</v>
      </c>
      <c r="E19" s="51">
        <v>42</v>
      </c>
      <c r="F19" s="234">
        <v>1.75</v>
      </c>
      <c r="G19" s="51">
        <v>188</v>
      </c>
      <c r="H19" s="52">
        <v>216</v>
      </c>
      <c r="I19" s="53"/>
      <c r="J19" s="160"/>
      <c r="K19" s="65"/>
      <c r="L19" s="49"/>
      <c r="M19" s="234"/>
      <c r="N19" s="52"/>
      <c r="O19" s="54">
        <v>3587</v>
      </c>
      <c r="P19" s="234">
        <v>34</v>
      </c>
      <c r="Q19" s="52">
        <v>40</v>
      </c>
      <c r="R19" s="23">
        <f t="shared" si="12"/>
        <v>204</v>
      </c>
      <c r="S19" s="24">
        <f t="shared" si="12"/>
        <v>248</v>
      </c>
      <c r="T19" s="62"/>
      <c r="U19" s="62"/>
      <c r="V19" s="62"/>
      <c r="W19" s="114">
        <f t="shared" ca="1" si="13"/>
        <v>124639</v>
      </c>
      <c r="X19" s="115">
        <f ca="1">IFERROR(('Main Tab'!$D$10-W19)/'Main Tab'!$D$10,1)</f>
        <v>0.2982314886237592</v>
      </c>
      <c r="Y19" s="110"/>
      <c r="Z19" s="65">
        <v>3</v>
      </c>
      <c r="AA19" s="49"/>
      <c r="AB19" s="49"/>
      <c r="AC19" s="234"/>
      <c r="AD19" s="104"/>
      <c r="AE19" s="106"/>
      <c r="AF19" s="108"/>
      <c r="AI19" s="83">
        <f t="shared" ca="1" si="14"/>
        <v>43583.499999999985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34</v>
      </c>
      <c r="AQ19" s="81">
        <f t="shared" si="1"/>
        <v>40</v>
      </c>
      <c r="AR19" s="81">
        <f t="shared" si="2"/>
        <v>3587</v>
      </c>
      <c r="AS19" s="81" t="str">
        <f t="shared" si="3"/>
        <v/>
      </c>
      <c r="AT19" s="81" t="str">
        <f t="shared" si="4"/>
        <v/>
      </c>
      <c r="AU19" s="81">
        <f t="shared" si="5"/>
        <v>0.65625</v>
      </c>
      <c r="AV19" s="81">
        <f t="shared" si="6"/>
        <v>1.75</v>
      </c>
      <c r="AW19" s="226">
        <f t="shared" si="6"/>
        <v>188</v>
      </c>
      <c r="AX19" s="81">
        <f t="shared" si="6"/>
        <v>216</v>
      </c>
      <c r="AY19" s="226" t="str">
        <f t="shared" si="6"/>
        <v/>
      </c>
      <c r="AZ19" s="226" t="str">
        <f t="shared" si="6"/>
        <v/>
      </c>
      <c r="BA19" s="81" t="str">
        <f t="shared" si="7"/>
        <v/>
      </c>
      <c r="BB19" s="81">
        <f t="shared" si="7"/>
        <v>893</v>
      </c>
      <c r="BC19" s="81">
        <f t="shared" si="8"/>
        <v>216</v>
      </c>
      <c r="BD19" s="81" t="str">
        <f t="shared" si="9"/>
        <v/>
      </c>
      <c r="BE19" s="81" t="str">
        <f t="shared" si="10"/>
        <v/>
      </c>
      <c r="BF19" s="84" t="str">
        <f t="shared" si="11"/>
        <v/>
      </c>
    </row>
    <row r="20" spans="2:58" x14ac:dyDescent="0.25">
      <c r="B20" s="47">
        <f t="shared" ca="1" si="15"/>
        <v>43583.54166666665</v>
      </c>
      <c r="C20" s="49"/>
      <c r="D20" s="234">
        <v>893</v>
      </c>
      <c r="E20" s="51">
        <v>42</v>
      </c>
      <c r="F20" s="234">
        <v>1.75</v>
      </c>
      <c r="G20" s="51">
        <v>177</v>
      </c>
      <c r="H20" s="52">
        <v>214</v>
      </c>
      <c r="I20" s="53"/>
      <c r="J20" s="160"/>
      <c r="K20" s="65"/>
      <c r="L20" s="49"/>
      <c r="M20" s="234"/>
      <c r="N20" s="52"/>
      <c r="O20" s="54">
        <v>3645</v>
      </c>
      <c r="P20" s="234">
        <v>33</v>
      </c>
      <c r="Q20" s="52">
        <v>38</v>
      </c>
      <c r="R20" s="23">
        <f t="shared" si="12"/>
        <v>237</v>
      </c>
      <c r="S20" s="24">
        <f t="shared" si="12"/>
        <v>286</v>
      </c>
      <c r="T20" s="62"/>
      <c r="U20" s="62"/>
      <c r="V20" s="62"/>
      <c r="W20" s="114">
        <f t="shared" ca="1" si="13"/>
        <v>124601</v>
      </c>
      <c r="X20" s="115">
        <f ca="1">IFERROR(('Main Tab'!$D$10-W20)/'Main Tab'!$D$10,1)</f>
        <v>0.29844544415479118</v>
      </c>
      <c r="Y20" s="110"/>
      <c r="Z20" s="221">
        <v>3</v>
      </c>
      <c r="AA20" s="49"/>
      <c r="AB20" s="49"/>
      <c r="AC20" s="234"/>
      <c r="AD20" s="104"/>
      <c r="AE20" s="106"/>
      <c r="AF20" s="108"/>
      <c r="AI20" s="83">
        <f t="shared" ca="1" si="14"/>
        <v>43583.54166666665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33</v>
      </c>
      <c r="AQ20" s="81">
        <f t="shared" si="1"/>
        <v>38</v>
      </c>
      <c r="AR20" s="81">
        <f t="shared" si="2"/>
        <v>3645</v>
      </c>
      <c r="AS20" s="81" t="str">
        <f t="shared" si="3"/>
        <v/>
      </c>
      <c r="AT20" s="81" t="str">
        <f t="shared" si="4"/>
        <v/>
      </c>
      <c r="AU20" s="81">
        <f t="shared" si="5"/>
        <v>0.65625</v>
      </c>
      <c r="AV20" s="81">
        <f t="shared" si="6"/>
        <v>1.75</v>
      </c>
      <c r="AW20" s="226">
        <f t="shared" si="6"/>
        <v>177</v>
      </c>
      <c r="AX20" s="81">
        <f t="shared" si="6"/>
        <v>214</v>
      </c>
      <c r="AY20" s="226" t="str">
        <f t="shared" si="6"/>
        <v/>
      </c>
      <c r="AZ20" s="226" t="str">
        <f t="shared" si="6"/>
        <v/>
      </c>
      <c r="BA20" s="81" t="str">
        <f t="shared" si="7"/>
        <v/>
      </c>
      <c r="BB20" s="81">
        <f t="shared" si="7"/>
        <v>893</v>
      </c>
      <c r="BC20" s="81">
        <f t="shared" si="8"/>
        <v>214</v>
      </c>
      <c r="BD20" s="81" t="str">
        <f t="shared" si="9"/>
        <v/>
      </c>
      <c r="BE20" s="81" t="str">
        <f t="shared" si="10"/>
        <v/>
      </c>
      <c r="BF20" s="84" t="str">
        <f t="shared" si="11"/>
        <v/>
      </c>
    </row>
    <row r="21" spans="2:58" x14ac:dyDescent="0.25">
      <c r="B21" s="47">
        <f t="shared" ca="1" si="15"/>
        <v>43583.583333333314</v>
      </c>
      <c r="C21" s="49"/>
      <c r="D21" s="234">
        <v>892</v>
      </c>
      <c r="E21" s="51">
        <v>42</v>
      </c>
      <c r="F21" s="234">
        <v>1.75</v>
      </c>
      <c r="G21" s="51">
        <v>192</v>
      </c>
      <c r="H21" s="52">
        <v>216</v>
      </c>
      <c r="I21" s="53"/>
      <c r="J21" s="160"/>
      <c r="K21" s="65"/>
      <c r="L21" s="49"/>
      <c r="M21" s="234"/>
      <c r="N21" s="52"/>
      <c r="O21" s="54">
        <v>3598</v>
      </c>
      <c r="P21" s="234">
        <v>34</v>
      </c>
      <c r="Q21" s="52">
        <v>38</v>
      </c>
      <c r="R21" s="23">
        <f t="shared" si="12"/>
        <v>271</v>
      </c>
      <c r="S21" s="24">
        <f t="shared" si="12"/>
        <v>324</v>
      </c>
      <c r="T21" s="62"/>
      <c r="U21" s="62"/>
      <c r="V21" s="62"/>
      <c r="W21" s="114">
        <f t="shared" ca="1" si="13"/>
        <v>124563</v>
      </c>
      <c r="X21" s="115">
        <f ca="1">IFERROR(('Main Tab'!$D$10-W21)/'Main Tab'!$D$10,1)</f>
        <v>0.29865939968582317</v>
      </c>
      <c r="Y21" s="110"/>
      <c r="Z21" s="65">
        <v>4</v>
      </c>
      <c r="AA21" s="49"/>
      <c r="AB21" s="49"/>
      <c r="AC21" s="234"/>
      <c r="AD21" s="104"/>
      <c r="AE21" s="106"/>
      <c r="AF21" s="108"/>
      <c r="AI21" s="83">
        <f t="shared" ca="1" si="14"/>
        <v>43583.583333333314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34</v>
      </c>
      <c r="AQ21" s="81">
        <f t="shared" si="1"/>
        <v>38</v>
      </c>
      <c r="AR21" s="81">
        <f t="shared" si="2"/>
        <v>3598</v>
      </c>
      <c r="AS21" s="81" t="str">
        <f t="shared" si="3"/>
        <v/>
      </c>
      <c r="AT21" s="81" t="str">
        <f t="shared" si="4"/>
        <v/>
      </c>
      <c r="AU21" s="81">
        <f t="shared" si="5"/>
        <v>0.65625</v>
      </c>
      <c r="AV21" s="81">
        <f t="shared" si="6"/>
        <v>1.75</v>
      </c>
      <c r="AW21" s="226">
        <f t="shared" si="6"/>
        <v>192</v>
      </c>
      <c r="AX21" s="81">
        <f t="shared" si="6"/>
        <v>216</v>
      </c>
      <c r="AY21" s="226" t="str">
        <f t="shared" si="6"/>
        <v/>
      </c>
      <c r="AZ21" s="226" t="str">
        <f t="shared" si="6"/>
        <v/>
      </c>
      <c r="BA21" s="81" t="str">
        <f t="shared" si="7"/>
        <v/>
      </c>
      <c r="BB21" s="81">
        <f t="shared" si="7"/>
        <v>892</v>
      </c>
      <c r="BC21" s="81">
        <f t="shared" si="8"/>
        <v>216</v>
      </c>
      <c r="BD21" s="81" t="str">
        <f t="shared" si="9"/>
        <v/>
      </c>
      <c r="BE21" s="81" t="str">
        <f t="shared" si="10"/>
        <v/>
      </c>
      <c r="BF21" s="84" t="str">
        <f t="shared" si="11"/>
        <v/>
      </c>
    </row>
    <row r="22" spans="2:58" x14ac:dyDescent="0.25">
      <c r="B22" s="47">
        <f t="shared" ca="1" si="15"/>
        <v>43583.624999999978</v>
      </c>
      <c r="C22" s="49"/>
      <c r="D22" s="234">
        <v>893</v>
      </c>
      <c r="E22" s="51">
        <v>42</v>
      </c>
      <c r="F22" s="234">
        <v>1.75</v>
      </c>
      <c r="G22" s="51">
        <v>190</v>
      </c>
      <c r="H22" s="52">
        <v>214</v>
      </c>
      <c r="I22" s="53"/>
      <c r="J22" s="160"/>
      <c r="K22" s="65"/>
      <c r="L22" s="49"/>
      <c r="M22" s="234"/>
      <c r="N22" s="52"/>
      <c r="O22" s="54">
        <v>3633</v>
      </c>
      <c r="P22" s="234">
        <v>36</v>
      </c>
      <c r="Q22" s="52">
        <v>39</v>
      </c>
      <c r="R22" s="23">
        <f t="shared" si="12"/>
        <v>307</v>
      </c>
      <c r="S22" s="24">
        <f t="shared" si="12"/>
        <v>363</v>
      </c>
      <c r="T22" s="62"/>
      <c r="U22" s="62"/>
      <c r="V22" s="62"/>
      <c r="W22" s="114">
        <f t="shared" ca="1" si="13"/>
        <v>124524</v>
      </c>
      <c r="X22" s="115">
        <f ca="1">IFERROR(('Main Tab'!$D$10-W22)/'Main Tab'!$D$10,1)</f>
        <v>0.29887898562556658</v>
      </c>
      <c r="Y22" s="110"/>
      <c r="Z22" s="65">
        <v>3</v>
      </c>
      <c r="AA22" s="49"/>
      <c r="AB22" s="49"/>
      <c r="AC22" s="234"/>
      <c r="AD22" s="104"/>
      <c r="AE22" s="106"/>
      <c r="AF22" s="108"/>
      <c r="AI22" s="83">
        <f t="shared" ca="1" si="14"/>
        <v>43583.624999999978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36</v>
      </c>
      <c r="AQ22" s="81">
        <f t="shared" si="1"/>
        <v>39</v>
      </c>
      <c r="AR22" s="81">
        <f t="shared" si="2"/>
        <v>3633</v>
      </c>
      <c r="AS22" s="81" t="str">
        <f t="shared" si="3"/>
        <v/>
      </c>
      <c r="AT22" s="81" t="str">
        <f t="shared" si="4"/>
        <v/>
      </c>
      <c r="AU22" s="81">
        <f t="shared" si="5"/>
        <v>0.65625</v>
      </c>
      <c r="AV22" s="81">
        <f t="shared" si="6"/>
        <v>1.75</v>
      </c>
      <c r="AW22" s="226">
        <f t="shared" si="6"/>
        <v>190</v>
      </c>
      <c r="AX22" s="81">
        <f t="shared" si="6"/>
        <v>214</v>
      </c>
      <c r="AY22" s="226" t="str">
        <f t="shared" si="6"/>
        <v/>
      </c>
      <c r="AZ22" s="226" t="str">
        <f t="shared" si="6"/>
        <v/>
      </c>
      <c r="BA22" s="81" t="str">
        <f t="shared" si="7"/>
        <v/>
      </c>
      <c r="BB22" s="81">
        <f t="shared" si="7"/>
        <v>893</v>
      </c>
      <c r="BC22" s="81">
        <f t="shared" si="8"/>
        <v>214</v>
      </c>
      <c r="BD22" s="81" t="str">
        <f t="shared" si="9"/>
        <v/>
      </c>
      <c r="BE22" s="81" t="str">
        <f t="shared" si="10"/>
        <v/>
      </c>
      <c r="BF22" s="84" t="str">
        <f t="shared" si="11"/>
        <v/>
      </c>
    </row>
    <row r="23" spans="2:58" x14ac:dyDescent="0.25">
      <c r="B23" s="47">
        <f t="shared" ca="1" si="15"/>
        <v>43583.666666666642</v>
      </c>
      <c r="C23" s="49"/>
      <c r="D23" s="234">
        <v>891</v>
      </c>
      <c r="E23" s="51">
        <v>42</v>
      </c>
      <c r="F23" s="234">
        <v>1.75</v>
      </c>
      <c r="G23" s="51">
        <v>169</v>
      </c>
      <c r="H23" s="52">
        <v>216</v>
      </c>
      <c r="I23" s="53"/>
      <c r="J23" s="160"/>
      <c r="K23" s="65"/>
      <c r="L23" s="49"/>
      <c r="M23" s="234"/>
      <c r="N23" s="52"/>
      <c r="O23" s="54">
        <v>3579</v>
      </c>
      <c r="P23" s="234">
        <v>34</v>
      </c>
      <c r="Q23" s="52">
        <v>38</v>
      </c>
      <c r="R23" s="23">
        <f t="shared" si="12"/>
        <v>341</v>
      </c>
      <c r="S23" s="24">
        <f t="shared" si="12"/>
        <v>401</v>
      </c>
      <c r="T23" s="62"/>
      <c r="U23" s="62"/>
      <c r="V23" s="62"/>
      <c r="W23" s="114">
        <f t="shared" ca="1" si="13"/>
        <v>124486</v>
      </c>
      <c r="X23" s="115">
        <f ca="1">IFERROR(('Main Tab'!$D$10-W23)/'Main Tab'!$D$10,1)</f>
        <v>0.29909294115659857</v>
      </c>
      <c r="Y23" s="110"/>
      <c r="Z23" s="65">
        <v>3</v>
      </c>
      <c r="AA23" s="49"/>
      <c r="AB23" s="49"/>
      <c r="AC23" s="234"/>
      <c r="AD23" s="104"/>
      <c r="AE23" s="106"/>
      <c r="AF23" s="108"/>
      <c r="AI23" s="83">
        <f t="shared" ca="1" si="14"/>
        <v>43583.666666666642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34</v>
      </c>
      <c r="AQ23" s="81">
        <f t="shared" si="1"/>
        <v>38</v>
      </c>
      <c r="AR23" s="81">
        <f t="shared" si="2"/>
        <v>3579</v>
      </c>
      <c r="AS23" s="81" t="str">
        <f t="shared" si="3"/>
        <v/>
      </c>
      <c r="AT23" s="81" t="str">
        <f t="shared" si="4"/>
        <v/>
      </c>
      <c r="AU23" s="81">
        <f t="shared" si="5"/>
        <v>0.65625</v>
      </c>
      <c r="AV23" s="81">
        <f t="shared" si="6"/>
        <v>1.75</v>
      </c>
      <c r="AW23" s="226">
        <f t="shared" si="6"/>
        <v>169</v>
      </c>
      <c r="AX23" s="81">
        <f t="shared" si="6"/>
        <v>216</v>
      </c>
      <c r="AY23" s="226" t="str">
        <f t="shared" si="6"/>
        <v/>
      </c>
      <c r="AZ23" s="226" t="str">
        <f t="shared" si="6"/>
        <v/>
      </c>
      <c r="BA23" s="81" t="str">
        <f t="shared" si="7"/>
        <v/>
      </c>
      <c r="BB23" s="81">
        <f t="shared" si="7"/>
        <v>891</v>
      </c>
      <c r="BC23" s="81">
        <f t="shared" si="8"/>
        <v>216</v>
      </c>
      <c r="BD23" s="81" t="str">
        <f t="shared" si="9"/>
        <v/>
      </c>
      <c r="BE23" s="81" t="str">
        <f t="shared" si="10"/>
        <v/>
      </c>
      <c r="BF23" s="84" t="str">
        <f t="shared" si="11"/>
        <v/>
      </c>
    </row>
    <row r="24" spans="2:58" x14ac:dyDescent="0.25">
      <c r="B24" s="47">
        <f t="shared" ca="1" si="15"/>
        <v>43583.708333333307</v>
      </c>
      <c r="C24" s="49"/>
      <c r="D24" s="234">
        <v>890</v>
      </c>
      <c r="E24" s="51">
        <v>42</v>
      </c>
      <c r="F24" s="234">
        <v>1.75</v>
      </c>
      <c r="G24" s="51">
        <v>199</v>
      </c>
      <c r="H24" s="52">
        <v>218</v>
      </c>
      <c r="I24" s="53"/>
      <c r="J24" s="160"/>
      <c r="K24" s="65"/>
      <c r="L24" s="49"/>
      <c r="M24" s="234"/>
      <c r="N24" s="52"/>
      <c r="O24" s="54">
        <v>3578</v>
      </c>
      <c r="P24" s="234">
        <v>34</v>
      </c>
      <c r="Q24" s="52">
        <v>39</v>
      </c>
      <c r="R24" s="23">
        <f t="shared" si="12"/>
        <v>375</v>
      </c>
      <c r="S24" s="24">
        <f t="shared" si="12"/>
        <v>440</v>
      </c>
      <c r="T24" s="62"/>
      <c r="U24" s="62"/>
      <c r="V24" s="62"/>
      <c r="W24" s="114">
        <f t="shared" ca="1" si="13"/>
        <v>124447</v>
      </c>
      <c r="X24" s="115">
        <f ca="1">IFERROR(('Main Tab'!$D$10-W24)/'Main Tab'!$D$10,1)</f>
        <v>0.29931252709634193</v>
      </c>
      <c r="Y24" s="110"/>
      <c r="Z24" s="65">
        <v>4</v>
      </c>
      <c r="AA24" s="49"/>
      <c r="AB24" s="49"/>
      <c r="AC24" s="234"/>
      <c r="AD24" s="104"/>
      <c r="AE24" s="106"/>
      <c r="AF24" s="108"/>
      <c r="AI24" s="83">
        <f t="shared" ca="1" si="14"/>
        <v>43583.708333333307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34</v>
      </c>
      <c r="AQ24" s="81">
        <f t="shared" si="1"/>
        <v>39</v>
      </c>
      <c r="AR24" s="81">
        <f t="shared" si="2"/>
        <v>3578</v>
      </c>
      <c r="AS24" s="81" t="str">
        <f t="shared" si="3"/>
        <v/>
      </c>
      <c r="AT24" s="81" t="str">
        <f t="shared" si="4"/>
        <v/>
      </c>
      <c r="AU24" s="81">
        <f t="shared" si="5"/>
        <v>0.65625</v>
      </c>
      <c r="AV24" s="81">
        <f t="shared" si="6"/>
        <v>1.75</v>
      </c>
      <c r="AW24" s="226">
        <f t="shared" si="6"/>
        <v>199</v>
      </c>
      <c r="AX24" s="81">
        <f t="shared" si="6"/>
        <v>218</v>
      </c>
      <c r="AY24" s="226" t="str">
        <f t="shared" si="6"/>
        <v/>
      </c>
      <c r="AZ24" s="226" t="str">
        <f t="shared" si="6"/>
        <v/>
      </c>
      <c r="BA24" s="81" t="str">
        <f t="shared" si="7"/>
        <v/>
      </c>
      <c r="BB24" s="81">
        <f t="shared" si="7"/>
        <v>890</v>
      </c>
      <c r="BC24" s="81">
        <f t="shared" si="8"/>
        <v>218</v>
      </c>
      <c r="BD24" s="81" t="str">
        <f t="shared" si="9"/>
        <v/>
      </c>
      <c r="BE24" s="81" t="str">
        <f t="shared" si="10"/>
        <v/>
      </c>
      <c r="BF24" s="84" t="str">
        <f t="shared" si="11"/>
        <v/>
      </c>
    </row>
    <row r="25" spans="2:58" ht="15.75" thickBot="1" x14ac:dyDescent="0.3">
      <c r="B25" s="47">
        <f t="shared" ca="1" si="15"/>
        <v>43583.749999999971</v>
      </c>
      <c r="C25" s="49"/>
      <c r="D25" s="234">
        <v>889</v>
      </c>
      <c r="E25" s="51">
        <v>42</v>
      </c>
      <c r="F25" s="234">
        <v>1.75</v>
      </c>
      <c r="G25" s="51">
        <v>188</v>
      </c>
      <c r="H25" s="52">
        <v>217</v>
      </c>
      <c r="I25" s="53"/>
      <c r="J25" s="160"/>
      <c r="K25" s="65"/>
      <c r="L25" s="49"/>
      <c r="M25" s="234"/>
      <c r="N25" s="52"/>
      <c r="O25" s="54">
        <v>3622</v>
      </c>
      <c r="P25" s="234">
        <v>37</v>
      </c>
      <c r="Q25" s="52">
        <v>34</v>
      </c>
      <c r="R25" s="23">
        <f t="shared" si="12"/>
        <v>412</v>
      </c>
      <c r="S25" s="24">
        <f t="shared" si="12"/>
        <v>474</v>
      </c>
      <c r="T25" s="62"/>
      <c r="U25" s="62"/>
      <c r="V25" s="62"/>
      <c r="W25" s="114">
        <f t="shared" ca="1" si="13"/>
        <v>124413</v>
      </c>
      <c r="X25" s="115">
        <f ca="1">IFERROR(('Main Tab'!$D$10-W25)/'Main Tab'!$D$10,1)</f>
        <v>0.29950396099252846</v>
      </c>
      <c r="Y25" s="110"/>
      <c r="Z25" s="65">
        <v>5</v>
      </c>
      <c r="AA25" s="49">
        <v>8155501</v>
      </c>
      <c r="AB25" s="49" t="s">
        <v>143</v>
      </c>
      <c r="AC25" s="234">
        <v>199.5</v>
      </c>
      <c r="AD25" s="104" t="s">
        <v>153</v>
      </c>
      <c r="AE25" s="106">
        <v>49</v>
      </c>
      <c r="AF25" s="108">
        <v>2E-3</v>
      </c>
      <c r="AI25" s="83">
        <f t="shared" ca="1" si="14"/>
        <v>43583.749999999971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37</v>
      </c>
      <c r="AQ25" s="81">
        <f t="shared" si="1"/>
        <v>34</v>
      </c>
      <c r="AR25" s="81">
        <f t="shared" si="2"/>
        <v>3622</v>
      </c>
      <c r="AS25" s="81" t="str">
        <f t="shared" si="3"/>
        <v/>
      </c>
      <c r="AT25" s="81" t="str">
        <f t="shared" si="4"/>
        <v/>
      </c>
      <c r="AU25" s="81">
        <f t="shared" si="5"/>
        <v>0.65625</v>
      </c>
      <c r="AV25" s="81">
        <f t="shared" si="6"/>
        <v>1.75</v>
      </c>
      <c r="AW25" s="81">
        <f t="shared" si="6"/>
        <v>188</v>
      </c>
      <c r="AX25" s="81">
        <f t="shared" si="6"/>
        <v>217</v>
      </c>
      <c r="AY25" s="226" t="str">
        <f t="shared" si="6"/>
        <v/>
      </c>
      <c r="AZ25" s="226" t="str">
        <f t="shared" si="6"/>
        <v/>
      </c>
      <c r="BA25" s="81" t="str">
        <f t="shared" si="7"/>
        <v/>
      </c>
      <c r="BB25" s="81">
        <f t="shared" si="7"/>
        <v>889</v>
      </c>
      <c r="BC25" s="81">
        <f t="shared" si="8"/>
        <v>217</v>
      </c>
      <c r="BD25" s="81">
        <f t="shared" si="9"/>
        <v>2E-3</v>
      </c>
      <c r="BE25" s="81">
        <f t="shared" si="10"/>
        <v>49</v>
      </c>
      <c r="BF25" s="84" t="str">
        <f t="shared" si="11"/>
        <v>Ticket No: 8155501 199.5 bbls sold</v>
      </c>
    </row>
    <row r="26" spans="2:58" ht="15.75" thickTop="1" x14ac:dyDescent="0.25">
      <c r="B26" s="47">
        <f t="shared" ca="1" si="15"/>
        <v>43583.791666666635</v>
      </c>
      <c r="C26" s="49"/>
      <c r="D26" s="234">
        <v>888</v>
      </c>
      <c r="E26" s="51">
        <v>42</v>
      </c>
      <c r="F26" s="236">
        <v>1.75</v>
      </c>
      <c r="G26" s="51">
        <v>192</v>
      </c>
      <c r="H26" s="52">
        <v>219</v>
      </c>
      <c r="I26" s="53"/>
      <c r="J26" s="160"/>
      <c r="K26" s="65"/>
      <c r="L26" s="49"/>
      <c r="M26" s="234"/>
      <c r="N26" s="52"/>
      <c r="O26" s="54">
        <v>3659</v>
      </c>
      <c r="P26" s="236">
        <v>34</v>
      </c>
      <c r="Q26" s="52">
        <v>41</v>
      </c>
      <c r="R26" s="23">
        <f t="shared" si="12"/>
        <v>446</v>
      </c>
      <c r="S26" s="24">
        <f t="shared" si="12"/>
        <v>515</v>
      </c>
      <c r="T26" s="62"/>
      <c r="U26" s="62"/>
      <c r="V26" s="62"/>
      <c r="W26" s="114">
        <f t="shared" ca="1" si="13"/>
        <v>124372</v>
      </c>
      <c r="X26" s="115">
        <f ca="1">IFERROR(('Main Tab'!$D$10-W26)/'Main Tab'!$D$10,1)</f>
        <v>0.29973480774969458</v>
      </c>
      <c r="Y26" s="110"/>
      <c r="Z26" s="64">
        <v>3</v>
      </c>
      <c r="AA26" s="49"/>
      <c r="AB26" s="49"/>
      <c r="AC26" s="234"/>
      <c r="AD26" s="104"/>
      <c r="AE26" s="106"/>
      <c r="AF26" s="108"/>
      <c r="AI26" s="83">
        <f t="shared" ca="1" si="14"/>
        <v>43583.791666666635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34</v>
      </c>
      <c r="AQ26" s="81">
        <f t="shared" si="1"/>
        <v>41</v>
      </c>
      <c r="AR26" s="81">
        <f t="shared" si="2"/>
        <v>3659</v>
      </c>
      <c r="AS26" s="81" t="str">
        <f t="shared" si="3"/>
        <v/>
      </c>
      <c r="AT26" s="81" t="str">
        <f t="shared" si="4"/>
        <v/>
      </c>
      <c r="AU26" s="81">
        <f t="shared" si="5"/>
        <v>0.65625</v>
      </c>
      <c r="AV26" s="81">
        <f t="shared" si="6"/>
        <v>1.75</v>
      </c>
      <c r="AW26" s="81">
        <f t="shared" si="6"/>
        <v>192</v>
      </c>
      <c r="AX26" s="81">
        <f t="shared" si="6"/>
        <v>219</v>
      </c>
      <c r="AY26" s="226" t="str">
        <f t="shared" si="6"/>
        <v/>
      </c>
      <c r="AZ26" s="226" t="str">
        <f t="shared" si="6"/>
        <v/>
      </c>
      <c r="BA26" s="81" t="str">
        <f t="shared" si="7"/>
        <v/>
      </c>
      <c r="BB26" s="81">
        <f t="shared" si="7"/>
        <v>888</v>
      </c>
      <c r="BC26" s="81">
        <f t="shared" si="8"/>
        <v>219</v>
      </c>
      <c r="BD26" s="81" t="str">
        <f t="shared" si="9"/>
        <v/>
      </c>
      <c r="BE26" s="81" t="str">
        <f t="shared" si="10"/>
        <v/>
      </c>
      <c r="BF26" s="84" t="str">
        <f t="shared" si="11"/>
        <v/>
      </c>
    </row>
    <row r="27" spans="2:58" x14ac:dyDescent="0.25">
      <c r="B27" s="47">
        <f t="shared" ca="1" si="15"/>
        <v>43583.833333333299</v>
      </c>
      <c r="C27" s="49"/>
      <c r="D27" s="234">
        <v>889</v>
      </c>
      <c r="E27" s="51">
        <v>42</v>
      </c>
      <c r="F27" s="236">
        <v>1.75</v>
      </c>
      <c r="G27" s="51">
        <v>188</v>
      </c>
      <c r="H27" s="52">
        <v>219</v>
      </c>
      <c r="I27" s="53"/>
      <c r="J27" s="160"/>
      <c r="K27" s="65"/>
      <c r="L27" s="49"/>
      <c r="M27" s="234"/>
      <c r="N27" s="52"/>
      <c r="O27" s="54">
        <v>3642</v>
      </c>
      <c r="P27" s="236">
        <v>34</v>
      </c>
      <c r="Q27" s="52">
        <v>42</v>
      </c>
      <c r="R27" s="23">
        <f t="shared" si="12"/>
        <v>480</v>
      </c>
      <c r="S27" s="24">
        <f t="shared" si="12"/>
        <v>557</v>
      </c>
      <c r="T27" s="62"/>
      <c r="U27" s="62"/>
      <c r="V27" s="62"/>
      <c r="W27" s="114">
        <f t="shared" ca="1" si="13"/>
        <v>124330</v>
      </c>
      <c r="X27" s="115">
        <f ca="1">IFERROR(('Main Tab'!$D$10-W27)/'Main Tab'!$D$10,1)</f>
        <v>0.29997128491557201</v>
      </c>
      <c r="Y27" s="110"/>
      <c r="Z27" s="65">
        <v>3</v>
      </c>
      <c r="AA27" s="49"/>
      <c r="AB27" s="49"/>
      <c r="AC27" s="234"/>
      <c r="AD27" s="104"/>
      <c r="AE27" s="106"/>
      <c r="AF27" s="108"/>
      <c r="AI27" s="83">
        <f t="shared" ca="1" si="14"/>
        <v>43583.833333333299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34</v>
      </c>
      <c r="AQ27" s="81">
        <f t="shared" si="1"/>
        <v>42</v>
      </c>
      <c r="AR27" s="81">
        <f t="shared" si="2"/>
        <v>3642</v>
      </c>
      <c r="AS27" s="81" t="str">
        <f t="shared" si="3"/>
        <v/>
      </c>
      <c r="AT27" s="81" t="str">
        <f t="shared" si="4"/>
        <v/>
      </c>
      <c r="AU27" s="81">
        <f t="shared" si="5"/>
        <v>0.65625</v>
      </c>
      <c r="AV27" s="81">
        <f t="shared" si="6"/>
        <v>1.75</v>
      </c>
      <c r="AW27" s="81">
        <f t="shared" si="6"/>
        <v>188</v>
      </c>
      <c r="AX27" s="81">
        <f t="shared" si="6"/>
        <v>219</v>
      </c>
      <c r="AY27" s="226" t="str">
        <f t="shared" si="6"/>
        <v/>
      </c>
      <c r="AZ27" s="226" t="str">
        <f t="shared" si="6"/>
        <v/>
      </c>
      <c r="BA27" s="81" t="str">
        <f t="shared" si="7"/>
        <v/>
      </c>
      <c r="BB27" s="81">
        <f t="shared" si="7"/>
        <v>889</v>
      </c>
      <c r="BC27" s="81">
        <f t="shared" si="8"/>
        <v>219</v>
      </c>
      <c r="BD27" s="81" t="str">
        <f t="shared" si="9"/>
        <v/>
      </c>
      <c r="BE27" s="81" t="str">
        <f t="shared" si="10"/>
        <v/>
      </c>
      <c r="BF27" s="84" t="str">
        <f t="shared" si="11"/>
        <v/>
      </c>
    </row>
    <row r="28" spans="2:58" x14ac:dyDescent="0.25">
      <c r="B28" s="47">
        <f t="shared" ca="1" si="15"/>
        <v>43583.874999999964</v>
      </c>
      <c r="C28" s="49"/>
      <c r="D28" s="234">
        <v>888</v>
      </c>
      <c r="E28" s="51">
        <v>42</v>
      </c>
      <c r="F28" s="236">
        <v>1.75</v>
      </c>
      <c r="G28" s="51">
        <v>184</v>
      </c>
      <c r="H28" s="52">
        <v>219</v>
      </c>
      <c r="I28" s="53"/>
      <c r="J28" s="160"/>
      <c r="K28" s="65"/>
      <c r="L28" s="49"/>
      <c r="M28" s="234"/>
      <c r="N28" s="52"/>
      <c r="O28" s="54">
        <v>3635</v>
      </c>
      <c r="P28" s="236">
        <v>34</v>
      </c>
      <c r="Q28" s="52">
        <v>42</v>
      </c>
      <c r="R28" s="23">
        <f t="shared" si="12"/>
        <v>514</v>
      </c>
      <c r="S28" s="24">
        <f t="shared" si="12"/>
        <v>599</v>
      </c>
      <c r="T28" s="62"/>
      <c r="U28" s="62"/>
      <c r="V28" s="62"/>
      <c r="W28" s="114">
        <f t="shared" ca="1" si="13"/>
        <v>124288</v>
      </c>
      <c r="X28" s="115">
        <f ca="1">IFERROR(('Main Tab'!$D$10-W28)/'Main Tab'!$D$10,1)</f>
        <v>0.3002077620814495</v>
      </c>
      <c r="Y28" s="110"/>
      <c r="Z28" s="65">
        <v>3</v>
      </c>
      <c r="AA28" s="49"/>
      <c r="AB28" s="49"/>
      <c r="AC28" s="234"/>
      <c r="AD28" s="104"/>
      <c r="AE28" s="106"/>
      <c r="AF28" s="108"/>
      <c r="AI28" s="83">
        <f t="shared" ca="1" si="14"/>
        <v>43583.874999999964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34</v>
      </c>
      <c r="AQ28" s="81">
        <f t="shared" si="1"/>
        <v>42</v>
      </c>
      <c r="AR28" s="81">
        <f t="shared" si="2"/>
        <v>3635</v>
      </c>
      <c r="AS28" s="81" t="str">
        <f t="shared" si="3"/>
        <v/>
      </c>
      <c r="AT28" s="81" t="str">
        <f t="shared" si="4"/>
        <v/>
      </c>
      <c r="AU28" s="81">
        <f t="shared" si="5"/>
        <v>0.65625</v>
      </c>
      <c r="AV28" s="81">
        <f t="shared" si="6"/>
        <v>1.75</v>
      </c>
      <c r="AW28" s="81">
        <f t="shared" si="6"/>
        <v>184</v>
      </c>
      <c r="AX28" s="81">
        <f t="shared" si="6"/>
        <v>219</v>
      </c>
      <c r="AY28" s="226" t="str">
        <f t="shared" si="6"/>
        <v/>
      </c>
      <c r="AZ28" s="226" t="str">
        <f t="shared" si="6"/>
        <v/>
      </c>
      <c r="BA28" s="81" t="str">
        <f t="shared" si="7"/>
        <v/>
      </c>
      <c r="BB28" s="81">
        <f t="shared" si="7"/>
        <v>888</v>
      </c>
      <c r="BC28" s="81">
        <f t="shared" si="8"/>
        <v>219</v>
      </c>
      <c r="BD28" s="81" t="str">
        <f t="shared" si="9"/>
        <v/>
      </c>
      <c r="BE28" s="81" t="str">
        <f t="shared" si="10"/>
        <v/>
      </c>
      <c r="BF28" s="84" t="str">
        <f t="shared" si="11"/>
        <v/>
      </c>
    </row>
    <row r="29" spans="2:58" x14ac:dyDescent="0.25">
      <c r="B29" s="47">
        <f t="shared" ca="1" si="15"/>
        <v>43583.916666666628</v>
      </c>
      <c r="C29" s="49"/>
      <c r="D29" s="234">
        <v>889</v>
      </c>
      <c r="E29" s="51">
        <v>42</v>
      </c>
      <c r="F29" s="236">
        <v>1.75</v>
      </c>
      <c r="G29" s="51">
        <v>189</v>
      </c>
      <c r="H29" s="52">
        <v>219</v>
      </c>
      <c r="I29" s="53"/>
      <c r="J29" s="160"/>
      <c r="K29" s="65"/>
      <c r="L29" s="49"/>
      <c r="M29" s="234"/>
      <c r="N29" s="52"/>
      <c r="O29" s="54">
        <v>3633</v>
      </c>
      <c r="P29" s="236">
        <v>34</v>
      </c>
      <c r="Q29" s="52">
        <v>41</v>
      </c>
      <c r="R29" s="23">
        <f t="shared" si="12"/>
        <v>548</v>
      </c>
      <c r="S29" s="24">
        <f t="shared" si="12"/>
        <v>640</v>
      </c>
      <c r="T29" s="62"/>
      <c r="U29" s="62"/>
      <c r="V29" s="62"/>
      <c r="W29" s="114">
        <f t="shared" ca="1" si="13"/>
        <v>124247</v>
      </c>
      <c r="X29" s="115">
        <f ca="1">IFERROR(('Main Tab'!$D$10-W29)/'Main Tab'!$D$10,1)</f>
        <v>0.30043860883861562</v>
      </c>
      <c r="Y29" s="110"/>
      <c r="Z29" s="65">
        <v>3</v>
      </c>
      <c r="AA29" s="49">
        <v>8155611</v>
      </c>
      <c r="AB29" s="49" t="s">
        <v>143</v>
      </c>
      <c r="AC29" s="234">
        <v>199.5</v>
      </c>
      <c r="AD29" s="104" t="s">
        <v>153</v>
      </c>
      <c r="AE29" s="106">
        <v>48</v>
      </c>
      <c r="AF29" s="108">
        <v>2E-3</v>
      </c>
      <c r="AI29" s="83">
        <f t="shared" ca="1" si="14"/>
        <v>43583.916666666628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34</v>
      </c>
      <c r="AQ29" s="81">
        <f t="shared" si="1"/>
        <v>41</v>
      </c>
      <c r="AR29" s="81">
        <f t="shared" si="2"/>
        <v>3633</v>
      </c>
      <c r="AS29" s="81" t="str">
        <f t="shared" si="3"/>
        <v/>
      </c>
      <c r="AT29" s="81" t="str">
        <f t="shared" si="4"/>
        <v/>
      </c>
      <c r="AU29" s="81">
        <f t="shared" si="5"/>
        <v>0.65625</v>
      </c>
      <c r="AV29" s="81">
        <f t="shared" si="6"/>
        <v>1.75</v>
      </c>
      <c r="AW29" s="81">
        <f t="shared" si="6"/>
        <v>189</v>
      </c>
      <c r="AX29" s="81">
        <f t="shared" si="6"/>
        <v>219</v>
      </c>
      <c r="AY29" s="226" t="str">
        <f t="shared" si="6"/>
        <v/>
      </c>
      <c r="AZ29" s="226" t="str">
        <f t="shared" si="6"/>
        <v/>
      </c>
      <c r="BA29" s="81" t="str">
        <f t="shared" si="7"/>
        <v/>
      </c>
      <c r="BB29" s="81">
        <f t="shared" si="7"/>
        <v>889</v>
      </c>
      <c r="BC29" s="81">
        <f t="shared" si="8"/>
        <v>219</v>
      </c>
      <c r="BD29" s="81">
        <f t="shared" si="9"/>
        <v>2E-3</v>
      </c>
      <c r="BE29" s="81">
        <f t="shared" si="10"/>
        <v>48</v>
      </c>
      <c r="BF29" s="84" t="str">
        <f t="shared" si="11"/>
        <v>Ticket No: 8155611 199.5 bbls sold</v>
      </c>
    </row>
    <row r="30" spans="2:58" x14ac:dyDescent="0.25">
      <c r="B30" s="47">
        <f t="shared" ca="1" si="15"/>
        <v>43583.958333333292</v>
      </c>
      <c r="C30" s="49"/>
      <c r="D30" s="234">
        <v>887</v>
      </c>
      <c r="E30" s="51">
        <v>42</v>
      </c>
      <c r="F30" s="236">
        <v>1.75</v>
      </c>
      <c r="G30" s="51">
        <v>195</v>
      </c>
      <c r="H30" s="52">
        <v>218</v>
      </c>
      <c r="I30" s="53"/>
      <c r="J30" s="160"/>
      <c r="K30" s="65"/>
      <c r="L30" s="49"/>
      <c r="M30" s="234"/>
      <c r="N30" s="52"/>
      <c r="O30" s="54">
        <v>3629</v>
      </c>
      <c r="P30" s="236">
        <v>34</v>
      </c>
      <c r="Q30" s="52">
        <v>40</v>
      </c>
      <c r="R30" s="23">
        <f t="shared" si="12"/>
        <v>582</v>
      </c>
      <c r="S30" s="24">
        <f t="shared" si="12"/>
        <v>680</v>
      </c>
      <c r="T30" s="62"/>
      <c r="U30" s="62"/>
      <c r="V30" s="62"/>
      <c r="W30" s="114">
        <f t="shared" ca="1" si="13"/>
        <v>124207</v>
      </c>
      <c r="X30" s="115">
        <f ca="1">IFERROR(('Main Tab'!$D$10-W30)/'Main Tab'!$D$10,1)</f>
        <v>0.30066382518707035</v>
      </c>
      <c r="Y30" s="110"/>
      <c r="Z30" s="65">
        <v>3</v>
      </c>
      <c r="AA30" s="49"/>
      <c r="AB30" s="49"/>
      <c r="AC30" s="234"/>
      <c r="AD30" s="104"/>
      <c r="AE30" s="106"/>
      <c r="AF30" s="108"/>
      <c r="AI30" s="83">
        <f t="shared" ca="1" si="14"/>
        <v>43583.958333333292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34</v>
      </c>
      <c r="AQ30" s="81">
        <f t="shared" si="1"/>
        <v>40</v>
      </c>
      <c r="AR30" s="81">
        <f t="shared" si="2"/>
        <v>3629</v>
      </c>
      <c r="AS30" s="81" t="str">
        <f t="shared" si="3"/>
        <v/>
      </c>
      <c r="AT30" s="81" t="str">
        <f t="shared" si="4"/>
        <v/>
      </c>
      <c r="AU30" s="81">
        <f t="shared" si="5"/>
        <v>0.65625</v>
      </c>
      <c r="AV30" s="81">
        <f t="shared" si="6"/>
        <v>1.75</v>
      </c>
      <c r="AW30" s="81">
        <f t="shared" si="6"/>
        <v>195</v>
      </c>
      <c r="AX30" s="81">
        <f t="shared" si="6"/>
        <v>218</v>
      </c>
      <c r="AY30" s="226" t="str">
        <f t="shared" si="6"/>
        <v/>
      </c>
      <c r="AZ30" s="226" t="str">
        <f t="shared" si="6"/>
        <v/>
      </c>
      <c r="BA30" s="81" t="str">
        <f t="shared" si="7"/>
        <v/>
      </c>
      <c r="BB30" s="81">
        <f t="shared" si="7"/>
        <v>887</v>
      </c>
      <c r="BC30" s="81">
        <f t="shared" si="8"/>
        <v>218</v>
      </c>
      <c r="BD30" s="81" t="str">
        <f t="shared" si="9"/>
        <v/>
      </c>
      <c r="BE30" s="81" t="str">
        <f t="shared" si="10"/>
        <v/>
      </c>
      <c r="BF30" s="84" t="str">
        <f t="shared" si="11"/>
        <v/>
      </c>
    </row>
    <row r="31" spans="2:58" x14ac:dyDescent="0.25">
      <c r="B31" s="47">
        <f t="shared" ca="1" si="15"/>
        <v>43583.999999999956</v>
      </c>
      <c r="C31" s="49"/>
      <c r="D31" s="234">
        <v>889</v>
      </c>
      <c r="E31" s="51">
        <v>42</v>
      </c>
      <c r="F31" s="236">
        <v>1.75</v>
      </c>
      <c r="G31" s="51">
        <v>190</v>
      </c>
      <c r="H31" s="52">
        <v>218</v>
      </c>
      <c r="I31" s="53"/>
      <c r="J31" s="160"/>
      <c r="K31" s="65"/>
      <c r="L31" s="49"/>
      <c r="M31" s="234"/>
      <c r="N31" s="52"/>
      <c r="O31" s="54">
        <v>3622</v>
      </c>
      <c r="P31" s="236">
        <v>33</v>
      </c>
      <c r="Q31" s="52">
        <v>38</v>
      </c>
      <c r="R31" s="23">
        <f t="shared" ref="R31:S37" si="16">P31+R30</f>
        <v>615</v>
      </c>
      <c r="S31" s="24">
        <f t="shared" si="16"/>
        <v>718</v>
      </c>
      <c r="T31" s="62"/>
      <c r="U31" s="62"/>
      <c r="V31" s="62"/>
      <c r="W31" s="114">
        <f t="shared" ca="1" si="13"/>
        <v>124169</v>
      </c>
      <c r="X31" s="115">
        <f ca="1">IFERROR(('Main Tab'!$D$10-W31)/'Main Tab'!$D$10,1)</f>
        <v>0.30087778071810234</v>
      </c>
      <c r="Y31" s="110"/>
      <c r="Z31" s="65">
        <v>3</v>
      </c>
      <c r="AA31" s="49"/>
      <c r="AB31" s="49"/>
      <c r="AC31" s="234"/>
      <c r="AD31" s="104"/>
      <c r="AE31" s="106"/>
      <c r="AF31" s="108"/>
      <c r="AI31" s="83">
        <f t="shared" ca="1" si="14"/>
        <v>43583.999999999956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33</v>
      </c>
      <c r="AQ31" s="81">
        <f t="shared" si="1"/>
        <v>38</v>
      </c>
      <c r="AR31" s="81">
        <f t="shared" si="2"/>
        <v>3622</v>
      </c>
      <c r="AS31" s="81" t="str">
        <f t="shared" si="3"/>
        <v/>
      </c>
      <c r="AT31" s="81" t="str">
        <f t="shared" si="4"/>
        <v/>
      </c>
      <c r="AU31" s="81">
        <f t="shared" si="5"/>
        <v>0.65625</v>
      </c>
      <c r="AV31" s="81">
        <f t="shared" si="6"/>
        <v>1.75</v>
      </c>
      <c r="AW31" s="81">
        <f t="shared" si="6"/>
        <v>190</v>
      </c>
      <c r="AX31" s="81">
        <f t="shared" si="6"/>
        <v>218</v>
      </c>
      <c r="AY31" s="226" t="str">
        <f t="shared" si="6"/>
        <v/>
      </c>
      <c r="AZ31" s="226" t="str">
        <f t="shared" si="6"/>
        <v/>
      </c>
      <c r="BA31" s="81" t="str">
        <f t="shared" si="7"/>
        <v/>
      </c>
      <c r="BB31" s="81">
        <f t="shared" si="7"/>
        <v>889</v>
      </c>
      <c r="BC31" s="81">
        <f t="shared" si="8"/>
        <v>218</v>
      </c>
      <c r="BD31" s="81" t="str">
        <f t="shared" si="9"/>
        <v/>
      </c>
      <c r="BE31" s="81" t="str">
        <f t="shared" si="10"/>
        <v/>
      </c>
      <c r="BF31" s="84" t="str">
        <f t="shared" si="11"/>
        <v/>
      </c>
    </row>
    <row r="32" spans="2:58" x14ac:dyDescent="0.25">
      <c r="B32" s="47">
        <f t="shared" ca="1" si="15"/>
        <v>43584.041666666621</v>
      </c>
      <c r="C32" s="49"/>
      <c r="D32" s="234">
        <v>888</v>
      </c>
      <c r="E32" s="51">
        <v>42</v>
      </c>
      <c r="F32" s="236">
        <v>1.75</v>
      </c>
      <c r="G32" s="51">
        <v>181</v>
      </c>
      <c r="H32" s="52">
        <v>218</v>
      </c>
      <c r="I32" s="53"/>
      <c r="J32" s="160"/>
      <c r="K32" s="65"/>
      <c r="L32" s="49"/>
      <c r="M32" s="234"/>
      <c r="N32" s="52"/>
      <c r="O32" s="54">
        <v>3609</v>
      </c>
      <c r="P32" s="236">
        <v>34</v>
      </c>
      <c r="Q32" s="52">
        <v>41</v>
      </c>
      <c r="R32" s="23">
        <f t="shared" si="16"/>
        <v>649</v>
      </c>
      <c r="S32" s="24">
        <f t="shared" si="16"/>
        <v>759</v>
      </c>
      <c r="T32" s="62"/>
      <c r="U32" s="62"/>
      <c r="V32" s="62"/>
      <c r="W32" s="114">
        <f t="shared" ca="1" si="13"/>
        <v>124128</v>
      </c>
      <c r="X32" s="115">
        <f ca="1">IFERROR(('Main Tab'!$D$10-W32)/'Main Tab'!$D$10,1)</f>
        <v>0.30110862747526845</v>
      </c>
      <c r="Y32" s="110"/>
      <c r="Z32" s="221">
        <v>3</v>
      </c>
      <c r="AA32" s="49"/>
      <c r="AB32" s="49"/>
      <c r="AC32" s="234"/>
      <c r="AD32" s="104"/>
      <c r="AE32" s="106"/>
      <c r="AF32" s="108"/>
      <c r="AI32" s="83">
        <f t="shared" ca="1" si="14"/>
        <v>43584.041666666621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34</v>
      </c>
      <c r="AQ32" s="81">
        <f t="shared" si="1"/>
        <v>41</v>
      </c>
      <c r="AR32" s="81">
        <f t="shared" si="2"/>
        <v>3609</v>
      </c>
      <c r="AS32" s="81" t="str">
        <f t="shared" si="3"/>
        <v/>
      </c>
      <c r="AT32" s="81" t="str">
        <f t="shared" si="4"/>
        <v/>
      </c>
      <c r="AU32" s="81">
        <f t="shared" si="5"/>
        <v>0.65625</v>
      </c>
      <c r="AV32" s="81">
        <f t="shared" si="6"/>
        <v>1.75</v>
      </c>
      <c r="AW32" s="81">
        <f t="shared" si="6"/>
        <v>181</v>
      </c>
      <c r="AX32" s="81">
        <f t="shared" si="6"/>
        <v>218</v>
      </c>
      <c r="AY32" s="226" t="str">
        <f t="shared" si="6"/>
        <v/>
      </c>
      <c r="AZ32" s="226" t="str">
        <f t="shared" si="6"/>
        <v/>
      </c>
      <c r="BA32" s="81" t="str">
        <f t="shared" si="7"/>
        <v/>
      </c>
      <c r="BB32" s="81">
        <f t="shared" si="7"/>
        <v>888</v>
      </c>
      <c r="BC32" s="81">
        <f t="shared" si="8"/>
        <v>218</v>
      </c>
      <c r="BD32" s="81" t="str">
        <f t="shared" si="9"/>
        <v/>
      </c>
      <c r="BE32" s="81" t="str">
        <f t="shared" si="10"/>
        <v/>
      </c>
      <c r="BF32" s="84" t="str">
        <f t="shared" si="11"/>
        <v/>
      </c>
    </row>
    <row r="33" spans="2:58" x14ac:dyDescent="0.25">
      <c r="B33" s="47">
        <f t="shared" ca="1" si="15"/>
        <v>43584.083333333285</v>
      </c>
      <c r="C33" s="49"/>
      <c r="D33" s="234">
        <v>885</v>
      </c>
      <c r="E33" s="51">
        <v>42</v>
      </c>
      <c r="F33" s="236">
        <v>1.75</v>
      </c>
      <c r="G33" s="51">
        <v>185</v>
      </c>
      <c r="H33" s="52">
        <v>217</v>
      </c>
      <c r="I33" s="53"/>
      <c r="J33" s="160"/>
      <c r="K33" s="65"/>
      <c r="L33" s="49"/>
      <c r="M33" s="234"/>
      <c r="N33" s="52"/>
      <c r="O33" s="54">
        <v>3645</v>
      </c>
      <c r="P33" s="236">
        <v>35</v>
      </c>
      <c r="Q33" s="52">
        <v>39</v>
      </c>
      <c r="R33" s="23">
        <f t="shared" si="16"/>
        <v>684</v>
      </c>
      <c r="S33" s="24">
        <f t="shared" si="16"/>
        <v>798</v>
      </c>
      <c r="T33" s="62"/>
      <c r="U33" s="62"/>
      <c r="V33" s="62"/>
      <c r="W33" s="114">
        <f t="shared" ca="1" si="13"/>
        <v>124089</v>
      </c>
      <c r="X33" s="115">
        <f ca="1">IFERROR(('Main Tab'!$D$10-W33)/'Main Tab'!$D$10,1)</f>
        <v>0.30132821341501181</v>
      </c>
      <c r="Y33" s="110"/>
      <c r="Z33" s="65">
        <v>4</v>
      </c>
      <c r="AA33" s="49"/>
      <c r="AB33" s="49"/>
      <c r="AC33" s="234"/>
      <c r="AD33" s="104"/>
      <c r="AE33" s="106"/>
      <c r="AF33" s="108"/>
      <c r="AI33" s="83">
        <f t="shared" ca="1" si="14"/>
        <v>43584.083333333285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35</v>
      </c>
      <c r="AQ33" s="81">
        <f t="shared" si="1"/>
        <v>39</v>
      </c>
      <c r="AR33" s="81">
        <f t="shared" si="2"/>
        <v>3645</v>
      </c>
      <c r="AS33" s="81" t="str">
        <f t="shared" si="3"/>
        <v/>
      </c>
      <c r="AT33" s="81" t="str">
        <f t="shared" si="4"/>
        <v/>
      </c>
      <c r="AU33" s="81">
        <f t="shared" si="5"/>
        <v>0.65625</v>
      </c>
      <c r="AV33" s="81">
        <f t="shared" si="6"/>
        <v>1.75</v>
      </c>
      <c r="AW33" s="81">
        <f t="shared" si="6"/>
        <v>185</v>
      </c>
      <c r="AX33" s="81">
        <f t="shared" si="6"/>
        <v>217</v>
      </c>
      <c r="AY33" s="226" t="str">
        <f t="shared" si="6"/>
        <v/>
      </c>
      <c r="AZ33" s="226" t="str">
        <f t="shared" si="6"/>
        <v/>
      </c>
      <c r="BA33" s="81" t="str">
        <f t="shared" si="7"/>
        <v/>
      </c>
      <c r="BB33" s="81">
        <f t="shared" si="7"/>
        <v>885</v>
      </c>
      <c r="BC33" s="81">
        <f t="shared" si="8"/>
        <v>217</v>
      </c>
      <c r="BD33" s="81" t="str">
        <f t="shared" si="9"/>
        <v/>
      </c>
      <c r="BE33" s="81" t="str">
        <f t="shared" si="10"/>
        <v/>
      </c>
      <c r="BF33" s="84" t="str">
        <f t="shared" si="11"/>
        <v/>
      </c>
    </row>
    <row r="34" spans="2:58" x14ac:dyDescent="0.25">
      <c r="B34" s="47">
        <f t="shared" ca="1" si="15"/>
        <v>43584.124999999949</v>
      </c>
      <c r="C34" s="49"/>
      <c r="D34" s="234">
        <v>884</v>
      </c>
      <c r="E34" s="51">
        <v>42</v>
      </c>
      <c r="F34" s="236">
        <v>1.75</v>
      </c>
      <c r="G34" s="51">
        <v>188</v>
      </c>
      <c r="H34" s="52">
        <v>218</v>
      </c>
      <c r="I34" s="53"/>
      <c r="J34" s="160"/>
      <c r="K34" s="65"/>
      <c r="L34" s="49"/>
      <c r="M34" s="234"/>
      <c r="N34" s="52"/>
      <c r="O34" s="54">
        <v>3655</v>
      </c>
      <c r="P34" s="236">
        <v>34</v>
      </c>
      <c r="Q34" s="52">
        <v>40</v>
      </c>
      <c r="R34" s="23">
        <f t="shared" si="16"/>
        <v>718</v>
      </c>
      <c r="S34" s="24">
        <f t="shared" si="16"/>
        <v>838</v>
      </c>
      <c r="T34" s="62"/>
      <c r="U34" s="62"/>
      <c r="V34" s="62"/>
      <c r="W34" s="114">
        <f t="shared" ca="1" si="13"/>
        <v>124049</v>
      </c>
      <c r="X34" s="115">
        <f ca="1">IFERROR(('Main Tab'!$D$10-W34)/'Main Tab'!$D$10,1)</f>
        <v>0.30155342976346655</v>
      </c>
      <c r="Y34" s="110" t="s">
        <v>257</v>
      </c>
      <c r="Z34" s="65">
        <v>3</v>
      </c>
      <c r="AA34" s="49">
        <v>81555401</v>
      </c>
      <c r="AB34" s="49" t="s">
        <v>143</v>
      </c>
      <c r="AC34" s="234">
        <v>202.2</v>
      </c>
      <c r="AD34" s="104" t="s">
        <v>153</v>
      </c>
      <c r="AE34" s="106">
        <v>48</v>
      </c>
      <c r="AF34" s="108">
        <v>1E-3</v>
      </c>
      <c r="AI34" s="83">
        <f t="shared" ca="1" si="14"/>
        <v>43584.124999999949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Accum-70432</v>
      </c>
      <c r="AP34" s="81">
        <f t="shared" si="1"/>
        <v>34</v>
      </c>
      <c r="AQ34" s="81">
        <f t="shared" si="1"/>
        <v>40</v>
      </c>
      <c r="AR34" s="81">
        <f t="shared" si="2"/>
        <v>3655</v>
      </c>
      <c r="AS34" s="81" t="str">
        <f t="shared" si="3"/>
        <v/>
      </c>
      <c r="AT34" s="81" t="str">
        <f t="shared" si="4"/>
        <v/>
      </c>
      <c r="AU34" s="81">
        <f t="shared" si="5"/>
        <v>0.65625</v>
      </c>
      <c r="AV34" s="81">
        <f t="shared" si="6"/>
        <v>1.75</v>
      </c>
      <c r="AW34" s="81">
        <f t="shared" si="6"/>
        <v>188</v>
      </c>
      <c r="AX34" s="81">
        <f t="shared" si="6"/>
        <v>218</v>
      </c>
      <c r="AY34" s="226" t="str">
        <f t="shared" si="6"/>
        <v/>
      </c>
      <c r="AZ34" s="226" t="str">
        <f t="shared" si="6"/>
        <v/>
      </c>
      <c r="BA34" s="81" t="str">
        <f t="shared" si="7"/>
        <v/>
      </c>
      <c r="BB34" s="81">
        <f t="shared" si="7"/>
        <v>884</v>
      </c>
      <c r="BC34" s="81">
        <f t="shared" si="8"/>
        <v>218</v>
      </c>
      <c r="BD34" s="81">
        <f t="shared" si="9"/>
        <v>1E-3</v>
      </c>
      <c r="BE34" s="81">
        <f t="shared" si="10"/>
        <v>48</v>
      </c>
      <c r="BF34" s="84" t="str">
        <f t="shared" si="11"/>
        <v>Ticket No: 81555401 202.2 bbls sold</v>
      </c>
    </row>
    <row r="35" spans="2:58" x14ac:dyDescent="0.25">
      <c r="B35" s="47">
        <f t="shared" ca="1" si="15"/>
        <v>43584.166666666613</v>
      </c>
      <c r="C35" s="49"/>
      <c r="D35" s="234">
        <v>885</v>
      </c>
      <c r="E35" s="51">
        <v>42</v>
      </c>
      <c r="F35" s="236">
        <v>1.75</v>
      </c>
      <c r="G35" s="51">
        <v>187</v>
      </c>
      <c r="H35" s="52">
        <v>218</v>
      </c>
      <c r="I35" s="53"/>
      <c r="J35" s="160"/>
      <c r="K35" s="65"/>
      <c r="L35" s="49"/>
      <c r="M35" s="234"/>
      <c r="N35" s="52"/>
      <c r="O35" s="54">
        <v>3619</v>
      </c>
      <c r="P35" s="236">
        <v>34</v>
      </c>
      <c r="Q35" s="52">
        <v>39</v>
      </c>
      <c r="R35" s="23">
        <f t="shared" si="16"/>
        <v>752</v>
      </c>
      <c r="S35" s="24">
        <f t="shared" si="16"/>
        <v>877</v>
      </c>
      <c r="T35" s="62"/>
      <c r="U35" s="62"/>
      <c r="V35" s="62"/>
      <c r="W35" s="114">
        <f t="shared" ca="1" si="13"/>
        <v>124010</v>
      </c>
      <c r="X35" s="115">
        <f ca="1">IFERROR(('Main Tab'!$D$10-W35)/'Main Tab'!$D$10,1)</f>
        <v>0.30177301570320991</v>
      </c>
      <c r="Y35" s="110" t="s">
        <v>258</v>
      </c>
      <c r="Z35" s="65">
        <v>3</v>
      </c>
      <c r="AA35" s="49"/>
      <c r="AB35" s="49"/>
      <c r="AC35" s="234"/>
      <c r="AD35" s="104"/>
      <c r="AE35" s="106"/>
      <c r="AF35" s="108"/>
      <c r="AI35" s="83">
        <f t="shared" ca="1" si="14"/>
        <v>43584.166666666613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OT #1- 4'10", OT #2- 6'7"</v>
      </c>
      <c r="AP35" s="81">
        <f t="shared" si="1"/>
        <v>34</v>
      </c>
      <c r="AQ35" s="81">
        <f t="shared" si="1"/>
        <v>39</v>
      </c>
      <c r="AR35" s="81">
        <f t="shared" si="2"/>
        <v>3619</v>
      </c>
      <c r="AS35" s="81" t="str">
        <f t="shared" si="3"/>
        <v/>
      </c>
      <c r="AT35" s="81" t="str">
        <f t="shared" si="4"/>
        <v/>
      </c>
      <c r="AU35" s="81">
        <f t="shared" si="5"/>
        <v>0.65625</v>
      </c>
      <c r="AV35" s="81">
        <f t="shared" si="6"/>
        <v>1.75</v>
      </c>
      <c r="AW35" s="81">
        <f t="shared" si="6"/>
        <v>187</v>
      </c>
      <c r="AX35" s="81">
        <f t="shared" si="6"/>
        <v>218</v>
      </c>
      <c r="AY35" s="226" t="str">
        <f t="shared" si="6"/>
        <v/>
      </c>
      <c r="AZ35" s="226" t="str">
        <f t="shared" si="6"/>
        <v/>
      </c>
      <c r="BA35" s="81" t="str">
        <f t="shared" si="7"/>
        <v/>
      </c>
      <c r="BB35" s="81">
        <f t="shared" si="7"/>
        <v>885</v>
      </c>
      <c r="BC35" s="81">
        <f t="shared" si="8"/>
        <v>218</v>
      </c>
      <c r="BD35" s="81" t="str">
        <f t="shared" si="9"/>
        <v/>
      </c>
      <c r="BE35" s="81" t="str">
        <f t="shared" si="10"/>
        <v/>
      </c>
      <c r="BF35" s="84" t="str">
        <f t="shared" si="11"/>
        <v/>
      </c>
    </row>
    <row r="36" spans="2:58" x14ac:dyDescent="0.25">
      <c r="B36" s="47">
        <f t="shared" ca="1" si="15"/>
        <v>43584.208333333278</v>
      </c>
      <c r="C36" s="49"/>
      <c r="D36" s="234">
        <v>884</v>
      </c>
      <c r="E36" s="51">
        <v>42</v>
      </c>
      <c r="F36" s="236">
        <v>1.75</v>
      </c>
      <c r="G36" s="51">
        <v>189</v>
      </c>
      <c r="H36" s="52">
        <v>217</v>
      </c>
      <c r="I36" s="53"/>
      <c r="J36" s="160"/>
      <c r="K36" s="65"/>
      <c r="L36" s="49"/>
      <c r="M36" s="234"/>
      <c r="N36" s="52"/>
      <c r="O36" s="54">
        <v>3605</v>
      </c>
      <c r="P36" s="236">
        <v>33</v>
      </c>
      <c r="Q36" s="52">
        <v>34</v>
      </c>
      <c r="R36" s="23">
        <f t="shared" si="16"/>
        <v>785</v>
      </c>
      <c r="S36" s="24">
        <f t="shared" si="16"/>
        <v>911</v>
      </c>
      <c r="T36" s="62"/>
      <c r="U36" s="62"/>
      <c r="V36" s="62"/>
      <c r="W36" s="114">
        <f t="shared" ca="1" si="13"/>
        <v>123976</v>
      </c>
      <c r="X36" s="115">
        <f ca="1">IFERROR(('Main Tab'!$D$10-W36)/'Main Tab'!$D$10,1)</f>
        <v>0.30196444959939645</v>
      </c>
      <c r="Y36" s="110"/>
      <c r="Z36" s="65">
        <v>4</v>
      </c>
      <c r="AA36" s="49"/>
      <c r="AB36" s="49"/>
      <c r="AC36" s="234"/>
      <c r="AD36" s="104"/>
      <c r="AE36" s="106"/>
      <c r="AF36" s="108"/>
      <c r="AI36" s="83">
        <f t="shared" ca="1" si="14"/>
        <v>43584.208333333278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33</v>
      </c>
      <c r="AQ36" s="81">
        <f t="shared" si="1"/>
        <v>34</v>
      </c>
      <c r="AR36" s="81">
        <f t="shared" si="2"/>
        <v>3605</v>
      </c>
      <c r="AS36" s="81" t="str">
        <f t="shared" si="3"/>
        <v/>
      </c>
      <c r="AT36" s="81" t="str">
        <f t="shared" si="4"/>
        <v/>
      </c>
      <c r="AU36" s="81">
        <f t="shared" si="5"/>
        <v>0.65625</v>
      </c>
      <c r="AV36" s="81">
        <f t="shared" si="6"/>
        <v>1.75</v>
      </c>
      <c r="AW36" s="81">
        <f t="shared" si="6"/>
        <v>189</v>
      </c>
      <c r="AX36" s="81">
        <f t="shared" si="6"/>
        <v>217</v>
      </c>
      <c r="AY36" s="226" t="str">
        <f t="shared" si="6"/>
        <v/>
      </c>
      <c r="AZ36" s="226" t="str">
        <f t="shared" si="6"/>
        <v/>
      </c>
      <c r="BA36" s="81" t="str">
        <f t="shared" si="7"/>
        <v/>
      </c>
      <c r="BB36" s="81">
        <f t="shared" si="7"/>
        <v>884</v>
      </c>
      <c r="BC36" s="81">
        <f t="shared" si="8"/>
        <v>217</v>
      </c>
      <c r="BD36" s="81" t="str">
        <f t="shared" si="9"/>
        <v/>
      </c>
      <c r="BE36" s="81" t="str">
        <f t="shared" si="10"/>
        <v/>
      </c>
      <c r="BF36" s="84" t="str">
        <f t="shared" si="11"/>
        <v/>
      </c>
    </row>
    <row r="37" spans="2:58" ht="15.75" thickBot="1" x14ac:dyDescent="0.3">
      <c r="B37" s="48">
        <f t="shared" ca="1" si="15"/>
        <v>43584.249999999942</v>
      </c>
      <c r="C37" s="55"/>
      <c r="D37" s="235">
        <v>883</v>
      </c>
      <c r="E37" s="51">
        <v>42</v>
      </c>
      <c r="F37" s="236">
        <v>1.75</v>
      </c>
      <c r="G37" s="57">
        <v>188</v>
      </c>
      <c r="H37" s="58">
        <v>218</v>
      </c>
      <c r="I37" s="59"/>
      <c r="J37" s="161"/>
      <c r="K37" s="66"/>
      <c r="L37" s="55"/>
      <c r="M37" s="235"/>
      <c r="N37" s="58"/>
      <c r="O37" s="60">
        <v>3620</v>
      </c>
      <c r="P37" s="234">
        <v>30</v>
      </c>
      <c r="Q37" s="52">
        <v>40</v>
      </c>
      <c r="R37" s="25">
        <f t="shared" si="16"/>
        <v>815</v>
      </c>
      <c r="S37" s="26">
        <f t="shared" si="16"/>
        <v>951</v>
      </c>
      <c r="T37" s="63"/>
      <c r="U37" s="63"/>
      <c r="V37" s="63"/>
      <c r="W37" s="116">
        <f t="shared" ca="1" si="13"/>
        <v>123936</v>
      </c>
      <c r="X37" s="117">
        <f ca="1">IFERROR(('Main Tab'!$D$10-W37)/'Main Tab'!$D$10,1)</f>
        <v>0.30218966594785113</v>
      </c>
      <c r="Y37" s="111"/>
      <c r="Z37" s="65">
        <v>5</v>
      </c>
      <c r="AA37" s="55"/>
      <c r="AB37" s="55"/>
      <c r="AC37" s="235"/>
      <c r="AD37" s="105"/>
      <c r="AE37" s="107"/>
      <c r="AF37" s="109"/>
      <c r="AI37" s="85">
        <f t="shared" ca="1" si="14"/>
        <v>43584.249999999942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30</v>
      </c>
      <c r="AQ37" s="86">
        <f t="shared" si="1"/>
        <v>40</v>
      </c>
      <c r="AR37" s="86">
        <f t="shared" si="2"/>
        <v>3620</v>
      </c>
      <c r="AS37" s="86" t="str">
        <f t="shared" si="3"/>
        <v/>
      </c>
      <c r="AT37" s="86" t="str">
        <f t="shared" si="4"/>
        <v/>
      </c>
      <c r="AU37" s="86">
        <f t="shared" si="5"/>
        <v>0.65625</v>
      </c>
      <c r="AV37" s="86">
        <f t="shared" si="6"/>
        <v>1.75</v>
      </c>
      <c r="AW37" s="86">
        <f t="shared" si="6"/>
        <v>188</v>
      </c>
      <c r="AX37" s="86">
        <f t="shared" si="6"/>
        <v>218</v>
      </c>
      <c r="AY37" s="87" t="str">
        <f t="shared" si="6"/>
        <v/>
      </c>
      <c r="AZ37" s="226" t="str">
        <f t="shared" si="6"/>
        <v/>
      </c>
      <c r="BA37" s="86" t="str">
        <f t="shared" si="7"/>
        <v/>
      </c>
      <c r="BB37" s="86">
        <f t="shared" si="7"/>
        <v>883</v>
      </c>
      <c r="BC37" s="86">
        <f t="shared" si="8"/>
        <v>218</v>
      </c>
      <c r="BD37" s="86" t="str">
        <f t="shared" si="9"/>
        <v/>
      </c>
      <c r="BE37" s="86" t="str">
        <f t="shared" si="10"/>
        <v/>
      </c>
      <c r="BF37" s="88" t="str">
        <f t="shared" si="11"/>
        <v/>
      </c>
    </row>
    <row r="38" spans="2:58" ht="16.5" thickTop="1" thickBot="1" x14ac:dyDescent="0.3"/>
    <row r="39" spans="2:58" ht="24.75" thickTop="1" thickBot="1" x14ac:dyDescent="0.4">
      <c r="B39" s="524" t="s">
        <v>148</v>
      </c>
      <c r="C39" s="525"/>
      <c r="D39" s="525"/>
      <c r="E39" s="525"/>
      <c r="F39" s="525"/>
      <c r="G39" s="525"/>
      <c r="H39" s="526"/>
    </row>
    <row r="40" spans="2:58" ht="21.75" thickTop="1" thickBot="1" x14ac:dyDescent="0.35">
      <c r="B40" s="38" t="s">
        <v>109</v>
      </c>
      <c r="C40" s="231" t="s">
        <v>103</v>
      </c>
      <c r="D40" s="231" t="s">
        <v>149</v>
      </c>
      <c r="E40" s="231" t="s">
        <v>150</v>
      </c>
      <c r="F40" s="527" t="s">
        <v>151</v>
      </c>
      <c r="G40" s="527"/>
      <c r="H40" s="528"/>
    </row>
    <row r="41" spans="2:58" ht="15.75" thickTop="1" x14ac:dyDescent="0.25">
      <c r="B41" s="144"/>
      <c r="C41" s="146"/>
      <c r="D41" s="233"/>
      <c r="E41" s="233"/>
      <c r="F41" s="529"/>
      <c r="G41" s="529"/>
      <c r="H41" s="530"/>
    </row>
    <row r="42" spans="2:58" x14ac:dyDescent="0.25">
      <c r="B42" s="54"/>
      <c r="C42" s="147"/>
      <c r="D42" s="234"/>
      <c r="E42" s="234"/>
      <c r="F42" s="517"/>
      <c r="G42" s="517"/>
      <c r="H42" s="518"/>
    </row>
    <row r="43" spans="2:58" x14ac:dyDescent="0.25">
      <c r="B43" s="54"/>
      <c r="C43" s="147"/>
      <c r="D43" s="234"/>
      <c r="E43" s="234"/>
      <c r="F43" s="517"/>
      <c r="G43" s="517"/>
      <c r="H43" s="518"/>
    </row>
    <row r="44" spans="2:58" x14ac:dyDescent="0.25">
      <c r="B44" s="54"/>
      <c r="C44" s="147"/>
      <c r="D44" s="234"/>
      <c r="E44" s="234"/>
      <c r="F44" s="517"/>
      <c r="G44" s="517"/>
      <c r="H44" s="518"/>
    </row>
    <row r="45" spans="2:58" x14ac:dyDescent="0.25">
      <c r="B45" s="54"/>
      <c r="C45" s="147"/>
      <c r="D45" s="234"/>
      <c r="E45" s="234"/>
      <c r="F45" s="517"/>
      <c r="G45" s="517"/>
      <c r="H45" s="518"/>
    </row>
    <row r="46" spans="2:58" x14ac:dyDescent="0.25">
      <c r="B46" s="54"/>
      <c r="C46" s="147"/>
      <c r="D46" s="234"/>
      <c r="E46" s="234"/>
      <c r="F46" s="517"/>
      <c r="G46" s="517"/>
      <c r="H46" s="518"/>
    </row>
    <row r="47" spans="2:58" x14ac:dyDescent="0.25">
      <c r="B47" s="54"/>
      <c r="C47" s="147"/>
      <c r="D47" s="234"/>
      <c r="E47" s="234"/>
      <c r="F47" s="517"/>
      <c r="G47" s="517"/>
      <c r="H47" s="518"/>
    </row>
    <row r="48" spans="2:58" x14ac:dyDescent="0.25">
      <c r="B48" s="54"/>
      <c r="C48" s="147"/>
      <c r="D48" s="234"/>
      <c r="E48" s="234"/>
      <c r="F48" s="517"/>
      <c r="G48" s="517"/>
      <c r="H48" s="518"/>
    </row>
    <row r="49" spans="2:8" x14ac:dyDescent="0.25">
      <c r="B49" s="54"/>
      <c r="C49" s="147"/>
      <c r="D49" s="234"/>
      <c r="E49" s="234"/>
      <c r="F49" s="517"/>
      <c r="G49" s="517"/>
      <c r="H49" s="518"/>
    </row>
    <row r="50" spans="2:8" x14ac:dyDescent="0.25">
      <c r="B50" s="54"/>
      <c r="C50" s="147"/>
      <c r="D50" s="234"/>
      <c r="E50" s="234"/>
      <c r="F50" s="517"/>
      <c r="G50" s="517"/>
      <c r="H50" s="518"/>
    </row>
    <row r="51" spans="2:8" x14ac:dyDescent="0.25">
      <c r="B51" s="54"/>
      <c r="C51" s="147"/>
      <c r="D51" s="234"/>
      <c r="E51" s="234"/>
      <c r="F51" s="517"/>
      <c r="G51" s="517"/>
      <c r="H51" s="518"/>
    </row>
    <row r="52" spans="2:8" x14ac:dyDescent="0.25">
      <c r="B52" s="54"/>
      <c r="C52" s="147"/>
      <c r="D52" s="234"/>
      <c r="E52" s="234"/>
      <c r="F52" s="517"/>
      <c r="G52" s="517"/>
      <c r="H52" s="518"/>
    </row>
    <row r="53" spans="2:8" x14ac:dyDescent="0.25">
      <c r="B53" s="54"/>
      <c r="C53" s="147"/>
      <c r="D53" s="234"/>
      <c r="E53" s="234"/>
      <c r="F53" s="517"/>
      <c r="G53" s="517"/>
      <c r="H53" s="518"/>
    </row>
    <row r="54" spans="2:8" x14ac:dyDescent="0.25">
      <c r="B54" s="54"/>
      <c r="C54" s="147"/>
      <c r="D54" s="234"/>
      <c r="E54" s="234"/>
      <c r="F54" s="517"/>
      <c r="G54" s="517"/>
      <c r="H54" s="518"/>
    </row>
    <row r="55" spans="2:8" x14ac:dyDescent="0.25">
      <c r="B55" s="54"/>
      <c r="C55" s="147"/>
      <c r="D55" s="234"/>
      <c r="E55" s="234"/>
      <c r="F55" s="517"/>
      <c r="G55" s="517"/>
      <c r="H55" s="518"/>
    </row>
    <row r="56" spans="2:8" x14ac:dyDescent="0.25">
      <c r="B56" s="54"/>
      <c r="C56" s="147"/>
      <c r="D56" s="234"/>
      <c r="E56" s="234"/>
      <c r="F56" s="517"/>
      <c r="G56" s="517"/>
      <c r="H56" s="518"/>
    </row>
    <row r="57" spans="2:8" x14ac:dyDescent="0.25">
      <c r="B57" s="54"/>
      <c r="C57" s="147"/>
      <c r="D57" s="234"/>
      <c r="E57" s="234"/>
      <c r="F57" s="517"/>
      <c r="G57" s="517"/>
      <c r="H57" s="518"/>
    </row>
    <row r="58" spans="2:8" x14ac:dyDescent="0.25">
      <c r="B58" s="54"/>
      <c r="C58" s="147"/>
      <c r="D58" s="234"/>
      <c r="E58" s="234"/>
      <c r="F58" s="517"/>
      <c r="G58" s="517"/>
      <c r="H58" s="518"/>
    </row>
    <row r="59" spans="2:8" x14ac:dyDescent="0.25">
      <c r="B59" s="54"/>
      <c r="C59" s="147"/>
      <c r="D59" s="234"/>
      <c r="E59" s="234"/>
      <c r="F59" s="517"/>
      <c r="G59" s="517"/>
      <c r="H59" s="518"/>
    </row>
    <row r="60" spans="2:8" x14ac:dyDescent="0.25">
      <c r="B60" s="54"/>
      <c r="C60" s="147"/>
      <c r="D60" s="234"/>
      <c r="E60" s="234"/>
      <c r="F60" s="517"/>
      <c r="G60" s="517"/>
      <c r="H60" s="518"/>
    </row>
    <row r="61" spans="2:8" x14ac:dyDescent="0.25">
      <c r="B61" s="54"/>
      <c r="C61" s="147"/>
      <c r="D61" s="234"/>
      <c r="E61" s="234"/>
      <c r="F61" s="517"/>
      <c r="G61" s="517"/>
      <c r="H61" s="518"/>
    </row>
    <row r="62" spans="2:8" x14ac:dyDescent="0.25">
      <c r="B62" s="54"/>
      <c r="C62" s="147"/>
      <c r="D62" s="234"/>
      <c r="E62" s="234"/>
      <c r="F62" s="517"/>
      <c r="G62" s="517"/>
      <c r="H62" s="518"/>
    </row>
    <row r="63" spans="2:8" x14ac:dyDescent="0.25">
      <c r="B63" s="54"/>
      <c r="C63" s="147"/>
      <c r="D63" s="234"/>
      <c r="E63" s="234"/>
      <c r="F63" s="517"/>
      <c r="G63" s="517"/>
      <c r="H63" s="518"/>
    </row>
    <row r="64" spans="2:8" x14ac:dyDescent="0.25">
      <c r="B64" s="54"/>
      <c r="C64" s="147"/>
      <c r="D64" s="234"/>
      <c r="E64" s="234"/>
      <c r="F64" s="517"/>
      <c r="G64" s="517"/>
      <c r="H64" s="518"/>
    </row>
    <row r="65" spans="2:8" x14ac:dyDescent="0.25">
      <c r="B65" s="54"/>
      <c r="C65" s="147"/>
      <c r="D65" s="234"/>
      <c r="E65" s="234"/>
      <c r="F65" s="517"/>
      <c r="G65" s="517"/>
      <c r="H65" s="518"/>
    </row>
    <row r="66" spans="2:8" x14ac:dyDescent="0.25">
      <c r="B66" s="54"/>
      <c r="C66" s="147"/>
      <c r="D66" s="234"/>
      <c r="E66" s="234"/>
      <c r="F66" s="517"/>
      <c r="G66" s="517"/>
      <c r="H66" s="518"/>
    </row>
    <row r="67" spans="2:8" x14ac:dyDescent="0.25">
      <c r="B67" s="54"/>
      <c r="C67" s="147"/>
      <c r="D67" s="234"/>
      <c r="E67" s="234"/>
      <c r="F67" s="517"/>
      <c r="G67" s="517"/>
      <c r="H67" s="518"/>
    </row>
    <row r="68" spans="2:8" x14ac:dyDescent="0.25">
      <c r="B68" s="54"/>
      <c r="C68" s="147"/>
      <c r="D68" s="234"/>
      <c r="E68" s="234"/>
      <c r="F68" s="517"/>
      <c r="G68" s="517"/>
      <c r="H68" s="518"/>
    </row>
    <row r="69" spans="2:8" x14ac:dyDescent="0.25">
      <c r="B69" s="54"/>
      <c r="C69" s="147"/>
      <c r="D69" s="234"/>
      <c r="E69" s="234"/>
      <c r="F69" s="517"/>
      <c r="G69" s="517"/>
      <c r="H69" s="518"/>
    </row>
    <row r="70" spans="2:8" x14ac:dyDescent="0.25">
      <c r="B70" s="54"/>
      <c r="C70" s="147"/>
      <c r="D70" s="234"/>
      <c r="E70" s="234"/>
      <c r="F70" s="517"/>
      <c r="G70" s="517"/>
      <c r="H70" s="518"/>
    </row>
    <row r="71" spans="2:8" x14ac:dyDescent="0.25">
      <c r="B71" s="54"/>
      <c r="C71" s="147"/>
      <c r="D71" s="234"/>
      <c r="E71" s="234"/>
      <c r="F71" s="517"/>
      <c r="G71" s="517"/>
      <c r="H71" s="518"/>
    </row>
    <row r="72" spans="2:8" x14ac:dyDescent="0.25">
      <c r="B72" s="54"/>
      <c r="C72" s="147"/>
      <c r="D72" s="234"/>
      <c r="E72" s="234"/>
      <c r="F72" s="517"/>
      <c r="G72" s="517"/>
      <c r="H72" s="518"/>
    </row>
    <row r="73" spans="2:8" x14ac:dyDescent="0.25">
      <c r="B73" s="54"/>
      <c r="C73" s="147"/>
      <c r="D73" s="234"/>
      <c r="E73" s="234"/>
      <c r="F73" s="517"/>
      <c r="G73" s="517"/>
      <c r="H73" s="518"/>
    </row>
    <row r="74" spans="2:8" x14ac:dyDescent="0.25">
      <c r="B74" s="54"/>
      <c r="C74" s="147"/>
      <c r="D74" s="234"/>
      <c r="E74" s="234"/>
      <c r="F74" s="517"/>
      <c r="G74" s="517"/>
      <c r="H74" s="518"/>
    </row>
    <row r="75" spans="2:8" x14ac:dyDescent="0.25">
      <c r="B75" s="54"/>
      <c r="C75" s="147"/>
      <c r="D75" s="234"/>
      <c r="E75" s="234"/>
      <c r="F75" s="517"/>
      <c r="G75" s="517"/>
      <c r="H75" s="518"/>
    </row>
    <row r="76" spans="2:8" x14ac:dyDescent="0.25">
      <c r="B76" s="54"/>
      <c r="C76" s="147"/>
      <c r="D76" s="234"/>
      <c r="E76" s="234"/>
      <c r="F76" s="517"/>
      <c r="G76" s="517"/>
      <c r="H76" s="518"/>
    </row>
    <row r="77" spans="2:8" x14ac:dyDescent="0.25">
      <c r="B77" s="54"/>
      <c r="C77" s="147"/>
      <c r="D77" s="234"/>
      <c r="E77" s="234"/>
      <c r="F77" s="517"/>
      <c r="G77" s="517"/>
      <c r="H77" s="518"/>
    </row>
    <row r="78" spans="2:8" x14ac:dyDescent="0.25">
      <c r="B78" s="54"/>
      <c r="C78" s="147"/>
      <c r="D78" s="234"/>
      <c r="E78" s="234"/>
      <c r="F78" s="517"/>
      <c r="G78" s="517"/>
      <c r="H78" s="518"/>
    </row>
    <row r="79" spans="2:8" x14ac:dyDescent="0.25">
      <c r="B79" s="54"/>
      <c r="C79" s="147"/>
      <c r="D79" s="234"/>
      <c r="E79" s="234"/>
      <c r="F79" s="517"/>
      <c r="G79" s="517"/>
      <c r="H79" s="518"/>
    </row>
    <row r="80" spans="2:8" x14ac:dyDescent="0.25">
      <c r="B80" s="54"/>
      <c r="C80" s="147"/>
      <c r="D80" s="234"/>
      <c r="E80" s="234"/>
      <c r="F80" s="517"/>
      <c r="G80" s="517"/>
      <c r="H80" s="518"/>
    </row>
    <row r="81" spans="2:8" x14ac:dyDescent="0.25">
      <c r="B81" s="54"/>
      <c r="C81" s="147"/>
      <c r="D81" s="234"/>
      <c r="E81" s="234"/>
      <c r="F81" s="517"/>
      <c r="G81" s="517"/>
      <c r="H81" s="518"/>
    </row>
    <row r="82" spans="2:8" x14ac:dyDescent="0.25">
      <c r="B82" s="54"/>
      <c r="C82" s="147"/>
      <c r="D82" s="234"/>
      <c r="E82" s="234"/>
      <c r="F82" s="517"/>
      <c r="G82" s="517"/>
      <c r="H82" s="518"/>
    </row>
    <row r="83" spans="2:8" x14ac:dyDescent="0.25">
      <c r="B83" s="54"/>
      <c r="C83" s="147"/>
      <c r="D83" s="234"/>
      <c r="E83" s="234"/>
      <c r="F83" s="517"/>
      <c r="G83" s="517"/>
      <c r="H83" s="518"/>
    </row>
    <row r="84" spans="2:8" x14ac:dyDescent="0.25">
      <c r="B84" s="54"/>
      <c r="C84" s="147"/>
      <c r="D84" s="234"/>
      <c r="E84" s="234"/>
      <c r="F84" s="517"/>
      <c r="G84" s="517"/>
      <c r="H84" s="518"/>
    </row>
    <row r="85" spans="2:8" x14ac:dyDescent="0.25">
      <c r="B85" s="54"/>
      <c r="C85" s="147"/>
      <c r="D85" s="234"/>
      <c r="E85" s="234"/>
      <c r="F85" s="517"/>
      <c r="G85" s="517"/>
      <c r="H85" s="518"/>
    </row>
    <row r="86" spans="2:8" x14ac:dyDescent="0.25">
      <c r="B86" s="54"/>
      <c r="C86" s="147"/>
      <c r="D86" s="234"/>
      <c r="E86" s="234"/>
      <c r="F86" s="517"/>
      <c r="G86" s="517"/>
      <c r="H86" s="518"/>
    </row>
    <row r="87" spans="2:8" x14ac:dyDescent="0.25">
      <c r="B87" s="54"/>
      <c r="C87" s="147"/>
      <c r="D87" s="234"/>
      <c r="E87" s="234"/>
      <c r="F87" s="517"/>
      <c r="G87" s="517"/>
      <c r="H87" s="518"/>
    </row>
    <row r="88" spans="2:8" x14ac:dyDescent="0.25">
      <c r="B88" s="54"/>
      <c r="C88" s="147"/>
      <c r="D88" s="234"/>
      <c r="E88" s="234"/>
      <c r="F88" s="517"/>
      <c r="G88" s="517"/>
      <c r="H88" s="518"/>
    </row>
    <row r="89" spans="2:8" x14ac:dyDescent="0.25">
      <c r="B89" s="54"/>
      <c r="C89" s="147"/>
      <c r="D89" s="234"/>
      <c r="E89" s="234"/>
      <c r="F89" s="517"/>
      <c r="G89" s="517"/>
      <c r="H89" s="518"/>
    </row>
    <row r="90" spans="2:8" x14ac:dyDescent="0.25">
      <c r="B90" s="54"/>
      <c r="C90" s="147"/>
      <c r="D90" s="234"/>
      <c r="E90" s="234"/>
      <c r="F90" s="517"/>
      <c r="G90" s="517"/>
      <c r="H90" s="518"/>
    </row>
    <row r="91" spans="2:8" x14ac:dyDescent="0.25">
      <c r="B91" s="54"/>
      <c r="C91" s="147"/>
      <c r="D91" s="234"/>
      <c r="E91" s="234"/>
      <c r="F91" s="517"/>
      <c r="G91" s="517"/>
      <c r="H91" s="518"/>
    </row>
    <row r="92" spans="2:8" x14ac:dyDescent="0.25">
      <c r="B92" s="54"/>
      <c r="C92" s="147"/>
      <c r="D92" s="234"/>
      <c r="E92" s="234"/>
      <c r="F92" s="517"/>
      <c r="G92" s="517"/>
      <c r="H92" s="518"/>
    </row>
    <row r="93" spans="2:8" x14ac:dyDescent="0.25">
      <c r="B93" s="54"/>
      <c r="C93" s="147"/>
      <c r="D93" s="234"/>
      <c r="E93" s="234"/>
      <c r="F93" s="517"/>
      <c r="G93" s="517"/>
      <c r="H93" s="518"/>
    </row>
    <row r="94" spans="2:8" x14ac:dyDescent="0.25">
      <c r="B94" s="54"/>
      <c r="C94" s="147"/>
      <c r="D94" s="234"/>
      <c r="E94" s="234"/>
      <c r="F94" s="517"/>
      <c r="G94" s="517"/>
      <c r="H94" s="518"/>
    </row>
    <row r="95" spans="2:8" x14ac:dyDescent="0.25">
      <c r="B95" s="54"/>
      <c r="C95" s="147"/>
      <c r="D95" s="234"/>
      <c r="E95" s="234"/>
      <c r="F95" s="517"/>
      <c r="G95" s="517"/>
      <c r="H95" s="518"/>
    </row>
    <row r="96" spans="2:8" x14ac:dyDescent="0.25">
      <c r="B96" s="54"/>
      <c r="C96" s="147"/>
      <c r="D96" s="234"/>
      <c r="E96" s="234"/>
      <c r="F96" s="517"/>
      <c r="G96" s="517"/>
      <c r="H96" s="518"/>
    </row>
    <row r="97" spans="2:8" x14ac:dyDescent="0.25">
      <c r="B97" s="54"/>
      <c r="C97" s="147"/>
      <c r="D97" s="234"/>
      <c r="E97" s="234"/>
      <c r="F97" s="517"/>
      <c r="G97" s="517"/>
      <c r="H97" s="518"/>
    </row>
    <row r="98" spans="2:8" x14ac:dyDescent="0.25">
      <c r="B98" s="54"/>
      <c r="C98" s="147"/>
      <c r="D98" s="234"/>
      <c r="E98" s="234"/>
      <c r="F98" s="517"/>
      <c r="G98" s="517"/>
      <c r="H98" s="518"/>
    </row>
    <row r="99" spans="2:8" x14ac:dyDescent="0.25">
      <c r="B99" s="54"/>
      <c r="C99" s="147"/>
      <c r="D99" s="234"/>
      <c r="E99" s="234"/>
      <c r="F99" s="517"/>
      <c r="G99" s="517"/>
      <c r="H99" s="518"/>
    </row>
    <row r="100" spans="2:8" ht="15.75" thickBot="1" x14ac:dyDescent="0.3">
      <c r="B100" s="60"/>
      <c r="C100" s="148"/>
      <c r="D100" s="235"/>
      <c r="E100" s="235"/>
      <c r="F100" s="519"/>
      <c r="G100" s="519"/>
      <c r="H100" s="520"/>
    </row>
  </sheetData>
  <mergeCells count="85">
    <mergeCell ref="B2:AF2"/>
    <mergeCell ref="B3:AF3"/>
    <mergeCell ref="C5:D5"/>
    <mergeCell ref="E5:G5"/>
    <mergeCell ref="I5:K5"/>
    <mergeCell ref="N5:O5"/>
    <mergeCell ref="R5:S5"/>
    <mergeCell ref="C6:D6"/>
    <mergeCell ref="E6:G6"/>
    <mergeCell ref="I6:K6"/>
    <mergeCell ref="N6:O6"/>
    <mergeCell ref="C7:D7"/>
    <mergeCell ref="E7:G7"/>
    <mergeCell ref="I7:K7"/>
    <mergeCell ref="N7:O7"/>
    <mergeCell ref="F42:H42"/>
    <mergeCell ref="C8:D8"/>
    <mergeCell ref="E8:G8"/>
    <mergeCell ref="I8:K8"/>
    <mergeCell ref="N8:O8"/>
    <mergeCell ref="L10:N10"/>
    <mergeCell ref="O10:S10"/>
    <mergeCell ref="AA10:AF10"/>
    <mergeCell ref="AI12:BF12"/>
    <mergeCell ref="B39:H39"/>
    <mergeCell ref="F40:H40"/>
    <mergeCell ref="F41:H41"/>
    <mergeCell ref="F54:H54"/>
    <mergeCell ref="F43:H43"/>
    <mergeCell ref="F44:H44"/>
    <mergeCell ref="F45:H45"/>
    <mergeCell ref="F46:H46"/>
    <mergeCell ref="F47:H47"/>
    <mergeCell ref="F48:H48"/>
    <mergeCell ref="F49:H49"/>
    <mergeCell ref="F50:H50"/>
    <mergeCell ref="F51:H51"/>
    <mergeCell ref="F52:H52"/>
    <mergeCell ref="F53:H53"/>
    <mergeCell ref="F66:H66"/>
    <mergeCell ref="F55:H55"/>
    <mergeCell ref="F56:H56"/>
    <mergeCell ref="F57:H57"/>
    <mergeCell ref="F58:H58"/>
    <mergeCell ref="F59:H59"/>
    <mergeCell ref="F60:H60"/>
    <mergeCell ref="F61:H61"/>
    <mergeCell ref="F62:H62"/>
    <mergeCell ref="F63:H63"/>
    <mergeCell ref="F64:H64"/>
    <mergeCell ref="F65:H65"/>
    <mergeCell ref="F78:H78"/>
    <mergeCell ref="F67:H67"/>
    <mergeCell ref="F68:H68"/>
    <mergeCell ref="F69:H69"/>
    <mergeCell ref="F70:H70"/>
    <mergeCell ref="F71:H71"/>
    <mergeCell ref="F72:H72"/>
    <mergeCell ref="F73:H73"/>
    <mergeCell ref="F74:H74"/>
    <mergeCell ref="F75:H75"/>
    <mergeCell ref="F76:H76"/>
    <mergeCell ref="F77:H77"/>
    <mergeCell ref="F90:H90"/>
    <mergeCell ref="F79:H79"/>
    <mergeCell ref="F80:H80"/>
    <mergeCell ref="F81:H81"/>
    <mergeCell ref="F82:H82"/>
    <mergeCell ref="F83:H83"/>
    <mergeCell ref="F84:H84"/>
    <mergeCell ref="F85:H85"/>
    <mergeCell ref="F86:H86"/>
    <mergeCell ref="F87:H87"/>
    <mergeCell ref="F88:H88"/>
    <mergeCell ref="F89:H89"/>
    <mergeCell ref="F97:H97"/>
    <mergeCell ref="F98:H98"/>
    <mergeCell ref="F99:H99"/>
    <mergeCell ref="F100:H100"/>
    <mergeCell ref="F91:H91"/>
    <mergeCell ref="F92:H92"/>
    <mergeCell ref="F93:H93"/>
    <mergeCell ref="F94:H94"/>
    <mergeCell ref="F95:H95"/>
    <mergeCell ref="F96:H96"/>
  </mergeCells>
  <dataValidations count="1">
    <dataValidation type="decimal" allowBlank="1" showInputMessage="1" showErrorMessage="1" sqref="E14:E37" xr:uid="{00000000-0002-0000-2000-000000000000}">
      <formula1>0</formula1>
      <formula2>64</formula2>
    </dataValidation>
  </dataValidations>
  <pageMargins left="0" right="0" top="0" bottom="0" header="0.5" footer="0.5"/>
  <pageSetup scale="96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7">
    <tabColor rgb="FF000000"/>
    <pageSetUpPr fitToPage="1"/>
  </sheetPr>
  <dimension ref="B1:BF100"/>
  <sheetViews>
    <sheetView showGridLines="0" topLeftCell="L25" workbookViewId="0">
      <selection activeCell="O25" sqref="O25:O30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43582</v>
      </c>
      <c r="N5" s="468" t="str">
        <f ca="1">"Oil Sales for "&amp;TEXT(L5,"MM-DD-YY")</f>
        <v>Oil Sales for 04-27-19</v>
      </c>
      <c r="O5" s="469"/>
      <c r="P5" s="96">
        <f>SUM(AC14:AC37)</f>
        <v>821.48</v>
      </c>
      <c r="Q5" s="10"/>
      <c r="R5" s="531" t="str">
        <f ca="1">"Flare Total For "&amp;TEXT(L5,"MM-DD-YY")</f>
        <v>Flare Total For 04-27-19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841</v>
      </c>
      <c r="M6" s="10"/>
      <c r="N6" s="472" t="str">
        <f ca="1">"Gas Sales for "&amp;TEXT(L5,"MM-DD-YY")</f>
        <v>Gas Sales for 04-27-19</v>
      </c>
      <c r="O6" s="473"/>
      <c r="P6" s="132">
        <v>3614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1071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904</v>
      </c>
      <c r="E14" s="51">
        <v>42</v>
      </c>
      <c r="F14" s="50">
        <v>1.75</v>
      </c>
      <c r="G14" s="51">
        <v>200</v>
      </c>
      <c r="H14" s="52">
        <v>204</v>
      </c>
      <c r="I14" s="53"/>
      <c r="J14" s="160"/>
      <c r="K14" s="65"/>
      <c r="L14" s="49"/>
      <c r="M14" s="50"/>
      <c r="N14" s="52"/>
      <c r="O14" s="54">
        <v>3564</v>
      </c>
      <c r="P14" s="50">
        <v>36</v>
      </c>
      <c r="Q14" s="52">
        <v>44</v>
      </c>
      <c r="R14" s="21">
        <f>P14</f>
        <v>36</v>
      </c>
      <c r="S14" s="22">
        <f>Q14</f>
        <v>44</v>
      </c>
      <c r="T14" s="61"/>
      <c r="U14" s="61"/>
      <c r="V14" s="61"/>
      <c r="W14" s="112">
        <f ca="1">INDEX('Daily Totals'!$1:$1048576,MATCH(L5,'Daily Totals'!B:B)-1,17)</f>
        <v>125916</v>
      </c>
      <c r="X14" s="113">
        <f ca="1">IFERROR(('Main Tab'!$D$10-W14)/'Main Tab'!$D$10,1)</f>
        <v>0.29104145669934178</v>
      </c>
      <c r="Y14" s="185"/>
      <c r="Z14" s="64">
        <v>5</v>
      </c>
      <c r="AA14" s="49">
        <v>8122801</v>
      </c>
      <c r="AB14" s="49" t="s">
        <v>143</v>
      </c>
      <c r="AC14" s="50">
        <v>231.36</v>
      </c>
      <c r="AD14" s="104" t="s">
        <v>144</v>
      </c>
      <c r="AE14" s="106">
        <v>47</v>
      </c>
      <c r="AF14" s="108">
        <v>2E-3</v>
      </c>
      <c r="AI14" s="83">
        <f ca="1">$L$5+B14</f>
        <v>43582.291666666664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36</v>
      </c>
      <c r="AQ14" s="81">
        <f t="shared" ref="AQ14:AQ37" si="2">IF(Q14="","",Q14)</f>
        <v>44</v>
      </c>
      <c r="AR14" s="81">
        <f t="shared" ref="AR14:AR37" si="3">IF(O14="","",O14)</f>
        <v>3564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1.75</v>
      </c>
      <c r="AW14" s="82">
        <f t="shared" ref="AW14:AW37" si="8">IF(G14="","",G14)</f>
        <v>200</v>
      </c>
      <c r="AX14" s="81">
        <f t="shared" ref="AX14:AX37" si="9">IF(H14="","",H14)</f>
        <v>204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904</v>
      </c>
      <c r="BC14" s="81">
        <f t="shared" ref="BC14:BC37" si="14">IF(H14="","",H14)</f>
        <v>204</v>
      </c>
      <c r="BD14" s="222">
        <f t="shared" ref="BD14:BD37" si="15">IF(AF14="","",AF14)</f>
        <v>2E-3</v>
      </c>
      <c r="BE14" s="223">
        <f t="shared" ref="BE14:BE37" si="16">IF(AE14="","",AE14)</f>
        <v>47</v>
      </c>
      <c r="BF14" s="84" t="str">
        <f t="shared" ref="BF14:BF37" si="17">IF(AA14&amp;AC14="","","Ticket No: "&amp;AA14&amp;" "&amp;AC14&amp;" bbls sold")</f>
        <v>Ticket No: 8122801 231.36 bbls sold</v>
      </c>
    </row>
    <row r="15" spans="2:58" x14ac:dyDescent="0.25">
      <c r="B15" s="47">
        <f ca="1">B14+$L$5+TIME(1,0,0)</f>
        <v>43582.333333333328</v>
      </c>
      <c r="C15" s="49"/>
      <c r="D15" s="50">
        <v>904</v>
      </c>
      <c r="E15" s="51">
        <v>42</v>
      </c>
      <c r="F15" s="50">
        <v>1.75</v>
      </c>
      <c r="G15" s="51">
        <v>201</v>
      </c>
      <c r="H15" s="52">
        <v>204</v>
      </c>
      <c r="I15" s="53"/>
      <c r="J15" s="160"/>
      <c r="K15" s="65"/>
      <c r="L15" s="49"/>
      <c r="M15" s="50"/>
      <c r="N15" s="52"/>
      <c r="O15" s="54">
        <v>3570</v>
      </c>
      <c r="P15" s="50">
        <v>35</v>
      </c>
      <c r="Q15" s="52">
        <v>43</v>
      </c>
      <c r="R15" s="23">
        <f t="shared" ref="R15:R37" si="18">P15+R14</f>
        <v>71</v>
      </c>
      <c r="S15" s="24">
        <f t="shared" ref="S15:S37" si="19">Q15+S14</f>
        <v>87</v>
      </c>
      <c r="T15" s="62"/>
      <c r="U15" s="62"/>
      <c r="V15" s="62"/>
      <c r="W15" s="114">
        <f t="shared" ref="W15:W37" ca="1" si="20">W14-Q15</f>
        <v>125873</v>
      </c>
      <c r="X15" s="115">
        <f ca="1">IFERROR(('Main Tab'!$D$10-W15)/'Main Tab'!$D$10,1)</f>
        <v>0.29128356427393065</v>
      </c>
      <c r="Y15" s="110"/>
      <c r="Z15" s="65">
        <v>6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43582.333333333328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35</v>
      </c>
      <c r="AQ15" s="81">
        <f t="shared" si="2"/>
        <v>43</v>
      </c>
      <c r="AR15" s="81">
        <f t="shared" si="3"/>
        <v>3570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1.75</v>
      </c>
      <c r="AW15" s="82">
        <f t="shared" si="8"/>
        <v>201</v>
      </c>
      <c r="AX15" s="81">
        <f t="shared" si="9"/>
        <v>204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904</v>
      </c>
      <c r="BC15" s="81">
        <f t="shared" si="14"/>
        <v>204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43582.374999999993</v>
      </c>
      <c r="C16" s="49"/>
      <c r="D16" s="50">
        <v>900</v>
      </c>
      <c r="E16" s="51">
        <v>42</v>
      </c>
      <c r="F16" s="50">
        <v>1.75</v>
      </c>
      <c r="G16" s="51">
        <v>195</v>
      </c>
      <c r="H16" s="52">
        <v>207</v>
      </c>
      <c r="I16" s="53"/>
      <c r="J16" s="160"/>
      <c r="K16" s="65"/>
      <c r="L16" s="49"/>
      <c r="M16" s="50"/>
      <c r="N16" s="52"/>
      <c r="O16" s="54">
        <v>3630</v>
      </c>
      <c r="P16" s="50">
        <v>35</v>
      </c>
      <c r="Q16" s="52">
        <v>46</v>
      </c>
      <c r="R16" s="23">
        <f t="shared" si="18"/>
        <v>106</v>
      </c>
      <c r="S16" s="24">
        <f t="shared" si="19"/>
        <v>133</v>
      </c>
      <c r="T16" s="62"/>
      <c r="U16" s="62"/>
      <c r="V16" s="62"/>
      <c r="W16" s="114">
        <f t="shared" ca="1" si="20"/>
        <v>125827</v>
      </c>
      <c r="X16" s="115">
        <f ca="1">IFERROR(('Main Tab'!$D$10-W16)/'Main Tab'!$D$10,1)</f>
        <v>0.29154256307465359</v>
      </c>
      <c r="Y16" s="110"/>
      <c r="Z16" s="65">
        <v>3</v>
      </c>
      <c r="AA16" s="49">
        <v>8108311</v>
      </c>
      <c r="AB16" s="49" t="s">
        <v>143</v>
      </c>
      <c r="AC16" s="50">
        <v>193.96</v>
      </c>
      <c r="AD16" s="104" t="s">
        <v>144</v>
      </c>
      <c r="AE16" s="106">
        <v>49</v>
      </c>
      <c r="AF16" s="108">
        <v>2E-3</v>
      </c>
      <c r="AI16" s="83">
        <f t="shared" ca="1" si="21"/>
        <v>43582.374999999993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35</v>
      </c>
      <c r="AQ16" s="81">
        <f t="shared" si="2"/>
        <v>46</v>
      </c>
      <c r="AR16" s="81">
        <f t="shared" si="3"/>
        <v>3630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1.75</v>
      </c>
      <c r="AW16" s="82">
        <f t="shared" si="8"/>
        <v>195</v>
      </c>
      <c r="AX16" s="81">
        <f t="shared" si="9"/>
        <v>207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900</v>
      </c>
      <c r="BC16" s="81">
        <f t="shared" si="14"/>
        <v>207</v>
      </c>
      <c r="BD16" s="228">
        <f t="shared" si="15"/>
        <v>2E-3</v>
      </c>
      <c r="BE16" s="227">
        <f t="shared" si="16"/>
        <v>49</v>
      </c>
      <c r="BF16" s="84" t="str">
        <f t="shared" si="17"/>
        <v>Ticket No: 8108311 193.96 bbls sold</v>
      </c>
    </row>
    <row r="17" spans="2:58" x14ac:dyDescent="0.25">
      <c r="B17" s="47">
        <f t="shared" ca="1" si="22"/>
        <v>43582.416666666657</v>
      </c>
      <c r="C17" s="49"/>
      <c r="D17" s="50">
        <v>903</v>
      </c>
      <c r="E17" s="51">
        <v>42</v>
      </c>
      <c r="F17" s="50">
        <v>1.75</v>
      </c>
      <c r="G17" s="51">
        <v>199</v>
      </c>
      <c r="H17" s="52">
        <v>207</v>
      </c>
      <c r="I17" s="53"/>
      <c r="J17" s="160"/>
      <c r="K17" s="65"/>
      <c r="L17" s="49"/>
      <c r="M17" s="50"/>
      <c r="N17" s="52"/>
      <c r="O17" s="54">
        <v>3641</v>
      </c>
      <c r="P17" s="50">
        <v>36</v>
      </c>
      <c r="Q17" s="52">
        <v>45</v>
      </c>
      <c r="R17" s="23">
        <f t="shared" si="18"/>
        <v>142</v>
      </c>
      <c r="S17" s="24">
        <f t="shared" si="19"/>
        <v>178</v>
      </c>
      <c r="T17" s="62"/>
      <c r="U17" s="171"/>
      <c r="V17" s="62"/>
      <c r="W17" s="114">
        <f t="shared" ca="1" si="20"/>
        <v>125782</v>
      </c>
      <c r="X17" s="115">
        <f ca="1">IFERROR(('Main Tab'!$D$10-W17)/'Main Tab'!$D$10,1)</f>
        <v>0.29179593146666516</v>
      </c>
      <c r="Y17" s="110"/>
      <c r="Z17" s="65">
        <v>5</v>
      </c>
      <c r="AA17" s="49"/>
      <c r="AB17" s="49"/>
      <c r="AC17" s="50"/>
      <c r="AD17" s="104"/>
      <c r="AE17" s="106"/>
      <c r="AF17" s="108"/>
      <c r="AI17" s="83">
        <f t="shared" ca="1" si="21"/>
        <v>43582.416666666657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36</v>
      </c>
      <c r="AQ17" s="81">
        <f t="shared" si="2"/>
        <v>45</v>
      </c>
      <c r="AR17" s="81">
        <f t="shared" si="3"/>
        <v>3641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1.75</v>
      </c>
      <c r="AW17" s="82">
        <f t="shared" si="8"/>
        <v>199</v>
      </c>
      <c r="AX17" s="81">
        <f t="shared" si="9"/>
        <v>207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903</v>
      </c>
      <c r="BC17" s="81">
        <f t="shared" si="14"/>
        <v>207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43582.458333333321</v>
      </c>
      <c r="C18" s="49"/>
      <c r="D18" s="50">
        <v>902</v>
      </c>
      <c r="E18" s="51">
        <v>42</v>
      </c>
      <c r="F18" s="50">
        <v>1.75</v>
      </c>
      <c r="G18" s="51">
        <v>196</v>
      </c>
      <c r="H18" s="52">
        <v>207</v>
      </c>
      <c r="I18" s="53"/>
      <c r="J18" s="160"/>
      <c r="K18" s="65"/>
      <c r="L18" s="49"/>
      <c r="M18" s="50"/>
      <c r="N18" s="52"/>
      <c r="O18" s="54">
        <v>3625</v>
      </c>
      <c r="P18" s="50">
        <v>34</v>
      </c>
      <c r="Q18" s="52">
        <v>42</v>
      </c>
      <c r="R18" s="23">
        <f t="shared" si="18"/>
        <v>176</v>
      </c>
      <c r="S18" s="24">
        <f t="shared" si="19"/>
        <v>220</v>
      </c>
      <c r="T18" s="62"/>
      <c r="U18" s="62"/>
      <c r="V18" s="62"/>
      <c r="W18" s="114">
        <f t="shared" ca="1" si="20"/>
        <v>125740</v>
      </c>
      <c r="X18" s="115">
        <f ca="1">IFERROR(('Main Tab'!$D$10-W18)/'Main Tab'!$D$10,1)</f>
        <v>0.29203240863254265</v>
      </c>
      <c r="Y18" s="110"/>
      <c r="Z18" s="65">
        <v>4</v>
      </c>
      <c r="AA18" s="49"/>
      <c r="AB18" s="49"/>
      <c r="AC18" s="50"/>
      <c r="AD18" s="104"/>
      <c r="AE18" s="106"/>
      <c r="AF18" s="108"/>
      <c r="AI18" s="83">
        <f t="shared" ca="1" si="21"/>
        <v>43582.458333333321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34</v>
      </c>
      <c r="AQ18" s="81">
        <f t="shared" si="2"/>
        <v>42</v>
      </c>
      <c r="AR18" s="81">
        <f t="shared" si="3"/>
        <v>3625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1.75</v>
      </c>
      <c r="AW18" s="82">
        <f t="shared" si="8"/>
        <v>196</v>
      </c>
      <c r="AX18" s="81">
        <f t="shared" si="9"/>
        <v>207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902</v>
      </c>
      <c r="BC18" s="81">
        <f t="shared" si="14"/>
        <v>207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43582.499999999985</v>
      </c>
      <c r="C19" s="49"/>
      <c r="D19" s="50">
        <v>902</v>
      </c>
      <c r="E19" s="51">
        <v>42</v>
      </c>
      <c r="F19" s="50">
        <v>1.75</v>
      </c>
      <c r="G19" s="51">
        <v>194</v>
      </c>
      <c r="H19" s="52">
        <v>207</v>
      </c>
      <c r="I19" s="53"/>
      <c r="J19" s="160"/>
      <c r="K19" s="65"/>
      <c r="L19" s="49"/>
      <c r="M19" s="50"/>
      <c r="N19" s="52"/>
      <c r="O19" s="54">
        <v>3571</v>
      </c>
      <c r="P19" s="50">
        <v>37</v>
      </c>
      <c r="Q19" s="52">
        <v>43</v>
      </c>
      <c r="R19" s="23">
        <f t="shared" si="18"/>
        <v>213</v>
      </c>
      <c r="S19" s="24">
        <f t="shared" si="19"/>
        <v>263</v>
      </c>
      <c r="T19" s="62"/>
      <c r="U19" s="62"/>
      <c r="V19" s="62"/>
      <c r="W19" s="114">
        <f t="shared" ca="1" si="20"/>
        <v>125697</v>
      </c>
      <c r="X19" s="115">
        <f ca="1">IFERROR(('Main Tab'!$D$10-W19)/'Main Tab'!$D$10,1)</f>
        <v>0.29227451620713146</v>
      </c>
      <c r="Y19" s="110"/>
      <c r="Z19" s="65">
        <v>3</v>
      </c>
      <c r="AA19" s="49">
        <v>810812</v>
      </c>
      <c r="AB19" s="49" t="s">
        <v>143</v>
      </c>
      <c r="AC19" s="50">
        <v>193.96</v>
      </c>
      <c r="AD19" s="104" t="s">
        <v>213</v>
      </c>
      <c r="AE19" s="106">
        <v>49</v>
      </c>
      <c r="AF19" s="108">
        <v>2E-3</v>
      </c>
      <c r="AI19" s="83">
        <f t="shared" ca="1" si="21"/>
        <v>43582.499999999985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37</v>
      </c>
      <c r="AQ19" s="81">
        <f t="shared" si="2"/>
        <v>43</v>
      </c>
      <c r="AR19" s="81">
        <f t="shared" si="3"/>
        <v>3571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1.75</v>
      </c>
      <c r="AW19" s="82">
        <f t="shared" si="8"/>
        <v>194</v>
      </c>
      <c r="AX19" s="81">
        <f t="shared" si="9"/>
        <v>207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902</v>
      </c>
      <c r="BC19" s="81">
        <f t="shared" si="14"/>
        <v>207</v>
      </c>
      <c r="BD19" s="81">
        <f t="shared" si="15"/>
        <v>2E-3</v>
      </c>
      <c r="BE19" s="81">
        <f t="shared" si="16"/>
        <v>49</v>
      </c>
      <c r="BF19" s="84" t="str">
        <f t="shared" si="17"/>
        <v>Ticket No: 810812 193.96 bbls sold</v>
      </c>
    </row>
    <row r="20" spans="2:58" x14ac:dyDescent="0.25">
      <c r="B20" s="47">
        <f t="shared" ca="1" si="22"/>
        <v>43582.54166666665</v>
      </c>
      <c r="C20" s="49"/>
      <c r="D20" s="50">
        <v>901</v>
      </c>
      <c r="E20" s="51">
        <v>42</v>
      </c>
      <c r="F20" s="50">
        <v>1.75</v>
      </c>
      <c r="G20" s="51">
        <v>192</v>
      </c>
      <c r="H20" s="52">
        <v>210</v>
      </c>
      <c r="I20" s="53"/>
      <c r="J20" s="160"/>
      <c r="K20" s="65"/>
      <c r="L20" s="49"/>
      <c r="M20" s="50"/>
      <c r="N20" s="52"/>
      <c r="O20" s="54">
        <v>3568</v>
      </c>
      <c r="P20" s="50">
        <v>34</v>
      </c>
      <c r="Q20" s="52">
        <v>44</v>
      </c>
      <c r="R20" s="23">
        <f t="shared" si="18"/>
        <v>247</v>
      </c>
      <c r="S20" s="24">
        <f t="shared" si="19"/>
        <v>307</v>
      </c>
      <c r="T20" s="62"/>
      <c r="U20" s="62"/>
      <c r="V20" s="62"/>
      <c r="W20" s="114">
        <f t="shared" ca="1" si="20"/>
        <v>125653</v>
      </c>
      <c r="X20" s="115">
        <f ca="1">IFERROR(('Main Tab'!$D$10-W20)/'Main Tab'!$D$10,1)</f>
        <v>0.29252225419043171</v>
      </c>
      <c r="Y20" s="110"/>
      <c r="Z20" s="221">
        <v>4</v>
      </c>
      <c r="AA20" s="49"/>
      <c r="AB20" s="49"/>
      <c r="AC20" s="50"/>
      <c r="AD20" s="104"/>
      <c r="AE20" s="106"/>
      <c r="AF20" s="108"/>
      <c r="AI20" s="83">
        <f t="shared" ca="1" si="21"/>
        <v>43582.54166666665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34</v>
      </c>
      <c r="AQ20" s="81">
        <f t="shared" si="2"/>
        <v>44</v>
      </c>
      <c r="AR20" s="81">
        <f t="shared" si="3"/>
        <v>3568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1.75</v>
      </c>
      <c r="AW20" s="226">
        <f t="shared" si="8"/>
        <v>192</v>
      </c>
      <c r="AX20" s="81">
        <f t="shared" si="9"/>
        <v>210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901</v>
      </c>
      <c r="BC20" s="81">
        <f t="shared" si="14"/>
        <v>210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43582.583333333314</v>
      </c>
      <c r="C21" s="49"/>
      <c r="D21" s="50">
        <v>898</v>
      </c>
      <c r="E21" s="51">
        <v>42</v>
      </c>
      <c r="F21" s="50">
        <v>1.75</v>
      </c>
      <c r="G21" s="51">
        <v>188</v>
      </c>
      <c r="H21" s="52">
        <v>212</v>
      </c>
      <c r="I21" s="53"/>
      <c r="J21" s="160"/>
      <c r="K21" s="65"/>
      <c r="L21" s="49"/>
      <c r="M21" s="50"/>
      <c r="N21" s="52"/>
      <c r="O21" s="54">
        <v>3593</v>
      </c>
      <c r="P21" s="50">
        <v>35</v>
      </c>
      <c r="Q21" s="52">
        <v>42</v>
      </c>
      <c r="R21" s="23">
        <f t="shared" si="18"/>
        <v>282</v>
      </c>
      <c r="S21" s="24">
        <f t="shared" si="19"/>
        <v>349</v>
      </c>
      <c r="T21" s="62"/>
      <c r="U21" s="62"/>
      <c r="V21" s="62"/>
      <c r="W21" s="114">
        <f t="shared" ca="1" si="20"/>
        <v>125611</v>
      </c>
      <c r="X21" s="115">
        <f ca="1">IFERROR(('Main Tab'!$D$10-W21)/'Main Tab'!$D$10,1)</f>
        <v>0.29275873135630914</v>
      </c>
      <c r="Y21" s="110"/>
      <c r="Z21" s="65">
        <v>5</v>
      </c>
      <c r="AA21" s="49"/>
      <c r="AB21" s="49"/>
      <c r="AC21" s="50"/>
      <c r="AD21" s="104"/>
      <c r="AE21" s="106"/>
      <c r="AF21" s="108"/>
      <c r="AI21" s="83">
        <f t="shared" ca="1" si="21"/>
        <v>43582.583333333314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35</v>
      </c>
      <c r="AQ21" s="81">
        <f t="shared" si="2"/>
        <v>42</v>
      </c>
      <c r="AR21" s="81">
        <f t="shared" si="3"/>
        <v>3593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1.75</v>
      </c>
      <c r="AW21" s="226">
        <f t="shared" si="8"/>
        <v>188</v>
      </c>
      <c r="AX21" s="81">
        <f t="shared" si="9"/>
        <v>212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898</v>
      </c>
      <c r="BC21" s="81">
        <f t="shared" si="14"/>
        <v>212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43582.624999999978</v>
      </c>
      <c r="C22" s="49"/>
      <c r="D22" s="50">
        <v>901</v>
      </c>
      <c r="E22" s="51">
        <v>42</v>
      </c>
      <c r="F22" s="50">
        <v>1.75</v>
      </c>
      <c r="G22" s="51">
        <v>193</v>
      </c>
      <c r="H22" s="52">
        <v>212</v>
      </c>
      <c r="I22" s="53"/>
      <c r="J22" s="160"/>
      <c r="K22" s="65"/>
      <c r="L22" s="49"/>
      <c r="M22" s="50"/>
      <c r="N22" s="52"/>
      <c r="O22" s="54">
        <v>3612</v>
      </c>
      <c r="P22" s="50">
        <v>36</v>
      </c>
      <c r="Q22" s="52">
        <v>43</v>
      </c>
      <c r="R22" s="23">
        <f t="shared" si="18"/>
        <v>318</v>
      </c>
      <c r="S22" s="24">
        <f t="shared" si="19"/>
        <v>392</v>
      </c>
      <c r="T22" s="62"/>
      <c r="U22" s="62"/>
      <c r="V22" s="62"/>
      <c r="W22" s="114">
        <f t="shared" ca="1" si="20"/>
        <v>125568</v>
      </c>
      <c r="X22" s="115">
        <f ca="1">IFERROR(('Main Tab'!$D$10-W22)/'Main Tab'!$D$10,1)</f>
        <v>0.29300083893089801</v>
      </c>
      <c r="Y22" s="110"/>
      <c r="Z22" s="65">
        <v>4</v>
      </c>
      <c r="AA22" s="49"/>
      <c r="AB22" s="49"/>
      <c r="AC22" s="50"/>
      <c r="AD22" s="104"/>
      <c r="AE22" s="106"/>
      <c r="AF22" s="108"/>
      <c r="AI22" s="83">
        <f t="shared" ca="1" si="21"/>
        <v>43582.624999999978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36</v>
      </c>
      <c r="AQ22" s="81">
        <f t="shared" si="2"/>
        <v>43</v>
      </c>
      <c r="AR22" s="81">
        <f t="shared" si="3"/>
        <v>3612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1.75</v>
      </c>
      <c r="AW22" s="226">
        <f t="shared" si="8"/>
        <v>193</v>
      </c>
      <c r="AX22" s="81">
        <f t="shared" si="9"/>
        <v>212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901</v>
      </c>
      <c r="BC22" s="81">
        <f t="shared" si="14"/>
        <v>212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43582.666666666642</v>
      </c>
      <c r="C23" s="49"/>
      <c r="D23" s="50">
        <v>900</v>
      </c>
      <c r="E23" s="51">
        <v>42</v>
      </c>
      <c r="F23" s="50">
        <v>1.75</v>
      </c>
      <c r="G23" s="51">
        <v>191</v>
      </c>
      <c r="H23" s="52">
        <v>213</v>
      </c>
      <c r="I23" s="53"/>
      <c r="J23" s="160"/>
      <c r="K23" s="65"/>
      <c r="L23" s="49"/>
      <c r="M23" s="50"/>
      <c r="N23" s="52"/>
      <c r="O23" s="54">
        <v>3557</v>
      </c>
      <c r="P23" s="50">
        <v>37</v>
      </c>
      <c r="Q23" s="52">
        <v>44</v>
      </c>
      <c r="R23" s="23">
        <f t="shared" si="18"/>
        <v>355</v>
      </c>
      <c r="S23" s="24">
        <f t="shared" si="19"/>
        <v>436</v>
      </c>
      <c r="T23" s="62"/>
      <c r="U23" s="62"/>
      <c r="V23" s="62"/>
      <c r="W23" s="114">
        <f t="shared" ca="1" si="20"/>
        <v>125524</v>
      </c>
      <c r="X23" s="115">
        <f ca="1">IFERROR(('Main Tab'!$D$10-W23)/'Main Tab'!$D$10,1)</f>
        <v>0.2932485769141982</v>
      </c>
      <c r="Y23" s="110"/>
      <c r="Z23" s="65">
        <v>3</v>
      </c>
      <c r="AA23" s="49"/>
      <c r="AB23" s="49"/>
      <c r="AC23" s="50"/>
      <c r="AD23" s="104"/>
      <c r="AE23" s="106"/>
      <c r="AF23" s="108"/>
      <c r="AI23" s="83">
        <f t="shared" ca="1" si="21"/>
        <v>43582.666666666642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37</v>
      </c>
      <c r="AQ23" s="81">
        <f t="shared" si="2"/>
        <v>44</v>
      </c>
      <c r="AR23" s="81">
        <f t="shared" si="3"/>
        <v>3557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1.75</v>
      </c>
      <c r="AW23" s="226">
        <f t="shared" si="8"/>
        <v>191</v>
      </c>
      <c r="AX23" s="81">
        <f t="shared" si="9"/>
        <v>213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900</v>
      </c>
      <c r="BC23" s="81">
        <f t="shared" si="14"/>
        <v>213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43582.708333333307</v>
      </c>
      <c r="C24" s="49"/>
      <c r="D24" s="50">
        <v>900</v>
      </c>
      <c r="E24" s="51">
        <v>42</v>
      </c>
      <c r="F24" s="50">
        <v>1.75</v>
      </c>
      <c r="G24" s="51">
        <v>193</v>
      </c>
      <c r="H24" s="52">
        <v>213</v>
      </c>
      <c r="I24" s="53"/>
      <c r="J24" s="160"/>
      <c r="K24" s="65"/>
      <c r="L24" s="49"/>
      <c r="M24" s="50"/>
      <c r="N24" s="52"/>
      <c r="O24" s="54">
        <v>3675</v>
      </c>
      <c r="P24" s="50">
        <v>36</v>
      </c>
      <c r="Q24" s="52">
        <v>43</v>
      </c>
      <c r="R24" s="23">
        <f t="shared" si="18"/>
        <v>391</v>
      </c>
      <c r="S24" s="24">
        <f t="shared" si="19"/>
        <v>479</v>
      </c>
      <c r="T24" s="62"/>
      <c r="U24" s="62"/>
      <c r="V24" s="62"/>
      <c r="W24" s="114">
        <f t="shared" ca="1" si="20"/>
        <v>125481</v>
      </c>
      <c r="X24" s="115">
        <f ca="1">IFERROR(('Main Tab'!$D$10-W24)/'Main Tab'!$D$10,1)</f>
        <v>0.29349068448878707</v>
      </c>
      <c r="Y24" s="110"/>
      <c r="Z24" s="65">
        <v>4</v>
      </c>
      <c r="AA24" s="49"/>
      <c r="AB24" s="49"/>
      <c r="AC24" s="50"/>
      <c r="AD24" s="104"/>
      <c r="AE24" s="106"/>
      <c r="AF24" s="108"/>
      <c r="AI24" s="83">
        <f t="shared" ca="1" si="21"/>
        <v>43582.708333333307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36</v>
      </c>
      <c r="AQ24" s="81">
        <f t="shared" si="2"/>
        <v>43</v>
      </c>
      <c r="AR24" s="81">
        <f t="shared" si="3"/>
        <v>3675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1.75</v>
      </c>
      <c r="AW24" s="226">
        <f t="shared" si="8"/>
        <v>193</v>
      </c>
      <c r="AX24" s="81">
        <f t="shared" si="9"/>
        <v>213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900</v>
      </c>
      <c r="BC24" s="81">
        <f t="shared" si="14"/>
        <v>213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43582.749999999971</v>
      </c>
      <c r="C25" s="49"/>
      <c r="D25" s="50">
        <v>896</v>
      </c>
      <c r="E25" s="51">
        <v>42</v>
      </c>
      <c r="F25" s="50">
        <v>1.75</v>
      </c>
      <c r="G25" s="51">
        <v>191</v>
      </c>
      <c r="H25" s="52">
        <v>212</v>
      </c>
      <c r="I25" s="53"/>
      <c r="J25" s="160"/>
      <c r="K25" s="65"/>
      <c r="L25" s="49"/>
      <c r="M25" s="50"/>
      <c r="N25" s="52"/>
      <c r="O25" s="54">
        <v>3576</v>
      </c>
      <c r="P25" s="50">
        <v>34</v>
      </c>
      <c r="Q25" s="52">
        <v>45</v>
      </c>
      <c r="R25" s="23">
        <f t="shared" si="18"/>
        <v>425</v>
      </c>
      <c r="S25" s="24">
        <f t="shared" si="19"/>
        <v>524</v>
      </c>
      <c r="T25" s="62"/>
      <c r="U25" s="62"/>
      <c r="V25" s="62"/>
      <c r="W25" s="114">
        <f t="shared" ca="1" si="20"/>
        <v>125436</v>
      </c>
      <c r="X25" s="115">
        <f ca="1">IFERROR(('Main Tab'!$D$10-W25)/'Main Tab'!$D$10,1)</f>
        <v>0.29374405288079863</v>
      </c>
      <c r="Y25" s="110"/>
      <c r="Z25" s="65">
        <v>3</v>
      </c>
      <c r="AA25" s="49"/>
      <c r="AB25" s="49"/>
      <c r="AC25" s="50"/>
      <c r="AD25" s="104"/>
      <c r="AE25" s="106"/>
      <c r="AF25" s="108"/>
      <c r="AI25" s="83">
        <f t="shared" ca="1" si="21"/>
        <v>43582.749999999971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34</v>
      </c>
      <c r="AQ25" s="81">
        <f t="shared" si="2"/>
        <v>45</v>
      </c>
      <c r="AR25" s="81">
        <f t="shared" si="3"/>
        <v>3576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1.75</v>
      </c>
      <c r="AW25" s="81">
        <f t="shared" si="8"/>
        <v>191</v>
      </c>
      <c r="AX25" s="81">
        <f t="shared" si="9"/>
        <v>212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896</v>
      </c>
      <c r="BC25" s="81">
        <f t="shared" si="14"/>
        <v>212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43582.791666666635</v>
      </c>
      <c r="C26" s="49"/>
      <c r="D26" s="50">
        <v>898</v>
      </c>
      <c r="E26" s="51">
        <v>42</v>
      </c>
      <c r="F26" s="50">
        <v>1.75</v>
      </c>
      <c r="G26" s="51">
        <v>190</v>
      </c>
      <c r="H26" s="52">
        <v>214</v>
      </c>
      <c r="I26" s="53"/>
      <c r="J26" s="160"/>
      <c r="K26" s="65"/>
      <c r="L26" s="49"/>
      <c r="M26" s="50"/>
      <c r="N26" s="52"/>
      <c r="O26" s="54">
        <v>3622</v>
      </c>
      <c r="P26" s="50">
        <v>36</v>
      </c>
      <c r="Q26" s="52">
        <v>46</v>
      </c>
      <c r="R26" s="23">
        <f t="shared" si="18"/>
        <v>461</v>
      </c>
      <c r="S26" s="24">
        <f t="shared" si="19"/>
        <v>570</v>
      </c>
      <c r="T26" s="62"/>
      <c r="U26" s="62"/>
      <c r="V26" s="62"/>
      <c r="W26" s="114">
        <f t="shared" ca="1" si="20"/>
        <v>125390</v>
      </c>
      <c r="X26" s="115">
        <f ca="1">IFERROR(('Main Tab'!$D$10-W26)/'Main Tab'!$D$10,1)</f>
        <v>0.29400305168152158</v>
      </c>
      <c r="Y26" s="110"/>
      <c r="Z26" s="65">
        <v>3</v>
      </c>
      <c r="AA26" s="49"/>
      <c r="AB26" s="49"/>
      <c r="AC26" s="50"/>
      <c r="AD26" s="104"/>
      <c r="AE26" s="106"/>
      <c r="AF26" s="108"/>
      <c r="AI26" s="83">
        <f t="shared" ca="1" si="21"/>
        <v>43582.791666666635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36</v>
      </c>
      <c r="AQ26" s="81">
        <f t="shared" si="2"/>
        <v>46</v>
      </c>
      <c r="AR26" s="81">
        <f t="shared" si="3"/>
        <v>3622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1.75</v>
      </c>
      <c r="AW26" s="81">
        <f t="shared" si="8"/>
        <v>190</v>
      </c>
      <c r="AX26" s="81">
        <f t="shared" si="9"/>
        <v>214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898</v>
      </c>
      <c r="BC26" s="81">
        <f t="shared" si="14"/>
        <v>214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2"/>
        <v>43582.833333333299</v>
      </c>
      <c r="C27" s="49"/>
      <c r="D27" s="50">
        <v>892</v>
      </c>
      <c r="E27" s="51">
        <v>42</v>
      </c>
      <c r="F27" s="50">
        <v>1.75</v>
      </c>
      <c r="G27" s="51">
        <v>196</v>
      </c>
      <c r="H27" s="52">
        <v>210</v>
      </c>
      <c r="I27" s="53"/>
      <c r="J27" s="160"/>
      <c r="K27" s="65"/>
      <c r="L27" s="49"/>
      <c r="M27" s="50"/>
      <c r="N27" s="52"/>
      <c r="O27" s="54">
        <v>3586</v>
      </c>
      <c r="P27" s="50">
        <v>34</v>
      </c>
      <c r="Q27" s="52">
        <v>45</v>
      </c>
      <c r="R27" s="23">
        <f t="shared" si="18"/>
        <v>495</v>
      </c>
      <c r="S27" s="24">
        <f t="shared" si="19"/>
        <v>615</v>
      </c>
      <c r="T27" s="62"/>
      <c r="U27" s="62"/>
      <c r="V27" s="62"/>
      <c r="W27" s="114">
        <f t="shared" ca="1" si="20"/>
        <v>125345</v>
      </c>
      <c r="X27" s="115">
        <f ca="1">IFERROR(('Main Tab'!$D$10-W27)/'Main Tab'!$D$10,1)</f>
        <v>0.29425642007353314</v>
      </c>
      <c r="Y27" s="110"/>
      <c r="Z27" s="65">
        <v>3</v>
      </c>
      <c r="AA27" s="49"/>
      <c r="AB27" s="49"/>
      <c r="AC27" s="50"/>
      <c r="AD27" s="104"/>
      <c r="AE27" s="106"/>
      <c r="AF27" s="108"/>
      <c r="AI27" s="83">
        <f t="shared" ca="1" si="21"/>
        <v>43582.833333333299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34</v>
      </c>
      <c r="AQ27" s="81">
        <f t="shared" si="2"/>
        <v>45</v>
      </c>
      <c r="AR27" s="81">
        <f t="shared" si="3"/>
        <v>3586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1">
        <f t="shared" si="8"/>
        <v>196</v>
      </c>
      <c r="AX27" s="81">
        <f t="shared" si="9"/>
        <v>210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892</v>
      </c>
      <c r="BC27" s="81">
        <f t="shared" si="14"/>
        <v>210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43582.874999999964</v>
      </c>
      <c r="C28" s="49"/>
      <c r="D28" s="50">
        <v>894</v>
      </c>
      <c r="E28" s="51">
        <v>42</v>
      </c>
      <c r="F28" s="50">
        <v>1.75</v>
      </c>
      <c r="G28" s="51">
        <v>187</v>
      </c>
      <c r="H28" s="52">
        <v>209</v>
      </c>
      <c r="I28" s="53"/>
      <c r="J28" s="160"/>
      <c r="K28" s="65"/>
      <c r="L28" s="49"/>
      <c r="M28" s="50"/>
      <c r="N28" s="52"/>
      <c r="O28" s="54">
        <v>3612</v>
      </c>
      <c r="P28" s="50">
        <v>35</v>
      </c>
      <c r="Q28" s="52">
        <v>47</v>
      </c>
      <c r="R28" s="23">
        <f t="shared" si="18"/>
        <v>530</v>
      </c>
      <c r="S28" s="24">
        <f t="shared" si="19"/>
        <v>662</v>
      </c>
      <c r="T28" s="62"/>
      <c r="U28" s="62"/>
      <c r="V28" s="62"/>
      <c r="W28" s="114">
        <f t="shared" ca="1" si="20"/>
        <v>125298</v>
      </c>
      <c r="X28" s="115">
        <f ca="1">IFERROR(('Main Tab'!$D$10-W28)/'Main Tab'!$D$10,1)</f>
        <v>0.29452104928296746</v>
      </c>
      <c r="Y28" s="110"/>
      <c r="Z28" s="65">
        <v>3</v>
      </c>
      <c r="AA28" s="49"/>
      <c r="AB28" s="49"/>
      <c r="AC28" s="50"/>
      <c r="AD28" s="104"/>
      <c r="AE28" s="106"/>
      <c r="AF28" s="108"/>
      <c r="AI28" s="83">
        <f t="shared" ca="1" si="21"/>
        <v>43582.874999999964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35</v>
      </c>
      <c r="AQ28" s="81">
        <f t="shared" si="2"/>
        <v>47</v>
      </c>
      <c r="AR28" s="81">
        <f t="shared" si="3"/>
        <v>3612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1">
        <f t="shared" si="8"/>
        <v>187</v>
      </c>
      <c r="AX28" s="81">
        <f t="shared" si="9"/>
        <v>209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894</v>
      </c>
      <c r="BC28" s="81">
        <f t="shared" si="14"/>
        <v>209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43582.916666666628</v>
      </c>
      <c r="C29" s="49"/>
      <c r="D29" s="50">
        <v>895</v>
      </c>
      <c r="E29" s="51">
        <v>42</v>
      </c>
      <c r="F29" s="50">
        <v>1.75</v>
      </c>
      <c r="G29" s="51">
        <v>192</v>
      </c>
      <c r="H29" s="52">
        <v>210</v>
      </c>
      <c r="I29" s="53"/>
      <c r="J29" s="160"/>
      <c r="K29" s="65"/>
      <c r="L29" s="49"/>
      <c r="M29" s="50"/>
      <c r="N29" s="52"/>
      <c r="O29" s="54">
        <v>3574</v>
      </c>
      <c r="P29" s="50">
        <v>35</v>
      </c>
      <c r="Q29" s="52">
        <v>44</v>
      </c>
      <c r="R29" s="23">
        <f t="shared" si="18"/>
        <v>565</v>
      </c>
      <c r="S29" s="24">
        <f t="shared" si="19"/>
        <v>706</v>
      </c>
      <c r="T29" s="62"/>
      <c r="U29" s="62"/>
      <c r="V29" s="62"/>
      <c r="W29" s="114">
        <f t="shared" ca="1" si="20"/>
        <v>125254</v>
      </c>
      <c r="X29" s="115">
        <f ca="1">IFERROR(('Main Tab'!$D$10-W29)/'Main Tab'!$D$10,1)</f>
        <v>0.29476878726626765</v>
      </c>
      <c r="Y29" s="110"/>
      <c r="Z29" s="65">
        <v>4</v>
      </c>
      <c r="AA29" s="49"/>
      <c r="AB29" s="49"/>
      <c r="AC29" s="50"/>
      <c r="AD29" s="104"/>
      <c r="AE29" s="106"/>
      <c r="AF29" s="108"/>
      <c r="AI29" s="83">
        <f t="shared" ca="1" si="21"/>
        <v>43582.916666666628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35</v>
      </c>
      <c r="AQ29" s="81">
        <f t="shared" si="2"/>
        <v>44</v>
      </c>
      <c r="AR29" s="81">
        <f t="shared" si="3"/>
        <v>3574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1">
        <f t="shared" si="8"/>
        <v>192</v>
      </c>
      <c r="AX29" s="81">
        <f t="shared" si="9"/>
        <v>210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895</v>
      </c>
      <c r="BC29" s="81">
        <f t="shared" si="14"/>
        <v>210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47">
        <f t="shared" ca="1" si="22"/>
        <v>43582.958333333292</v>
      </c>
      <c r="C30" s="49"/>
      <c r="D30" s="50">
        <v>895</v>
      </c>
      <c r="E30" s="51">
        <v>42</v>
      </c>
      <c r="F30" s="50">
        <v>1.75</v>
      </c>
      <c r="G30" s="51">
        <v>189</v>
      </c>
      <c r="H30" s="52">
        <v>211</v>
      </c>
      <c r="I30" s="53"/>
      <c r="J30" s="160"/>
      <c r="K30" s="65"/>
      <c r="L30" s="49"/>
      <c r="M30" s="50"/>
      <c r="N30" s="52"/>
      <c r="O30" s="54">
        <v>3547</v>
      </c>
      <c r="P30" s="50">
        <v>30</v>
      </c>
      <c r="Q30" s="52">
        <v>48</v>
      </c>
      <c r="R30" s="23">
        <f t="shared" si="18"/>
        <v>595</v>
      </c>
      <c r="S30" s="24">
        <f t="shared" si="19"/>
        <v>754</v>
      </c>
      <c r="T30" s="62"/>
      <c r="U30" s="62"/>
      <c r="V30" s="62"/>
      <c r="W30" s="114">
        <f t="shared" ca="1" si="20"/>
        <v>125206</v>
      </c>
      <c r="X30" s="115">
        <f ca="1">IFERROR(('Main Tab'!$D$10-W30)/'Main Tab'!$D$10,1)</f>
        <v>0.29503904688441335</v>
      </c>
      <c r="Y30" s="110"/>
      <c r="Z30" s="65">
        <v>3</v>
      </c>
      <c r="AA30" s="49"/>
      <c r="AB30" s="49"/>
      <c r="AC30" s="50"/>
      <c r="AD30" s="104"/>
      <c r="AE30" s="106"/>
      <c r="AF30" s="108"/>
      <c r="AI30" s="83">
        <f t="shared" ca="1" si="21"/>
        <v>43582.958333333292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30</v>
      </c>
      <c r="AQ30" s="81">
        <f t="shared" si="2"/>
        <v>48</v>
      </c>
      <c r="AR30" s="81">
        <f t="shared" si="3"/>
        <v>3547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1">
        <f t="shared" si="8"/>
        <v>189</v>
      </c>
      <c r="AX30" s="81">
        <f t="shared" si="9"/>
        <v>211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895</v>
      </c>
      <c r="BC30" s="81">
        <f t="shared" si="14"/>
        <v>211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43582.999999999956</v>
      </c>
      <c r="C31" s="49"/>
      <c r="D31" s="50">
        <v>895</v>
      </c>
      <c r="E31" s="51">
        <v>42</v>
      </c>
      <c r="F31" s="50">
        <v>1.75</v>
      </c>
      <c r="G31" s="51">
        <v>195</v>
      </c>
      <c r="H31" s="52">
        <v>209</v>
      </c>
      <c r="I31" s="53"/>
      <c r="J31" s="160"/>
      <c r="K31" s="65"/>
      <c r="L31" s="49"/>
      <c r="M31" s="50"/>
      <c r="N31" s="52"/>
      <c r="O31" s="54">
        <v>3622</v>
      </c>
      <c r="P31" s="50">
        <v>37</v>
      </c>
      <c r="Q31" s="52">
        <v>47</v>
      </c>
      <c r="R31" s="23">
        <f t="shared" si="18"/>
        <v>632</v>
      </c>
      <c r="S31" s="24">
        <f t="shared" si="19"/>
        <v>801</v>
      </c>
      <c r="T31" s="62"/>
      <c r="U31" s="62"/>
      <c r="V31" s="62"/>
      <c r="W31" s="114">
        <f t="shared" ca="1" si="20"/>
        <v>125159</v>
      </c>
      <c r="X31" s="115">
        <f ca="1">IFERROR(('Main Tab'!$D$10-W31)/'Main Tab'!$D$10,1)</f>
        <v>0.29530367609384767</v>
      </c>
      <c r="Y31" s="110"/>
      <c r="Z31" s="221">
        <v>3</v>
      </c>
      <c r="AA31" s="49"/>
      <c r="AB31" s="49"/>
      <c r="AC31" s="50"/>
      <c r="AD31" s="104"/>
      <c r="AE31" s="106"/>
      <c r="AF31" s="108"/>
      <c r="AI31" s="83">
        <f t="shared" ca="1" si="21"/>
        <v>43582.999999999956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37</v>
      </c>
      <c r="AQ31" s="81">
        <f t="shared" si="2"/>
        <v>47</v>
      </c>
      <c r="AR31" s="81">
        <f t="shared" si="3"/>
        <v>3622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1">
        <f t="shared" si="8"/>
        <v>195</v>
      </c>
      <c r="AX31" s="81">
        <f t="shared" si="9"/>
        <v>209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895</v>
      </c>
      <c r="BC31" s="81">
        <f t="shared" si="14"/>
        <v>209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43583.041666666621</v>
      </c>
      <c r="C32" s="49"/>
      <c r="D32" s="50">
        <v>894</v>
      </c>
      <c r="E32" s="51">
        <v>42</v>
      </c>
      <c r="F32" s="50">
        <v>1.75</v>
      </c>
      <c r="G32" s="51">
        <v>191</v>
      </c>
      <c r="H32" s="52">
        <v>210</v>
      </c>
      <c r="I32" s="53"/>
      <c r="J32" s="160"/>
      <c r="K32" s="65"/>
      <c r="L32" s="49"/>
      <c r="M32" s="50"/>
      <c r="N32" s="52"/>
      <c r="O32" s="54">
        <v>3619</v>
      </c>
      <c r="P32" s="50">
        <v>39</v>
      </c>
      <c r="Q32" s="52">
        <v>45</v>
      </c>
      <c r="R32" s="23">
        <f t="shared" si="18"/>
        <v>671</v>
      </c>
      <c r="S32" s="24">
        <f t="shared" si="19"/>
        <v>846</v>
      </c>
      <c r="T32" s="62"/>
      <c r="U32" s="62"/>
      <c r="V32" s="62"/>
      <c r="W32" s="114">
        <f t="shared" ca="1" si="20"/>
        <v>125114</v>
      </c>
      <c r="X32" s="115">
        <f ca="1">IFERROR(('Main Tab'!$D$10-W32)/'Main Tab'!$D$10,1)</f>
        <v>0.29555704448585923</v>
      </c>
      <c r="Y32" s="110"/>
      <c r="Z32" s="65">
        <v>3</v>
      </c>
      <c r="AA32" s="49"/>
      <c r="AB32" s="49"/>
      <c r="AC32" s="50"/>
      <c r="AD32" s="104"/>
      <c r="AE32" s="106"/>
      <c r="AF32" s="108"/>
      <c r="AI32" s="83">
        <f t="shared" ca="1" si="21"/>
        <v>43583.041666666621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39</v>
      </c>
      <c r="AQ32" s="81">
        <f t="shared" si="2"/>
        <v>45</v>
      </c>
      <c r="AR32" s="81">
        <f t="shared" si="3"/>
        <v>3619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1">
        <f t="shared" si="8"/>
        <v>191</v>
      </c>
      <c r="AX32" s="81">
        <f t="shared" si="9"/>
        <v>210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894</v>
      </c>
      <c r="BC32" s="81">
        <f t="shared" si="14"/>
        <v>210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43583.083333333285</v>
      </c>
      <c r="C33" s="49"/>
      <c r="D33" s="50">
        <v>894</v>
      </c>
      <c r="E33" s="51">
        <v>42</v>
      </c>
      <c r="F33" s="50">
        <v>1.75</v>
      </c>
      <c r="G33" s="51">
        <v>196</v>
      </c>
      <c r="H33" s="52">
        <v>209</v>
      </c>
      <c r="I33" s="53"/>
      <c r="J33" s="160"/>
      <c r="K33" s="65"/>
      <c r="L33" s="49"/>
      <c r="M33" s="50"/>
      <c r="N33" s="52"/>
      <c r="O33" s="54">
        <v>3614</v>
      </c>
      <c r="P33" s="50">
        <v>34</v>
      </c>
      <c r="Q33" s="52">
        <v>48</v>
      </c>
      <c r="R33" s="23">
        <f t="shared" si="18"/>
        <v>705</v>
      </c>
      <c r="S33" s="24">
        <f t="shared" si="19"/>
        <v>894</v>
      </c>
      <c r="T33" s="62"/>
      <c r="U33" s="62"/>
      <c r="V33" s="62"/>
      <c r="W33" s="114">
        <f t="shared" ca="1" si="20"/>
        <v>125066</v>
      </c>
      <c r="X33" s="115">
        <f ca="1">IFERROR(('Main Tab'!$D$10-W33)/'Main Tab'!$D$10,1)</f>
        <v>0.29582730410400493</v>
      </c>
      <c r="Y33" s="110"/>
      <c r="Z33" s="65">
        <v>3</v>
      </c>
      <c r="AA33" s="49"/>
      <c r="AB33" s="49"/>
      <c r="AC33" s="50"/>
      <c r="AD33" s="104"/>
      <c r="AE33" s="106"/>
      <c r="AF33" s="108"/>
      <c r="AI33" s="83">
        <f t="shared" ca="1" si="21"/>
        <v>43583.083333333285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34</v>
      </c>
      <c r="AQ33" s="81">
        <f t="shared" si="2"/>
        <v>48</v>
      </c>
      <c r="AR33" s="81">
        <f t="shared" si="3"/>
        <v>3614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1">
        <f t="shared" si="8"/>
        <v>196</v>
      </c>
      <c r="AX33" s="81">
        <f t="shared" si="9"/>
        <v>209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894</v>
      </c>
      <c r="BC33" s="81">
        <f t="shared" si="14"/>
        <v>209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43583.124999999949</v>
      </c>
      <c r="C34" s="49"/>
      <c r="D34" s="50">
        <v>895</v>
      </c>
      <c r="E34" s="51">
        <v>42</v>
      </c>
      <c r="F34" s="50">
        <v>1.75</v>
      </c>
      <c r="G34" s="51">
        <v>189</v>
      </c>
      <c r="H34" s="52">
        <v>210</v>
      </c>
      <c r="I34" s="53"/>
      <c r="J34" s="160"/>
      <c r="K34" s="65"/>
      <c r="L34" s="49"/>
      <c r="M34" s="50"/>
      <c r="N34" s="52"/>
      <c r="O34" s="54">
        <v>3606</v>
      </c>
      <c r="P34" s="50">
        <v>34</v>
      </c>
      <c r="Q34" s="52">
        <v>45</v>
      </c>
      <c r="R34" s="23">
        <f t="shared" si="18"/>
        <v>739</v>
      </c>
      <c r="S34" s="24">
        <f t="shared" si="19"/>
        <v>939</v>
      </c>
      <c r="T34" s="62"/>
      <c r="U34" s="62"/>
      <c r="V34" s="62"/>
      <c r="W34" s="114">
        <f t="shared" ca="1" si="20"/>
        <v>125021</v>
      </c>
      <c r="X34" s="115">
        <f ca="1">IFERROR(('Main Tab'!$D$10-W34)/'Main Tab'!$D$10,1)</f>
        <v>0.29608067249601649</v>
      </c>
      <c r="Y34" s="110"/>
      <c r="Z34" s="65">
        <v>4</v>
      </c>
      <c r="AA34" s="49">
        <v>8123101</v>
      </c>
      <c r="AB34" s="49" t="s">
        <v>143</v>
      </c>
      <c r="AC34" s="50">
        <v>202.2</v>
      </c>
      <c r="AD34" s="104" t="s">
        <v>153</v>
      </c>
      <c r="AE34" s="106">
        <v>48</v>
      </c>
      <c r="AF34" s="108">
        <v>1E-3</v>
      </c>
      <c r="AI34" s="83">
        <f t="shared" ca="1" si="21"/>
        <v>43583.124999999949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34</v>
      </c>
      <c r="AQ34" s="81">
        <f t="shared" si="2"/>
        <v>45</v>
      </c>
      <c r="AR34" s="81">
        <f t="shared" si="3"/>
        <v>3606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1">
        <f t="shared" si="8"/>
        <v>189</v>
      </c>
      <c r="AX34" s="81">
        <f t="shared" si="9"/>
        <v>210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895</v>
      </c>
      <c r="BC34" s="81">
        <f t="shared" si="14"/>
        <v>210</v>
      </c>
      <c r="BD34" s="81">
        <f t="shared" si="15"/>
        <v>1E-3</v>
      </c>
      <c r="BE34" s="81">
        <f t="shared" si="16"/>
        <v>48</v>
      </c>
      <c r="BF34" s="84" t="str">
        <f t="shared" si="17"/>
        <v>Ticket No: 8123101 202.2 bbls sold</v>
      </c>
    </row>
    <row r="35" spans="2:58" x14ac:dyDescent="0.25">
      <c r="B35" s="47">
        <f t="shared" ca="1" si="22"/>
        <v>43583.166666666613</v>
      </c>
      <c r="C35" s="49"/>
      <c r="D35" s="50">
        <v>893</v>
      </c>
      <c r="E35" s="51">
        <v>42</v>
      </c>
      <c r="F35" s="50">
        <v>1.75</v>
      </c>
      <c r="G35" s="51">
        <v>187</v>
      </c>
      <c r="H35" s="52">
        <v>210</v>
      </c>
      <c r="I35" s="53"/>
      <c r="J35" s="160"/>
      <c r="K35" s="65"/>
      <c r="L35" s="49"/>
      <c r="M35" s="50"/>
      <c r="N35" s="52"/>
      <c r="O35" s="54">
        <v>3601</v>
      </c>
      <c r="P35" s="50">
        <v>34</v>
      </c>
      <c r="Q35" s="52">
        <v>44</v>
      </c>
      <c r="R35" s="23">
        <f t="shared" si="18"/>
        <v>773</v>
      </c>
      <c r="S35" s="24">
        <f t="shared" si="19"/>
        <v>983</v>
      </c>
      <c r="T35" s="62"/>
      <c r="U35" s="62"/>
      <c r="V35" s="62"/>
      <c r="W35" s="114">
        <f t="shared" ca="1" si="20"/>
        <v>124977</v>
      </c>
      <c r="X35" s="115">
        <f ca="1">IFERROR(('Main Tab'!$D$10-W35)/'Main Tab'!$D$10,1)</f>
        <v>0.29632841047931668</v>
      </c>
      <c r="Y35" s="110" t="s">
        <v>255</v>
      </c>
      <c r="Z35" s="65">
        <v>3</v>
      </c>
      <c r="AA35" s="49"/>
      <c r="AB35" s="49"/>
      <c r="AC35" s="50"/>
      <c r="AD35" s="104"/>
      <c r="AE35" s="106"/>
      <c r="AF35" s="108"/>
      <c r="AI35" s="83">
        <f t="shared" ca="1" si="21"/>
        <v>43583.166666666613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ACCUM-66825</v>
      </c>
      <c r="AP35" s="81">
        <f t="shared" si="1"/>
        <v>34</v>
      </c>
      <c r="AQ35" s="81">
        <f t="shared" si="2"/>
        <v>44</v>
      </c>
      <c r="AR35" s="81">
        <f t="shared" si="3"/>
        <v>3601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1">
        <f t="shared" si="8"/>
        <v>187</v>
      </c>
      <c r="AX35" s="81">
        <f t="shared" si="9"/>
        <v>210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893</v>
      </c>
      <c r="BC35" s="81">
        <f t="shared" si="14"/>
        <v>210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43583.208333333278</v>
      </c>
      <c r="C36" s="49"/>
      <c r="D36" s="50">
        <v>891</v>
      </c>
      <c r="E36" s="51">
        <v>42</v>
      </c>
      <c r="F36" s="50">
        <v>1.75</v>
      </c>
      <c r="G36" s="51">
        <v>180</v>
      </c>
      <c r="H36" s="52">
        <v>211</v>
      </c>
      <c r="I36" s="53"/>
      <c r="J36" s="160"/>
      <c r="K36" s="65"/>
      <c r="L36" s="49"/>
      <c r="M36" s="50"/>
      <c r="N36" s="52"/>
      <c r="O36" s="54">
        <v>3561</v>
      </c>
      <c r="P36" s="50">
        <v>34</v>
      </c>
      <c r="Q36" s="52">
        <v>44</v>
      </c>
      <c r="R36" s="23">
        <f t="shared" si="18"/>
        <v>807</v>
      </c>
      <c r="S36" s="24">
        <f t="shared" si="19"/>
        <v>1027</v>
      </c>
      <c r="T36" s="62"/>
      <c r="U36" s="62"/>
      <c r="V36" s="62"/>
      <c r="W36" s="114">
        <f t="shared" ca="1" si="20"/>
        <v>124933</v>
      </c>
      <c r="X36" s="115">
        <f ca="1">IFERROR(('Main Tab'!$D$10-W36)/'Main Tab'!$D$10,1)</f>
        <v>0.29657614846261693</v>
      </c>
      <c r="Y36" s="110" t="s">
        <v>256</v>
      </c>
      <c r="Z36" s="65">
        <v>3</v>
      </c>
      <c r="AA36" s="49"/>
      <c r="AB36" s="49"/>
      <c r="AC36" s="50"/>
      <c r="AD36" s="104"/>
      <c r="AE36" s="106"/>
      <c r="AF36" s="108"/>
      <c r="AI36" s="83">
        <f t="shared" ca="1" si="21"/>
        <v>43583.208333333278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1- 4'10"  OT 2- 7'1"</v>
      </c>
      <c r="AP36" s="81">
        <f t="shared" si="1"/>
        <v>34</v>
      </c>
      <c r="AQ36" s="81">
        <f t="shared" si="2"/>
        <v>44</v>
      </c>
      <c r="AR36" s="81">
        <f t="shared" si="3"/>
        <v>3561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1">
        <f t="shared" si="8"/>
        <v>180</v>
      </c>
      <c r="AX36" s="81">
        <f t="shared" si="9"/>
        <v>211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891</v>
      </c>
      <c r="BC36" s="81">
        <f t="shared" si="14"/>
        <v>211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43583.249999999942</v>
      </c>
      <c r="C37" s="55"/>
      <c r="D37" s="56">
        <v>890</v>
      </c>
      <c r="E37" s="51">
        <v>42</v>
      </c>
      <c r="F37" s="50">
        <v>1.75</v>
      </c>
      <c r="G37" s="57">
        <v>188</v>
      </c>
      <c r="H37" s="58">
        <v>211</v>
      </c>
      <c r="I37" s="59"/>
      <c r="J37" s="161"/>
      <c r="K37" s="66"/>
      <c r="L37" s="55"/>
      <c r="M37" s="56"/>
      <c r="N37" s="58"/>
      <c r="O37" s="60">
        <v>3568</v>
      </c>
      <c r="P37" s="50">
        <v>34</v>
      </c>
      <c r="Q37" s="52">
        <v>44</v>
      </c>
      <c r="R37" s="25">
        <f t="shared" si="18"/>
        <v>841</v>
      </c>
      <c r="S37" s="26">
        <f t="shared" si="19"/>
        <v>1071</v>
      </c>
      <c r="T37" s="63"/>
      <c r="U37" s="63"/>
      <c r="V37" s="63"/>
      <c r="W37" s="116">
        <f t="shared" ca="1" si="20"/>
        <v>124889</v>
      </c>
      <c r="X37" s="117">
        <f ca="1">IFERROR(('Main Tab'!$D$10-W37)/'Main Tab'!$D$10,1)</f>
        <v>0.29682388644591712</v>
      </c>
      <c r="Y37" s="111"/>
      <c r="Z37" s="65">
        <v>5</v>
      </c>
      <c r="AA37" s="55"/>
      <c r="AB37" s="55"/>
      <c r="AC37" s="56"/>
      <c r="AD37" s="105"/>
      <c r="AE37" s="107"/>
      <c r="AF37" s="109"/>
      <c r="AI37" s="85">
        <f t="shared" ca="1" si="21"/>
        <v>43583.249999999942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34</v>
      </c>
      <c r="AQ37" s="86">
        <f t="shared" si="2"/>
        <v>44</v>
      </c>
      <c r="AR37" s="86">
        <f t="shared" si="3"/>
        <v>3568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6">
        <f t="shared" si="8"/>
        <v>188</v>
      </c>
      <c r="AX37" s="86">
        <f t="shared" si="9"/>
        <v>211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890</v>
      </c>
      <c r="BC37" s="86">
        <f t="shared" si="14"/>
        <v>211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100-000000000000}">
      <formula1>0</formula1>
      <formula2>64</formula2>
    </dataValidation>
  </dataValidations>
  <pageMargins left="0" right="0" top="0" bottom="0" header="0.5" footer="0.5"/>
  <pageSetup scale="97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533400</xdr:colOff>
                    <xdr:row>1</xdr:row>
                    <xdr:rowOff>9525</xdr:rowOff>
                  </from>
                  <to>
                    <xdr:col>31</xdr:col>
                    <xdr:colOff>485775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47625</xdr:colOff>
                    <xdr:row>1</xdr:row>
                    <xdr:rowOff>28575</xdr:rowOff>
                  </from>
                  <to>
                    <xdr:col>28</xdr:col>
                    <xdr:colOff>381000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6">
    <tabColor rgb="FF000000"/>
    <pageSetUpPr fitToPage="1"/>
  </sheetPr>
  <dimension ref="B1:BF100"/>
  <sheetViews>
    <sheetView showGridLines="0" topLeftCell="I11" workbookViewId="0">
      <selection activeCell="K42" sqref="K42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43581</v>
      </c>
      <c r="N5" s="468" t="str">
        <f ca="1">"Oil Sales for "&amp;TEXT(L5,"MM-DD-YY")</f>
        <v>Oil Sales for 04-26-19</v>
      </c>
      <c r="O5" s="469"/>
      <c r="P5" s="96">
        <f>SUM(AC14:AC37)</f>
        <v>984.3599999999999</v>
      </c>
      <c r="Q5" s="10"/>
      <c r="R5" s="531" t="str">
        <f ca="1">"Flare Total For "&amp;TEXT(L5,"MM-DD-YY")</f>
        <v>Flare Total For 04-26-19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912</v>
      </c>
      <c r="M6" s="10"/>
      <c r="N6" s="472" t="str">
        <f ca="1">"Gas Sales for "&amp;TEXT(L5,"MM-DD-YY")</f>
        <v>Gas Sales for 04-26-19</v>
      </c>
      <c r="O6" s="473"/>
      <c r="P6" s="132">
        <v>3584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1110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911</v>
      </c>
      <c r="E14" s="51">
        <v>42</v>
      </c>
      <c r="F14" s="50">
        <v>1.75</v>
      </c>
      <c r="G14" s="51">
        <v>193</v>
      </c>
      <c r="H14" s="52">
        <v>211</v>
      </c>
      <c r="I14" s="53"/>
      <c r="J14" s="160"/>
      <c r="K14" s="65"/>
      <c r="L14" s="49"/>
      <c r="M14" s="50"/>
      <c r="N14" s="52"/>
      <c r="O14" s="54">
        <v>3451</v>
      </c>
      <c r="P14" s="50">
        <v>40</v>
      </c>
      <c r="Q14" s="52">
        <v>62</v>
      </c>
      <c r="R14" s="21">
        <f>P14</f>
        <v>40</v>
      </c>
      <c r="S14" s="22">
        <f>Q14</f>
        <v>62</v>
      </c>
      <c r="T14" s="61"/>
      <c r="U14" s="61"/>
      <c r="V14" s="61"/>
      <c r="W14" s="112">
        <f ca="1">INDEX('Daily Totals'!$1:$1048576,MATCH(L5,'Daily Totals'!B:B)-1,17)</f>
        <v>127026</v>
      </c>
      <c r="X14" s="113">
        <f ca="1">IFERROR(('Main Tab'!$D$10-W14)/'Main Tab'!$D$10,1)</f>
        <v>0.28479170302972295</v>
      </c>
      <c r="Y14" s="185"/>
      <c r="Z14" s="64">
        <v>5</v>
      </c>
      <c r="AA14" s="49">
        <v>8108001</v>
      </c>
      <c r="AB14" s="49" t="s">
        <v>152</v>
      </c>
      <c r="AC14" s="50">
        <v>196.73</v>
      </c>
      <c r="AD14" s="104" t="s">
        <v>153</v>
      </c>
      <c r="AE14" s="106">
        <v>44.5</v>
      </c>
      <c r="AF14" s="108">
        <v>1E-3</v>
      </c>
      <c r="AI14" s="83">
        <f ca="1">$L$5+B14</f>
        <v>43581.291666666664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40</v>
      </c>
      <c r="AQ14" s="81">
        <f t="shared" ref="AQ14:AQ37" si="2">IF(Q14="","",Q14)</f>
        <v>62</v>
      </c>
      <c r="AR14" s="81">
        <f t="shared" ref="AR14:AR37" si="3">IF(O14="","",O14)</f>
        <v>3451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1.75</v>
      </c>
      <c r="AW14" s="82">
        <f t="shared" ref="AW14:AW37" si="8">IF(G14="","",G14)</f>
        <v>193</v>
      </c>
      <c r="AX14" s="81">
        <f t="shared" ref="AX14:AX37" si="9">IF(H14="","",H14)</f>
        <v>211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911</v>
      </c>
      <c r="BC14" s="81">
        <f t="shared" ref="BC14:BC37" si="14">IF(H14="","",H14)</f>
        <v>211</v>
      </c>
      <c r="BD14" s="222">
        <f t="shared" ref="BD14:BD37" si="15">IF(AF14="","",AF14)</f>
        <v>1E-3</v>
      </c>
      <c r="BE14" s="223">
        <f t="shared" ref="BE14:BE37" si="16">IF(AE14="","",AE14)</f>
        <v>44.5</v>
      </c>
      <c r="BF14" s="84" t="str">
        <f t="shared" ref="BF14:BF37" si="17">IF(AA14&amp;AC14="","","Ticket No: "&amp;AA14&amp;" "&amp;AC14&amp;" bbls sold")</f>
        <v>Ticket No: 8108001 196.73 bbls sold</v>
      </c>
    </row>
    <row r="15" spans="2:58" x14ac:dyDescent="0.25">
      <c r="B15" s="47">
        <f ca="1">B14+$L$5+TIME(1,0,0)</f>
        <v>43581.333333333328</v>
      </c>
      <c r="C15" s="49"/>
      <c r="D15" s="50">
        <v>910</v>
      </c>
      <c r="E15" s="51">
        <v>42</v>
      </c>
      <c r="F15" s="50">
        <v>1.75</v>
      </c>
      <c r="G15" s="51">
        <v>186</v>
      </c>
      <c r="H15" s="52">
        <v>211</v>
      </c>
      <c r="I15" s="53"/>
      <c r="J15" s="160"/>
      <c r="K15" s="65"/>
      <c r="L15" s="49"/>
      <c r="M15" s="50"/>
      <c r="N15" s="52"/>
      <c r="O15" s="54">
        <v>3544</v>
      </c>
      <c r="P15" s="50">
        <v>41</v>
      </c>
      <c r="Q15" s="52">
        <v>64</v>
      </c>
      <c r="R15" s="23">
        <f t="shared" ref="R15:R37" si="18">P15+R14</f>
        <v>81</v>
      </c>
      <c r="S15" s="24">
        <f t="shared" ref="S15:S37" si="19">Q15+S14</f>
        <v>126</v>
      </c>
      <c r="T15" s="62"/>
      <c r="U15" s="62"/>
      <c r="V15" s="62"/>
      <c r="W15" s="114">
        <f t="shared" ref="W15:W37" ca="1" si="20">W14-Q15</f>
        <v>126962</v>
      </c>
      <c r="X15" s="115">
        <f ca="1">IFERROR(('Main Tab'!$D$10-W15)/'Main Tab'!$D$10,1)</f>
        <v>0.28515204918725051</v>
      </c>
      <c r="Y15" s="110"/>
      <c r="Z15" s="65">
        <v>5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43581.333333333328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41</v>
      </c>
      <c r="AQ15" s="81">
        <f t="shared" si="2"/>
        <v>64</v>
      </c>
      <c r="AR15" s="81">
        <f t="shared" si="3"/>
        <v>3544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1.75</v>
      </c>
      <c r="AW15" s="82">
        <f t="shared" si="8"/>
        <v>186</v>
      </c>
      <c r="AX15" s="81">
        <f t="shared" si="9"/>
        <v>211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910</v>
      </c>
      <c r="BC15" s="81">
        <f t="shared" si="14"/>
        <v>211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43581.374999999993</v>
      </c>
      <c r="C16" s="49"/>
      <c r="D16" s="50">
        <v>911</v>
      </c>
      <c r="E16" s="51">
        <v>42</v>
      </c>
      <c r="F16" s="50">
        <v>1.75</v>
      </c>
      <c r="G16" s="51">
        <v>194</v>
      </c>
      <c r="H16" s="52">
        <v>208</v>
      </c>
      <c r="I16" s="53"/>
      <c r="J16" s="160"/>
      <c r="K16" s="65"/>
      <c r="L16" s="49"/>
      <c r="M16" s="50"/>
      <c r="N16" s="52"/>
      <c r="O16" s="54">
        <v>3568</v>
      </c>
      <c r="P16" s="50">
        <v>40</v>
      </c>
      <c r="Q16" s="52">
        <v>64</v>
      </c>
      <c r="R16" s="23">
        <f t="shared" si="18"/>
        <v>121</v>
      </c>
      <c r="S16" s="24">
        <f t="shared" si="19"/>
        <v>190</v>
      </c>
      <c r="T16" s="62"/>
      <c r="U16" s="62"/>
      <c r="V16" s="62"/>
      <c r="W16" s="114">
        <f t="shared" ca="1" si="20"/>
        <v>126898</v>
      </c>
      <c r="X16" s="115">
        <f ca="1">IFERROR(('Main Tab'!$D$10-W16)/'Main Tab'!$D$10,1)</f>
        <v>0.28551239534477807</v>
      </c>
      <c r="Y16" s="110"/>
      <c r="Z16" s="65">
        <v>7</v>
      </c>
      <c r="AA16" s="49"/>
      <c r="AB16" s="49"/>
      <c r="AC16" s="50"/>
      <c r="AD16" s="104"/>
      <c r="AE16" s="106"/>
      <c r="AF16" s="108"/>
      <c r="AI16" s="83">
        <f t="shared" ca="1" si="21"/>
        <v>43581.374999999993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40</v>
      </c>
      <c r="AQ16" s="81">
        <f t="shared" si="2"/>
        <v>64</v>
      </c>
      <c r="AR16" s="81">
        <f t="shared" si="3"/>
        <v>3568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1.75</v>
      </c>
      <c r="AW16" s="82">
        <f t="shared" si="8"/>
        <v>194</v>
      </c>
      <c r="AX16" s="81">
        <f t="shared" si="9"/>
        <v>208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911</v>
      </c>
      <c r="BC16" s="81">
        <f t="shared" si="14"/>
        <v>208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43581.416666666657</v>
      </c>
      <c r="C17" s="49"/>
      <c r="D17" s="50">
        <v>911</v>
      </c>
      <c r="E17" s="51">
        <v>42</v>
      </c>
      <c r="F17" s="50">
        <v>1.75</v>
      </c>
      <c r="G17" s="51">
        <v>188</v>
      </c>
      <c r="H17" s="52">
        <v>209</v>
      </c>
      <c r="I17" s="53"/>
      <c r="J17" s="160"/>
      <c r="K17" s="65"/>
      <c r="L17" s="49"/>
      <c r="M17" s="50"/>
      <c r="N17" s="52"/>
      <c r="O17" s="54">
        <v>3542</v>
      </c>
      <c r="P17" s="50">
        <v>41</v>
      </c>
      <c r="Q17" s="52">
        <v>65</v>
      </c>
      <c r="R17" s="23">
        <f t="shared" si="18"/>
        <v>162</v>
      </c>
      <c r="S17" s="24">
        <f t="shared" si="19"/>
        <v>255</v>
      </c>
      <c r="T17" s="62"/>
      <c r="U17" s="171"/>
      <c r="V17" s="62"/>
      <c r="W17" s="114">
        <f t="shared" ca="1" si="20"/>
        <v>126833</v>
      </c>
      <c r="X17" s="115">
        <f ca="1">IFERROR(('Main Tab'!$D$10-W17)/'Main Tab'!$D$10,1)</f>
        <v>0.285878371911017</v>
      </c>
      <c r="Y17" s="110"/>
      <c r="Z17" s="65">
        <v>8</v>
      </c>
      <c r="AA17" s="49">
        <v>6987931</v>
      </c>
      <c r="AB17" s="49" t="s">
        <v>152</v>
      </c>
      <c r="AC17" s="50">
        <v>183.04</v>
      </c>
      <c r="AD17" s="104" t="s">
        <v>153</v>
      </c>
      <c r="AE17" s="106">
        <v>48</v>
      </c>
      <c r="AF17" s="108">
        <v>1E-3</v>
      </c>
      <c r="AI17" s="83">
        <f t="shared" ca="1" si="21"/>
        <v>43581.416666666657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41</v>
      </c>
      <c r="AQ17" s="81">
        <f t="shared" si="2"/>
        <v>65</v>
      </c>
      <c r="AR17" s="81">
        <f t="shared" si="3"/>
        <v>3542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1.75</v>
      </c>
      <c r="AW17" s="82">
        <f t="shared" si="8"/>
        <v>188</v>
      </c>
      <c r="AX17" s="81">
        <f t="shared" si="9"/>
        <v>209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911</v>
      </c>
      <c r="BC17" s="81">
        <f t="shared" si="14"/>
        <v>209</v>
      </c>
      <c r="BD17" s="222">
        <f t="shared" si="15"/>
        <v>1E-3</v>
      </c>
      <c r="BE17" s="223">
        <f t="shared" si="16"/>
        <v>48</v>
      </c>
      <c r="BF17" s="84" t="str">
        <f t="shared" si="17"/>
        <v>Ticket No: 6987931 183.04 bbls sold</v>
      </c>
    </row>
    <row r="18" spans="2:58" x14ac:dyDescent="0.25">
      <c r="B18" s="47">
        <f t="shared" ca="1" si="22"/>
        <v>43581.458333333321</v>
      </c>
      <c r="C18" s="49"/>
      <c r="D18" s="50">
        <v>910</v>
      </c>
      <c r="E18" s="51">
        <v>42</v>
      </c>
      <c r="F18" s="50">
        <v>1.75</v>
      </c>
      <c r="G18" s="51">
        <v>184</v>
      </c>
      <c r="H18" s="52">
        <v>210</v>
      </c>
      <c r="I18" s="53"/>
      <c r="J18" s="160"/>
      <c r="K18" s="65"/>
      <c r="L18" s="49"/>
      <c r="M18" s="50"/>
      <c r="N18" s="52"/>
      <c r="O18" s="54">
        <v>3548</v>
      </c>
      <c r="P18" s="50">
        <v>40</v>
      </c>
      <c r="Q18" s="52">
        <v>64</v>
      </c>
      <c r="R18" s="23">
        <f t="shared" si="18"/>
        <v>202</v>
      </c>
      <c r="S18" s="24">
        <f t="shared" si="19"/>
        <v>319</v>
      </c>
      <c r="T18" s="62"/>
      <c r="U18" s="62"/>
      <c r="V18" s="62"/>
      <c r="W18" s="114">
        <f t="shared" ca="1" si="20"/>
        <v>126769</v>
      </c>
      <c r="X18" s="115">
        <f ca="1">IFERROR(('Main Tab'!$D$10-W18)/'Main Tab'!$D$10,1)</f>
        <v>0.28623871806854462</v>
      </c>
      <c r="Y18" s="110"/>
      <c r="Z18" s="65">
        <v>7</v>
      </c>
      <c r="AA18" s="49"/>
      <c r="AB18" s="49"/>
      <c r="AC18" s="50"/>
      <c r="AD18" s="104"/>
      <c r="AE18" s="106"/>
      <c r="AF18" s="108"/>
      <c r="AI18" s="83">
        <f t="shared" ca="1" si="21"/>
        <v>43581.458333333321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40</v>
      </c>
      <c r="AQ18" s="81">
        <f t="shared" si="2"/>
        <v>64</v>
      </c>
      <c r="AR18" s="81">
        <f t="shared" si="3"/>
        <v>3548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1.75</v>
      </c>
      <c r="AW18" s="82">
        <f t="shared" si="8"/>
        <v>184</v>
      </c>
      <c r="AX18" s="81">
        <f t="shared" si="9"/>
        <v>210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910</v>
      </c>
      <c r="BC18" s="81">
        <f t="shared" si="14"/>
        <v>210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43581.499999999985</v>
      </c>
      <c r="C19" s="49"/>
      <c r="D19" s="50">
        <v>910</v>
      </c>
      <c r="E19" s="51">
        <v>42</v>
      </c>
      <c r="F19" s="50">
        <v>1.75</v>
      </c>
      <c r="G19" s="51">
        <v>191</v>
      </c>
      <c r="H19" s="52">
        <v>208</v>
      </c>
      <c r="I19" s="53"/>
      <c r="J19" s="160"/>
      <c r="K19" s="65"/>
      <c r="L19" s="49"/>
      <c r="M19" s="50"/>
      <c r="N19" s="52"/>
      <c r="O19" s="54">
        <v>3569</v>
      </c>
      <c r="P19" s="50">
        <v>40</v>
      </c>
      <c r="Q19" s="52">
        <v>60</v>
      </c>
      <c r="R19" s="23">
        <f t="shared" si="18"/>
        <v>242</v>
      </c>
      <c r="S19" s="24">
        <f t="shared" si="19"/>
        <v>379</v>
      </c>
      <c r="T19" s="62"/>
      <c r="U19" s="62"/>
      <c r="V19" s="62"/>
      <c r="W19" s="114">
        <f t="shared" ca="1" si="20"/>
        <v>126709</v>
      </c>
      <c r="X19" s="115">
        <f ca="1">IFERROR(('Main Tab'!$D$10-W19)/'Main Tab'!$D$10,1)</f>
        <v>0.28657654259122672</v>
      </c>
      <c r="Y19" s="110"/>
      <c r="Z19" s="65">
        <v>5</v>
      </c>
      <c r="AA19" s="49"/>
      <c r="AB19" s="49"/>
      <c r="AC19" s="50"/>
      <c r="AD19" s="104"/>
      <c r="AE19" s="106"/>
      <c r="AF19" s="108"/>
      <c r="AI19" s="83">
        <f t="shared" ca="1" si="21"/>
        <v>43581.499999999985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40</v>
      </c>
      <c r="AQ19" s="81">
        <f t="shared" si="2"/>
        <v>60</v>
      </c>
      <c r="AR19" s="81">
        <f t="shared" si="3"/>
        <v>3569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1.75</v>
      </c>
      <c r="AW19" s="82">
        <f t="shared" si="8"/>
        <v>191</v>
      </c>
      <c r="AX19" s="81">
        <f t="shared" si="9"/>
        <v>208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910</v>
      </c>
      <c r="BC19" s="81">
        <f t="shared" si="14"/>
        <v>208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43581.54166666665</v>
      </c>
      <c r="C20" s="49"/>
      <c r="D20" s="50">
        <v>909</v>
      </c>
      <c r="E20" s="51">
        <v>42</v>
      </c>
      <c r="F20" s="50">
        <v>1.75</v>
      </c>
      <c r="G20" s="51">
        <v>190</v>
      </c>
      <c r="H20" s="52">
        <v>209</v>
      </c>
      <c r="I20" s="53"/>
      <c r="J20" s="160"/>
      <c r="K20" s="65"/>
      <c r="L20" s="49"/>
      <c r="M20" s="50"/>
      <c r="N20" s="52"/>
      <c r="O20" s="54">
        <v>3587</v>
      </c>
      <c r="P20" s="50">
        <v>40</v>
      </c>
      <c r="Q20" s="52">
        <v>41</v>
      </c>
      <c r="R20" s="23">
        <f t="shared" si="18"/>
        <v>282</v>
      </c>
      <c r="S20" s="24">
        <f t="shared" si="19"/>
        <v>420</v>
      </c>
      <c r="T20" s="62"/>
      <c r="U20" s="62"/>
      <c r="V20" s="62"/>
      <c r="W20" s="114">
        <f t="shared" ca="1" si="20"/>
        <v>126668</v>
      </c>
      <c r="X20" s="115">
        <f ca="1">IFERROR(('Main Tab'!$D$10-W20)/'Main Tab'!$D$10,1)</f>
        <v>0.28680738934839278</v>
      </c>
      <c r="Y20" s="110"/>
      <c r="Z20" s="221">
        <v>5</v>
      </c>
      <c r="AA20" s="49"/>
      <c r="AB20" s="49"/>
      <c r="AC20" s="50"/>
      <c r="AD20" s="104"/>
      <c r="AE20" s="106"/>
      <c r="AF20" s="108"/>
      <c r="AI20" s="83">
        <f t="shared" ca="1" si="21"/>
        <v>43581.54166666665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40</v>
      </c>
      <c r="AQ20" s="81">
        <f t="shared" si="2"/>
        <v>41</v>
      </c>
      <c r="AR20" s="81">
        <f t="shared" si="3"/>
        <v>3587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1.75</v>
      </c>
      <c r="AW20" s="82">
        <f t="shared" si="8"/>
        <v>190</v>
      </c>
      <c r="AX20" s="81">
        <f t="shared" si="9"/>
        <v>209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909</v>
      </c>
      <c r="BC20" s="81">
        <f t="shared" si="14"/>
        <v>209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43581.583333333314</v>
      </c>
      <c r="C21" s="49"/>
      <c r="D21" s="50">
        <v>909</v>
      </c>
      <c r="E21" s="51">
        <v>42</v>
      </c>
      <c r="F21" s="50">
        <v>1.75</v>
      </c>
      <c r="G21" s="51">
        <v>187</v>
      </c>
      <c r="H21" s="52">
        <v>208</v>
      </c>
      <c r="I21" s="53"/>
      <c r="J21" s="160"/>
      <c r="K21" s="65"/>
      <c r="L21" s="49"/>
      <c r="M21" s="50"/>
      <c r="N21" s="52"/>
      <c r="O21" s="54">
        <v>3553</v>
      </c>
      <c r="P21" s="50">
        <v>39</v>
      </c>
      <c r="Q21" s="52">
        <v>39</v>
      </c>
      <c r="R21" s="23">
        <f t="shared" si="18"/>
        <v>321</v>
      </c>
      <c r="S21" s="24">
        <f t="shared" si="19"/>
        <v>459</v>
      </c>
      <c r="T21" s="62"/>
      <c r="U21" s="62"/>
      <c r="V21" s="62"/>
      <c r="W21" s="114">
        <f t="shared" ca="1" si="20"/>
        <v>126629</v>
      </c>
      <c r="X21" s="115">
        <f ca="1">IFERROR(('Main Tab'!$D$10-W21)/'Main Tab'!$D$10,1)</f>
        <v>0.28702697528813614</v>
      </c>
      <c r="Y21" s="110"/>
      <c r="Z21" s="65">
        <v>7</v>
      </c>
      <c r="AA21" s="49"/>
      <c r="AB21" s="49"/>
      <c r="AC21" s="50"/>
      <c r="AD21" s="104"/>
      <c r="AE21" s="106"/>
      <c r="AF21" s="108"/>
      <c r="AI21" s="83">
        <f t="shared" ca="1" si="21"/>
        <v>43581.583333333314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39</v>
      </c>
      <c r="AQ21" s="81">
        <f t="shared" si="2"/>
        <v>39</v>
      </c>
      <c r="AR21" s="81">
        <f t="shared" si="3"/>
        <v>3553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1.75</v>
      </c>
      <c r="AW21" s="82">
        <f t="shared" si="8"/>
        <v>187</v>
      </c>
      <c r="AX21" s="81">
        <f t="shared" si="9"/>
        <v>208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909</v>
      </c>
      <c r="BC21" s="81">
        <f t="shared" si="14"/>
        <v>208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43581.624999999978</v>
      </c>
      <c r="C22" s="49"/>
      <c r="D22" s="50">
        <v>907</v>
      </c>
      <c r="E22" s="51">
        <v>42</v>
      </c>
      <c r="F22" s="50">
        <v>1.75</v>
      </c>
      <c r="G22" s="51">
        <v>179</v>
      </c>
      <c r="H22" s="52">
        <v>212</v>
      </c>
      <c r="I22" s="53"/>
      <c r="J22" s="160"/>
      <c r="K22" s="65"/>
      <c r="L22" s="49"/>
      <c r="M22" s="50"/>
      <c r="N22" s="52"/>
      <c r="O22" s="54">
        <v>3521</v>
      </c>
      <c r="P22" s="50">
        <v>40</v>
      </c>
      <c r="Q22" s="52">
        <v>42</v>
      </c>
      <c r="R22" s="23">
        <f t="shared" si="18"/>
        <v>361</v>
      </c>
      <c r="S22" s="24">
        <f t="shared" si="19"/>
        <v>501</v>
      </c>
      <c r="T22" s="62"/>
      <c r="U22" s="62"/>
      <c r="V22" s="62"/>
      <c r="W22" s="114">
        <f t="shared" ca="1" si="20"/>
        <v>126587</v>
      </c>
      <c r="X22" s="115">
        <f ca="1">IFERROR(('Main Tab'!$D$10-W22)/'Main Tab'!$D$10,1)</f>
        <v>0.28726345245401363</v>
      </c>
      <c r="Y22" s="110"/>
      <c r="Z22" s="65">
        <v>5</v>
      </c>
      <c r="AA22" s="49"/>
      <c r="AB22" s="49"/>
      <c r="AC22" s="50"/>
      <c r="AD22" s="104"/>
      <c r="AE22" s="106"/>
      <c r="AF22" s="108"/>
      <c r="AI22" s="83">
        <f t="shared" ca="1" si="21"/>
        <v>43581.624999999978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40</v>
      </c>
      <c r="AQ22" s="81">
        <f t="shared" si="2"/>
        <v>42</v>
      </c>
      <c r="AR22" s="81">
        <f t="shared" si="3"/>
        <v>3521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1.75</v>
      </c>
      <c r="AW22" s="82">
        <f t="shared" si="8"/>
        <v>179</v>
      </c>
      <c r="AX22" s="81">
        <f t="shared" si="9"/>
        <v>212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907</v>
      </c>
      <c r="BC22" s="81">
        <f t="shared" si="14"/>
        <v>212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43581.666666666642</v>
      </c>
      <c r="C23" s="49"/>
      <c r="D23" s="50">
        <v>907</v>
      </c>
      <c r="E23" s="51">
        <v>42</v>
      </c>
      <c r="F23" s="50">
        <v>1.75</v>
      </c>
      <c r="G23" s="51">
        <v>181</v>
      </c>
      <c r="H23" s="52">
        <v>213</v>
      </c>
      <c r="I23" s="53"/>
      <c r="J23" s="160"/>
      <c r="K23" s="65"/>
      <c r="L23" s="49"/>
      <c r="M23" s="50"/>
      <c r="N23" s="52"/>
      <c r="O23" s="54">
        <v>3564</v>
      </c>
      <c r="P23" s="50">
        <v>39</v>
      </c>
      <c r="Q23" s="52">
        <v>40</v>
      </c>
      <c r="R23" s="23">
        <f t="shared" si="18"/>
        <v>400</v>
      </c>
      <c r="S23" s="24">
        <f t="shared" si="19"/>
        <v>541</v>
      </c>
      <c r="T23" s="62"/>
      <c r="U23" s="62"/>
      <c r="V23" s="62"/>
      <c r="W23" s="114">
        <f t="shared" ca="1" si="20"/>
        <v>126547</v>
      </c>
      <c r="X23" s="115">
        <f ca="1">IFERROR(('Main Tab'!$D$10-W23)/'Main Tab'!$D$10,1)</f>
        <v>0.28748866880246837</v>
      </c>
      <c r="Y23" s="110"/>
      <c r="Z23" s="65">
        <v>5</v>
      </c>
      <c r="AA23" s="49">
        <v>8108201</v>
      </c>
      <c r="AB23" s="49" t="s">
        <v>154</v>
      </c>
      <c r="AC23" s="50">
        <v>199.5</v>
      </c>
      <c r="AD23" s="104" t="s">
        <v>153</v>
      </c>
      <c r="AE23" s="106">
        <v>49</v>
      </c>
      <c r="AF23" s="108">
        <v>0.2</v>
      </c>
      <c r="AI23" s="83">
        <f t="shared" ca="1" si="21"/>
        <v>43581.666666666642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39</v>
      </c>
      <c r="AQ23" s="81">
        <f t="shared" si="2"/>
        <v>40</v>
      </c>
      <c r="AR23" s="81">
        <f t="shared" si="3"/>
        <v>3564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1.75</v>
      </c>
      <c r="AW23" s="82">
        <f t="shared" si="8"/>
        <v>181</v>
      </c>
      <c r="AX23" s="81">
        <f t="shared" si="9"/>
        <v>213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907</v>
      </c>
      <c r="BC23" s="81">
        <f t="shared" si="14"/>
        <v>213</v>
      </c>
      <c r="BD23" s="222">
        <f t="shared" si="15"/>
        <v>0.2</v>
      </c>
      <c r="BE23" s="223">
        <f t="shared" si="16"/>
        <v>49</v>
      </c>
      <c r="BF23" s="84" t="str">
        <f t="shared" si="17"/>
        <v>Ticket No: 8108201 199.5 bbls sold</v>
      </c>
    </row>
    <row r="24" spans="2:58" x14ac:dyDescent="0.25">
      <c r="B24" s="47">
        <f t="shared" ca="1" si="22"/>
        <v>43581.708333333307</v>
      </c>
      <c r="C24" s="49"/>
      <c r="D24" s="50">
        <v>906</v>
      </c>
      <c r="E24" s="51">
        <v>42</v>
      </c>
      <c r="F24" s="50">
        <v>1.75</v>
      </c>
      <c r="G24" s="51">
        <v>183</v>
      </c>
      <c r="H24" s="52">
        <v>215</v>
      </c>
      <c r="I24" s="53"/>
      <c r="J24" s="160"/>
      <c r="K24" s="65"/>
      <c r="L24" s="49"/>
      <c r="M24" s="50"/>
      <c r="N24" s="52"/>
      <c r="O24" s="54">
        <v>3521</v>
      </c>
      <c r="P24" s="50">
        <v>39</v>
      </c>
      <c r="Q24" s="52">
        <v>40</v>
      </c>
      <c r="R24" s="23">
        <f t="shared" si="18"/>
        <v>439</v>
      </c>
      <c r="S24" s="24">
        <f t="shared" si="19"/>
        <v>581</v>
      </c>
      <c r="T24" s="62"/>
      <c r="U24" s="62"/>
      <c r="V24" s="62"/>
      <c r="W24" s="114">
        <f t="shared" ca="1" si="20"/>
        <v>126507</v>
      </c>
      <c r="X24" s="115">
        <f ca="1">IFERROR(('Main Tab'!$D$10-W24)/'Main Tab'!$D$10,1)</f>
        <v>0.28771388515092311</v>
      </c>
      <c r="Y24" s="110"/>
      <c r="Z24" s="65">
        <v>6</v>
      </c>
      <c r="AA24" s="49"/>
      <c r="AB24" s="49"/>
      <c r="AC24" s="50"/>
      <c r="AD24" s="104"/>
      <c r="AE24" s="106"/>
      <c r="AF24" s="108"/>
      <c r="AI24" s="83">
        <f t="shared" ca="1" si="21"/>
        <v>43581.708333333307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39</v>
      </c>
      <c r="AQ24" s="81">
        <f t="shared" si="2"/>
        <v>40</v>
      </c>
      <c r="AR24" s="81">
        <f t="shared" si="3"/>
        <v>3521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1.75</v>
      </c>
      <c r="AW24" s="82">
        <f t="shared" si="8"/>
        <v>183</v>
      </c>
      <c r="AX24" s="81">
        <f t="shared" si="9"/>
        <v>215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906</v>
      </c>
      <c r="BC24" s="81">
        <f t="shared" si="14"/>
        <v>215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43581.749999999971</v>
      </c>
      <c r="C25" s="49"/>
      <c r="D25" s="50">
        <v>906</v>
      </c>
      <c r="E25" s="51">
        <v>42</v>
      </c>
      <c r="F25" s="50">
        <v>1.75</v>
      </c>
      <c r="G25" s="51">
        <v>178</v>
      </c>
      <c r="H25" s="52">
        <v>212</v>
      </c>
      <c r="I25" s="53"/>
      <c r="J25" s="160"/>
      <c r="K25" s="65"/>
      <c r="L25" s="49"/>
      <c r="M25" s="50"/>
      <c r="N25" s="52"/>
      <c r="O25" s="54">
        <v>3561</v>
      </c>
      <c r="P25" s="50">
        <v>36</v>
      </c>
      <c r="Q25" s="52">
        <v>40</v>
      </c>
      <c r="R25" s="23">
        <f t="shared" si="18"/>
        <v>475</v>
      </c>
      <c r="S25" s="24">
        <f t="shared" si="19"/>
        <v>621</v>
      </c>
      <c r="T25" s="62"/>
      <c r="U25" s="62"/>
      <c r="V25" s="62"/>
      <c r="W25" s="114">
        <f t="shared" ca="1" si="20"/>
        <v>126467</v>
      </c>
      <c r="X25" s="115">
        <f ca="1">IFERROR(('Main Tab'!$D$10-W25)/'Main Tab'!$D$10,1)</f>
        <v>0.28793910149937785</v>
      </c>
      <c r="Y25" s="110"/>
      <c r="Z25" s="65">
        <v>5</v>
      </c>
      <c r="AA25" s="49"/>
      <c r="AB25" s="49"/>
      <c r="AC25" s="50"/>
      <c r="AD25" s="104"/>
      <c r="AE25" s="106"/>
      <c r="AF25" s="108"/>
      <c r="AI25" s="83">
        <f t="shared" ca="1" si="21"/>
        <v>43581.749999999971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36</v>
      </c>
      <c r="AQ25" s="81">
        <f t="shared" si="2"/>
        <v>40</v>
      </c>
      <c r="AR25" s="81">
        <f t="shared" si="3"/>
        <v>3561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1.75</v>
      </c>
      <c r="AW25" s="82">
        <f t="shared" si="8"/>
        <v>178</v>
      </c>
      <c r="AX25" s="81">
        <f t="shared" si="9"/>
        <v>212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906</v>
      </c>
      <c r="BC25" s="81">
        <f t="shared" si="14"/>
        <v>212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43581.791666666635</v>
      </c>
      <c r="C26" s="49"/>
      <c r="D26" s="50">
        <v>909</v>
      </c>
      <c r="E26" s="51">
        <v>42</v>
      </c>
      <c r="F26" s="50">
        <v>1.75</v>
      </c>
      <c r="G26" s="51">
        <v>185</v>
      </c>
      <c r="H26" s="52">
        <v>210</v>
      </c>
      <c r="I26" s="53"/>
      <c r="J26" s="160"/>
      <c r="K26" s="65"/>
      <c r="L26" s="49"/>
      <c r="M26" s="50"/>
      <c r="N26" s="52"/>
      <c r="O26" s="54">
        <v>3520</v>
      </c>
      <c r="P26" s="50">
        <v>41</v>
      </c>
      <c r="Q26" s="52">
        <v>38</v>
      </c>
      <c r="R26" s="23">
        <f t="shared" si="18"/>
        <v>516</v>
      </c>
      <c r="S26" s="24">
        <f t="shared" si="19"/>
        <v>659</v>
      </c>
      <c r="T26" s="62"/>
      <c r="U26" s="62"/>
      <c r="V26" s="62"/>
      <c r="W26" s="114">
        <f t="shared" ca="1" si="20"/>
        <v>126429</v>
      </c>
      <c r="X26" s="115">
        <f ca="1">IFERROR(('Main Tab'!$D$10-W26)/'Main Tab'!$D$10,1)</f>
        <v>0.28815305703040983</v>
      </c>
      <c r="Y26" s="110"/>
      <c r="Z26" s="65">
        <v>5</v>
      </c>
      <c r="AA26" s="49"/>
      <c r="AB26" s="49"/>
      <c r="AC26" s="50"/>
      <c r="AD26" s="104"/>
      <c r="AE26" s="106"/>
      <c r="AF26" s="108"/>
      <c r="AI26" s="83">
        <f t="shared" ca="1" si="21"/>
        <v>43581.791666666635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41</v>
      </c>
      <c r="AQ26" s="81">
        <f t="shared" si="2"/>
        <v>38</v>
      </c>
      <c r="AR26" s="81">
        <f t="shared" si="3"/>
        <v>3520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1.75</v>
      </c>
      <c r="AW26" s="82">
        <f t="shared" si="8"/>
        <v>185</v>
      </c>
      <c r="AX26" s="81">
        <f t="shared" si="9"/>
        <v>210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909</v>
      </c>
      <c r="BC26" s="81">
        <f t="shared" si="14"/>
        <v>210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2"/>
        <v>43581.833333333299</v>
      </c>
      <c r="C27" s="49"/>
      <c r="D27" s="50">
        <v>907</v>
      </c>
      <c r="E27" s="51">
        <v>42</v>
      </c>
      <c r="F27" s="50">
        <v>1.75</v>
      </c>
      <c r="G27" s="51">
        <v>180</v>
      </c>
      <c r="H27" s="52">
        <v>208</v>
      </c>
      <c r="I27" s="53"/>
      <c r="J27" s="160"/>
      <c r="K27" s="65"/>
      <c r="L27" s="49"/>
      <c r="M27" s="50"/>
      <c r="N27" s="52"/>
      <c r="O27" s="54">
        <v>356</v>
      </c>
      <c r="P27" s="50">
        <v>34</v>
      </c>
      <c r="Q27" s="52">
        <v>40</v>
      </c>
      <c r="R27" s="23">
        <f t="shared" si="18"/>
        <v>550</v>
      </c>
      <c r="S27" s="24">
        <f t="shared" si="19"/>
        <v>699</v>
      </c>
      <c r="T27" s="62"/>
      <c r="U27" s="62"/>
      <c r="V27" s="62"/>
      <c r="W27" s="114">
        <f t="shared" ca="1" si="20"/>
        <v>126389</v>
      </c>
      <c r="X27" s="115">
        <f ca="1">IFERROR(('Main Tab'!$D$10-W27)/'Main Tab'!$D$10,1)</f>
        <v>0.28837827337886457</v>
      </c>
      <c r="Y27" s="110"/>
      <c r="Z27" s="65">
        <v>7</v>
      </c>
      <c r="AA27" s="49">
        <v>8069901</v>
      </c>
      <c r="AB27" s="49" t="s">
        <v>154</v>
      </c>
      <c r="AC27" s="50">
        <v>202.89</v>
      </c>
      <c r="AD27" s="104" t="s">
        <v>153</v>
      </c>
      <c r="AE27" s="106">
        <v>49</v>
      </c>
      <c r="AF27" s="108">
        <v>1E-3</v>
      </c>
      <c r="AI27" s="83">
        <f t="shared" ca="1" si="21"/>
        <v>43581.833333333299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34</v>
      </c>
      <c r="AQ27" s="81">
        <f t="shared" si="2"/>
        <v>40</v>
      </c>
      <c r="AR27" s="81">
        <f t="shared" si="3"/>
        <v>356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2">
        <f t="shared" si="8"/>
        <v>180</v>
      </c>
      <c r="AX27" s="81">
        <f t="shared" si="9"/>
        <v>208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907</v>
      </c>
      <c r="BC27" s="81">
        <f t="shared" si="14"/>
        <v>208</v>
      </c>
      <c r="BD27" s="222">
        <f t="shared" si="15"/>
        <v>1E-3</v>
      </c>
      <c r="BE27" s="223">
        <f t="shared" si="16"/>
        <v>49</v>
      </c>
      <c r="BF27" s="84" t="str">
        <f t="shared" si="17"/>
        <v>Ticket No: 8069901 202.89 bbls sold</v>
      </c>
    </row>
    <row r="28" spans="2:58" x14ac:dyDescent="0.25">
      <c r="B28" s="47">
        <f t="shared" ca="1" si="22"/>
        <v>43581.874999999964</v>
      </c>
      <c r="C28" s="49"/>
      <c r="D28" s="50">
        <v>905</v>
      </c>
      <c r="E28" s="51">
        <v>42</v>
      </c>
      <c r="F28" s="50">
        <v>1.75</v>
      </c>
      <c r="G28" s="51">
        <v>196</v>
      </c>
      <c r="H28" s="52">
        <v>207</v>
      </c>
      <c r="I28" s="53"/>
      <c r="J28" s="160"/>
      <c r="K28" s="65"/>
      <c r="L28" s="49"/>
      <c r="M28" s="50"/>
      <c r="N28" s="52"/>
      <c r="O28" s="54">
        <v>3641</v>
      </c>
      <c r="P28" s="50">
        <v>35</v>
      </c>
      <c r="Q28" s="52">
        <v>42</v>
      </c>
      <c r="R28" s="23">
        <f t="shared" si="18"/>
        <v>585</v>
      </c>
      <c r="S28" s="24">
        <f t="shared" si="19"/>
        <v>741</v>
      </c>
      <c r="T28" s="62"/>
      <c r="U28" s="62"/>
      <c r="V28" s="62"/>
      <c r="W28" s="114">
        <f t="shared" ca="1" si="20"/>
        <v>126347</v>
      </c>
      <c r="X28" s="115">
        <f ca="1">IFERROR(('Main Tab'!$D$10-W28)/'Main Tab'!$D$10,1)</f>
        <v>0.28861475054474206</v>
      </c>
      <c r="Y28" s="110"/>
      <c r="Z28" s="65">
        <v>8</v>
      </c>
      <c r="AA28" s="49"/>
      <c r="AB28" s="49"/>
      <c r="AC28" s="50"/>
      <c r="AD28" s="104"/>
      <c r="AE28" s="106"/>
      <c r="AF28" s="108"/>
      <c r="AI28" s="83">
        <f t="shared" ca="1" si="21"/>
        <v>43581.874999999964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35</v>
      </c>
      <c r="AQ28" s="81">
        <f t="shared" si="2"/>
        <v>42</v>
      </c>
      <c r="AR28" s="81">
        <f t="shared" si="3"/>
        <v>3641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2">
        <f t="shared" si="8"/>
        <v>196</v>
      </c>
      <c r="AX28" s="81">
        <f t="shared" si="9"/>
        <v>207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905</v>
      </c>
      <c r="BC28" s="81">
        <f t="shared" si="14"/>
        <v>207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43581.916666666628</v>
      </c>
      <c r="C29" s="49"/>
      <c r="D29" s="50">
        <v>905</v>
      </c>
      <c r="E29" s="51">
        <v>42</v>
      </c>
      <c r="F29" s="50">
        <v>1.75</v>
      </c>
      <c r="G29" s="51">
        <v>182</v>
      </c>
      <c r="H29" s="52">
        <v>207</v>
      </c>
      <c r="I29" s="53"/>
      <c r="J29" s="160"/>
      <c r="K29" s="65"/>
      <c r="L29" s="49"/>
      <c r="M29" s="50"/>
      <c r="N29" s="52"/>
      <c r="O29" s="54">
        <v>3633</v>
      </c>
      <c r="P29" s="50">
        <v>36</v>
      </c>
      <c r="Q29" s="52">
        <v>40</v>
      </c>
      <c r="R29" s="23">
        <f t="shared" si="18"/>
        <v>621</v>
      </c>
      <c r="S29" s="24">
        <f t="shared" si="19"/>
        <v>781</v>
      </c>
      <c r="T29" s="62"/>
      <c r="U29" s="62"/>
      <c r="V29" s="62"/>
      <c r="W29" s="114">
        <f t="shared" ca="1" si="20"/>
        <v>126307</v>
      </c>
      <c r="X29" s="115">
        <f ca="1">IFERROR(('Main Tab'!$D$10-W29)/'Main Tab'!$D$10,1)</f>
        <v>0.2888399668931968</v>
      </c>
      <c r="Y29" s="110"/>
      <c r="Z29" s="65">
        <v>7</v>
      </c>
      <c r="AA29" s="49"/>
      <c r="AB29" s="49"/>
      <c r="AC29" s="50"/>
      <c r="AD29" s="104"/>
      <c r="AE29" s="106"/>
      <c r="AF29" s="108"/>
      <c r="AI29" s="83">
        <f t="shared" ca="1" si="21"/>
        <v>43581.916666666628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36</v>
      </c>
      <c r="AQ29" s="81">
        <f t="shared" si="2"/>
        <v>40</v>
      </c>
      <c r="AR29" s="81">
        <f t="shared" si="3"/>
        <v>3633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2">
        <f t="shared" si="8"/>
        <v>182</v>
      </c>
      <c r="AX29" s="81">
        <f t="shared" si="9"/>
        <v>207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905</v>
      </c>
      <c r="BC29" s="81">
        <f t="shared" si="14"/>
        <v>207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47">
        <f t="shared" ca="1" si="22"/>
        <v>43581.958333333292</v>
      </c>
      <c r="C30" s="49"/>
      <c r="D30" s="50">
        <v>904</v>
      </c>
      <c r="E30" s="51">
        <v>42</v>
      </c>
      <c r="F30" s="50">
        <v>1.75</v>
      </c>
      <c r="G30" s="51">
        <v>200</v>
      </c>
      <c r="H30" s="52">
        <v>206</v>
      </c>
      <c r="I30" s="53"/>
      <c r="J30" s="160"/>
      <c r="K30" s="65"/>
      <c r="L30" s="49"/>
      <c r="M30" s="50"/>
      <c r="N30" s="52"/>
      <c r="O30" s="54">
        <v>3603</v>
      </c>
      <c r="P30" s="50">
        <v>35</v>
      </c>
      <c r="Q30" s="52">
        <v>43</v>
      </c>
      <c r="R30" s="23">
        <f t="shared" si="18"/>
        <v>656</v>
      </c>
      <c r="S30" s="24">
        <f t="shared" si="19"/>
        <v>824</v>
      </c>
      <c r="T30" s="62"/>
      <c r="U30" s="62"/>
      <c r="V30" s="62"/>
      <c r="W30" s="114">
        <f t="shared" ca="1" si="20"/>
        <v>126264</v>
      </c>
      <c r="X30" s="115">
        <f ca="1">IFERROR(('Main Tab'!$D$10-W30)/'Main Tab'!$D$10,1)</f>
        <v>0.28908207446778561</v>
      </c>
      <c r="Y30" s="110"/>
      <c r="Z30" s="65">
        <v>5</v>
      </c>
      <c r="AA30" s="49"/>
      <c r="AB30" s="49"/>
      <c r="AC30" s="50"/>
      <c r="AD30" s="104"/>
      <c r="AE30" s="106"/>
      <c r="AF30" s="108"/>
      <c r="AI30" s="83">
        <f t="shared" ca="1" si="21"/>
        <v>43581.958333333292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35</v>
      </c>
      <c r="AQ30" s="81">
        <f t="shared" si="2"/>
        <v>43</v>
      </c>
      <c r="AR30" s="81">
        <f t="shared" si="3"/>
        <v>3603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2">
        <f t="shared" si="8"/>
        <v>200</v>
      </c>
      <c r="AX30" s="81">
        <f t="shared" si="9"/>
        <v>206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904</v>
      </c>
      <c r="BC30" s="81">
        <f t="shared" si="14"/>
        <v>206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43581.999999999956</v>
      </c>
      <c r="C31" s="49"/>
      <c r="D31" s="50">
        <v>903</v>
      </c>
      <c r="E31" s="51">
        <v>42</v>
      </c>
      <c r="F31" s="50">
        <v>1.75</v>
      </c>
      <c r="G31" s="51">
        <v>194</v>
      </c>
      <c r="H31" s="52">
        <v>206</v>
      </c>
      <c r="I31" s="53"/>
      <c r="J31" s="160"/>
      <c r="K31" s="65"/>
      <c r="L31" s="49"/>
      <c r="M31" s="50"/>
      <c r="N31" s="52"/>
      <c r="O31" s="54">
        <v>3645</v>
      </c>
      <c r="P31" s="50">
        <v>35</v>
      </c>
      <c r="Q31" s="52">
        <v>42</v>
      </c>
      <c r="R31" s="23">
        <f t="shared" si="18"/>
        <v>691</v>
      </c>
      <c r="S31" s="24">
        <f t="shared" si="19"/>
        <v>866</v>
      </c>
      <c r="T31" s="62"/>
      <c r="U31" s="62"/>
      <c r="V31" s="62"/>
      <c r="W31" s="114">
        <f t="shared" ca="1" si="20"/>
        <v>126222</v>
      </c>
      <c r="X31" s="115">
        <f ca="1">IFERROR(('Main Tab'!$D$10-W31)/'Main Tab'!$D$10,1)</f>
        <v>0.2893185516336631</v>
      </c>
      <c r="Y31" s="110"/>
      <c r="Z31" s="221">
        <v>5</v>
      </c>
      <c r="AA31" s="49"/>
      <c r="AB31" s="49"/>
      <c r="AC31" s="50"/>
      <c r="AD31" s="104"/>
      <c r="AE31" s="106"/>
      <c r="AF31" s="108"/>
      <c r="AI31" s="83">
        <f t="shared" ca="1" si="21"/>
        <v>43581.999999999956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35</v>
      </c>
      <c r="AQ31" s="81">
        <f t="shared" si="2"/>
        <v>42</v>
      </c>
      <c r="AR31" s="81">
        <f t="shared" si="3"/>
        <v>3645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2">
        <f t="shared" si="8"/>
        <v>194</v>
      </c>
      <c r="AX31" s="81">
        <f t="shared" si="9"/>
        <v>206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903</v>
      </c>
      <c r="BC31" s="81">
        <f t="shared" si="14"/>
        <v>206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43582.041666666621</v>
      </c>
      <c r="C32" s="49"/>
      <c r="D32" s="50">
        <v>904</v>
      </c>
      <c r="E32" s="51">
        <v>42</v>
      </c>
      <c r="F32" s="50">
        <v>1.75</v>
      </c>
      <c r="G32" s="51">
        <v>188</v>
      </c>
      <c r="H32" s="52">
        <v>206</v>
      </c>
      <c r="I32" s="53"/>
      <c r="J32" s="160"/>
      <c r="K32" s="65"/>
      <c r="L32" s="49"/>
      <c r="M32" s="50"/>
      <c r="N32" s="52"/>
      <c r="O32" s="54">
        <v>3628</v>
      </c>
      <c r="P32" s="50">
        <v>39</v>
      </c>
      <c r="Q32" s="52">
        <v>41</v>
      </c>
      <c r="R32" s="23">
        <f t="shared" si="18"/>
        <v>730</v>
      </c>
      <c r="S32" s="24">
        <f t="shared" si="19"/>
        <v>907</v>
      </c>
      <c r="T32" s="62"/>
      <c r="U32" s="62"/>
      <c r="V32" s="62"/>
      <c r="W32" s="114">
        <f t="shared" ca="1" si="20"/>
        <v>126181</v>
      </c>
      <c r="X32" s="115">
        <f ca="1">IFERROR(('Main Tab'!$D$10-W32)/'Main Tab'!$D$10,1)</f>
        <v>0.28954939839082922</v>
      </c>
      <c r="Y32" s="110"/>
      <c r="Z32" s="65">
        <v>7</v>
      </c>
      <c r="AA32" s="49">
        <v>8122901</v>
      </c>
      <c r="AB32" s="49" t="s">
        <v>154</v>
      </c>
      <c r="AC32" s="50">
        <v>202.2</v>
      </c>
      <c r="AD32" s="104" t="s">
        <v>153</v>
      </c>
      <c r="AE32" s="106">
        <v>49</v>
      </c>
      <c r="AF32" s="108">
        <v>1E-3</v>
      </c>
      <c r="AI32" s="83">
        <f t="shared" ca="1" si="21"/>
        <v>43582.041666666621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39</v>
      </c>
      <c r="AQ32" s="81">
        <f t="shared" si="2"/>
        <v>41</v>
      </c>
      <c r="AR32" s="81">
        <f t="shared" si="3"/>
        <v>3628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2">
        <f t="shared" si="8"/>
        <v>188</v>
      </c>
      <c r="AX32" s="81">
        <f t="shared" si="9"/>
        <v>206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904</v>
      </c>
      <c r="BC32" s="81">
        <f t="shared" si="14"/>
        <v>206</v>
      </c>
      <c r="BD32" s="222">
        <f t="shared" si="15"/>
        <v>1E-3</v>
      </c>
      <c r="BE32" s="223">
        <f t="shared" si="16"/>
        <v>49</v>
      </c>
      <c r="BF32" s="84" t="str">
        <f t="shared" si="17"/>
        <v>Ticket No: 8122901 202.2 bbls sold</v>
      </c>
    </row>
    <row r="33" spans="2:58" x14ac:dyDescent="0.25">
      <c r="B33" s="47">
        <f t="shared" ca="1" si="22"/>
        <v>43582.083333333285</v>
      </c>
      <c r="C33" s="49"/>
      <c r="D33" s="50">
        <v>905</v>
      </c>
      <c r="E33" s="51">
        <v>42</v>
      </c>
      <c r="F33" s="50">
        <v>1.75</v>
      </c>
      <c r="G33" s="51">
        <v>207</v>
      </c>
      <c r="H33" s="52">
        <v>206</v>
      </c>
      <c r="I33" s="53"/>
      <c r="J33" s="160"/>
      <c r="K33" s="65"/>
      <c r="L33" s="49"/>
      <c r="M33" s="50"/>
      <c r="N33" s="52"/>
      <c r="O33" s="54">
        <v>3708</v>
      </c>
      <c r="P33" s="50">
        <v>40</v>
      </c>
      <c r="Q33" s="52">
        <v>44</v>
      </c>
      <c r="R33" s="23">
        <f t="shared" si="18"/>
        <v>770</v>
      </c>
      <c r="S33" s="24">
        <f t="shared" si="19"/>
        <v>951</v>
      </c>
      <c r="T33" s="62"/>
      <c r="U33" s="62"/>
      <c r="V33" s="62"/>
      <c r="W33" s="114">
        <f t="shared" ca="1" si="20"/>
        <v>126137</v>
      </c>
      <c r="X33" s="115">
        <f ca="1">IFERROR(('Main Tab'!$D$10-W33)/'Main Tab'!$D$10,1)</f>
        <v>0.2897971363741294</v>
      </c>
      <c r="Y33" s="110"/>
      <c r="Z33" s="65">
        <v>5</v>
      </c>
      <c r="AA33" s="49"/>
      <c r="AB33" s="49"/>
      <c r="AC33" s="50"/>
      <c r="AD33" s="104"/>
      <c r="AE33" s="106"/>
      <c r="AF33" s="108"/>
      <c r="AI33" s="83">
        <f t="shared" ca="1" si="21"/>
        <v>43582.083333333285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40</v>
      </c>
      <c r="AQ33" s="81">
        <f t="shared" si="2"/>
        <v>44</v>
      </c>
      <c r="AR33" s="81">
        <f t="shared" si="3"/>
        <v>3708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2">
        <f t="shared" si="8"/>
        <v>207</v>
      </c>
      <c r="AX33" s="81">
        <f t="shared" si="9"/>
        <v>206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905</v>
      </c>
      <c r="BC33" s="81">
        <f t="shared" si="14"/>
        <v>206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43582.124999999949</v>
      </c>
      <c r="C34" s="49"/>
      <c r="D34" s="50">
        <v>902</v>
      </c>
      <c r="E34" s="51">
        <v>42</v>
      </c>
      <c r="F34" s="50">
        <v>1.75</v>
      </c>
      <c r="G34" s="51">
        <v>198</v>
      </c>
      <c r="H34" s="52">
        <v>205</v>
      </c>
      <c r="I34" s="53"/>
      <c r="J34" s="160"/>
      <c r="K34" s="65"/>
      <c r="L34" s="49"/>
      <c r="M34" s="50"/>
      <c r="N34" s="52"/>
      <c r="O34" s="54">
        <v>3688</v>
      </c>
      <c r="P34" s="50">
        <v>35</v>
      </c>
      <c r="Q34" s="52">
        <v>38</v>
      </c>
      <c r="R34" s="23">
        <f t="shared" si="18"/>
        <v>805</v>
      </c>
      <c r="S34" s="24">
        <f t="shared" si="19"/>
        <v>989</v>
      </c>
      <c r="T34" s="62"/>
      <c r="U34" s="62"/>
      <c r="V34" s="62"/>
      <c r="W34" s="114">
        <f t="shared" ca="1" si="20"/>
        <v>126099</v>
      </c>
      <c r="X34" s="115">
        <f ca="1">IFERROR(('Main Tab'!$D$10-W34)/'Main Tab'!$D$10,1)</f>
        <v>0.29001109190516139</v>
      </c>
      <c r="Y34" s="110" t="s">
        <v>155</v>
      </c>
      <c r="Z34" s="65">
        <v>5</v>
      </c>
      <c r="AA34" s="49"/>
      <c r="AB34" s="49"/>
      <c r="AC34" s="50"/>
      <c r="AD34" s="104"/>
      <c r="AE34" s="106"/>
      <c r="AF34" s="108"/>
      <c r="AI34" s="83">
        <f t="shared" ca="1" si="21"/>
        <v>43582.124999999949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Accum- 63211</v>
      </c>
      <c r="AP34" s="81">
        <f t="shared" si="1"/>
        <v>35</v>
      </c>
      <c r="AQ34" s="81">
        <f t="shared" si="2"/>
        <v>38</v>
      </c>
      <c r="AR34" s="81">
        <f t="shared" si="3"/>
        <v>3688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2">
        <f t="shared" si="8"/>
        <v>198</v>
      </c>
      <c r="AX34" s="81">
        <f t="shared" si="9"/>
        <v>205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902</v>
      </c>
      <c r="BC34" s="81">
        <f t="shared" si="14"/>
        <v>205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43582.166666666613</v>
      </c>
      <c r="C35" s="49"/>
      <c r="D35" s="50">
        <v>898</v>
      </c>
      <c r="E35" s="51">
        <v>42</v>
      </c>
      <c r="F35" s="50">
        <v>1.75</v>
      </c>
      <c r="G35" s="51">
        <v>188</v>
      </c>
      <c r="H35" s="52">
        <v>205</v>
      </c>
      <c r="I35" s="53"/>
      <c r="J35" s="160"/>
      <c r="K35" s="65"/>
      <c r="L35" s="49"/>
      <c r="M35" s="50"/>
      <c r="N35" s="52"/>
      <c r="O35" s="54">
        <v>3622</v>
      </c>
      <c r="P35" s="50">
        <v>36</v>
      </c>
      <c r="Q35" s="52">
        <v>39</v>
      </c>
      <c r="R35" s="23">
        <f t="shared" si="18"/>
        <v>841</v>
      </c>
      <c r="S35" s="24">
        <f t="shared" si="19"/>
        <v>1028</v>
      </c>
      <c r="T35" s="62"/>
      <c r="U35" s="62"/>
      <c r="V35" s="62"/>
      <c r="W35" s="114">
        <f t="shared" ca="1" si="20"/>
        <v>126060</v>
      </c>
      <c r="X35" s="115">
        <f ca="1">IFERROR(('Main Tab'!$D$10-W35)/'Main Tab'!$D$10,1)</f>
        <v>0.29023067784490475</v>
      </c>
      <c r="Y35" s="110" t="s">
        <v>156</v>
      </c>
      <c r="Z35" s="65">
        <v>6</v>
      </c>
      <c r="AA35" s="49"/>
      <c r="AB35" s="49"/>
      <c r="AC35" s="50"/>
      <c r="AD35" s="104"/>
      <c r="AE35" s="106"/>
      <c r="AF35" s="108"/>
      <c r="AI35" s="83">
        <f t="shared" ca="1" si="21"/>
        <v>43582.166666666613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OT #1- 4'10", OT #2- 6'5"</v>
      </c>
      <c r="AP35" s="81">
        <f t="shared" si="1"/>
        <v>36</v>
      </c>
      <c r="AQ35" s="81">
        <f t="shared" si="2"/>
        <v>39</v>
      </c>
      <c r="AR35" s="81">
        <f t="shared" si="3"/>
        <v>3622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2">
        <f t="shared" si="8"/>
        <v>188</v>
      </c>
      <c r="AX35" s="81">
        <f t="shared" si="9"/>
        <v>205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898</v>
      </c>
      <c r="BC35" s="81">
        <f t="shared" si="14"/>
        <v>205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43582.208333333278</v>
      </c>
      <c r="C36" s="49"/>
      <c r="D36" s="50">
        <v>902</v>
      </c>
      <c r="E36" s="51">
        <v>42</v>
      </c>
      <c r="F36" s="50">
        <v>1.75</v>
      </c>
      <c r="G36" s="51">
        <v>194</v>
      </c>
      <c r="H36" s="52">
        <v>204</v>
      </c>
      <c r="I36" s="53"/>
      <c r="J36" s="160"/>
      <c r="K36" s="65"/>
      <c r="L36" s="49"/>
      <c r="M36" s="50"/>
      <c r="N36" s="52"/>
      <c r="O36" s="54">
        <v>3590</v>
      </c>
      <c r="P36" s="50">
        <v>36</v>
      </c>
      <c r="Q36" s="52">
        <v>40</v>
      </c>
      <c r="R36" s="23">
        <f t="shared" si="18"/>
        <v>877</v>
      </c>
      <c r="S36" s="24">
        <f t="shared" si="19"/>
        <v>1068</v>
      </c>
      <c r="T36" s="62"/>
      <c r="U36" s="62"/>
      <c r="V36" s="62"/>
      <c r="W36" s="114">
        <f t="shared" ca="1" si="20"/>
        <v>126020</v>
      </c>
      <c r="X36" s="115">
        <f ca="1">IFERROR(('Main Tab'!$D$10-W36)/'Main Tab'!$D$10,1)</f>
        <v>0.29045589419335949</v>
      </c>
      <c r="Y36" s="110"/>
      <c r="Z36" s="65">
        <v>5</v>
      </c>
      <c r="AA36" s="49"/>
      <c r="AB36" s="49"/>
      <c r="AC36" s="50"/>
      <c r="AD36" s="104"/>
      <c r="AE36" s="106"/>
      <c r="AF36" s="108"/>
      <c r="AI36" s="83">
        <f t="shared" ca="1" si="21"/>
        <v>43582.208333333278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36</v>
      </c>
      <c r="AQ36" s="81">
        <f t="shared" si="2"/>
        <v>40</v>
      </c>
      <c r="AR36" s="81">
        <f t="shared" si="3"/>
        <v>3590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2">
        <f t="shared" si="8"/>
        <v>194</v>
      </c>
      <c r="AX36" s="81">
        <f t="shared" si="9"/>
        <v>204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902</v>
      </c>
      <c r="BC36" s="81">
        <f t="shared" si="14"/>
        <v>204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43582.249999999942</v>
      </c>
      <c r="C37" s="55"/>
      <c r="D37" s="56">
        <v>902</v>
      </c>
      <c r="E37" s="51">
        <v>42</v>
      </c>
      <c r="F37" s="50">
        <v>1.75</v>
      </c>
      <c r="G37" s="57">
        <v>194</v>
      </c>
      <c r="H37" s="58">
        <v>204</v>
      </c>
      <c r="I37" s="59"/>
      <c r="J37" s="161"/>
      <c r="K37" s="66"/>
      <c r="L37" s="55"/>
      <c r="M37" s="56"/>
      <c r="N37" s="58"/>
      <c r="O37" s="60">
        <v>3541</v>
      </c>
      <c r="P37" s="50">
        <v>35</v>
      </c>
      <c r="Q37" s="52">
        <v>42</v>
      </c>
      <c r="R37" s="25">
        <f t="shared" si="18"/>
        <v>912</v>
      </c>
      <c r="S37" s="26">
        <f t="shared" si="19"/>
        <v>1110</v>
      </c>
      <c r="T37" s="63"/>
      <c r="U37" s="63"/>
      <c r="V37" s="63"/>
      <c r="W37" s="116">
        <f t="shared" ca="1" si="20"/>
        <v>125978</v>
      </c>
      <c r="X37" s="117">
        <f ca="1">IFERROR(('Main Tab'!$D$10-W37)/'Main Tab'!$D$10,1)</f>
        <v>0.29069237135923698</v>
      </c>
      <c r="Y37" s="111"/>
      <c r="Z37" s="65">
        <v>8</v>
      </c>
      <c r="AA37" s="55"/>
      <c r="AB37" s="55"/>
      <c r="AC37" s="56"/>
      <c r="AD37" s="105"/>
      <c r="AE37" s="107"/>
      <c r="AF37" s="109"/>
      <c r="AI37" s="85">
        <f t="shared" ca="1" si="21"/>
        <v>43582.249999999942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35</v>
      </c>
      <c r="AQ37" s="86">
        <f t="shared" si="2"/>
        <v>42</v>
      </c>
      <c r="AR37" s="86">
        <f t="shared" si="3"/>
        <v>3541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7">
        <f t="shared" si="8"/>
        <v>194</v>
      </c>
      <c r="AX37" s="86">
        <f t="shared" si="9"/>
        <v>204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902</v>
      </c>
      <c r="BC37" s="86">
        <f t="shared" si="14"/>
        <v>204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  <c r="K42">
        <f>'04-27-19'!P1439</f>
        <v>0</v>
      </c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200-000000000000}">
      <formula1>0</formula1>
      <formula2>64</formula2>
    </dataValidation>
  </dataValidations>
  <pageMargins left="0" right="0" top="0" bottom="0" header="0.5" footer="0.5"/>
  <pageSetup scale="35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5">
    <tabColor rgb="FF000000"/>
    <pageSetUpPr fitToPage="1"/>
  </sheetPr>
  <dimension ref="B1:BF100"/>
  <sheetViews>
    <sheetView showGridLines="0" topLeftCell="T3" workbookViewId="0">
      <selection activeCell="AG3" sqref="AG3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43580</v>
      </c>
      <c r="N5" s="468" t="str">
        <f ca="1">"Oil Sales for "&amp;TEXT(L5,"MM-DD-YY")</f>
        <v>Oil Sales for 04-25-19</v>
      </c>
      <c r="O5" s="469"/>
      <c r="P5" s="96">
        <f>SUM(AC14:AC37)</f>
        <v>756.22</v>
      </c>
      <c r="Q5" s="10"/>
      <c r="R5" s="531" t="str">
        <f ca="1">"Flare Total For "&amp;TEXT(L5,"MM-DD-YY")</f>
        <v>Flare Total For 04-25-19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889</v>
      </c>
      <c r="M6" s="10"/>
      <c r="N6" s="472" t="str">
        <f ca="1">"Gas Sales for "&amp;TEXT(L5,"MM-DD-YY")</f>
        <v>Gas Sales for 04-25-19</v>
      </c>
      <c r="O6" s="473"/>
      <c r="P6" s="132">
        <v>3618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1285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925</v>
      </c>
      <c r="E14" s="51">
        <v>42</v>
      </c>
      <c r="F14" s="50">
        <v>1.75</v>
      </c>
      <c r="G14" s="51">
        <v>181</v>
      </c>
      <c r="H14" s="52">
        <v>204</v>
      </c>
      <c r="I14" s="53"/>
      <c r="J14" s="160"/>
      <c r="K14" s="65"/>
      <c r="L14" s="49"/>
      <c r="M14" s="50"/>
      <c r="N14" s="52"/>
      <c r="O14" s="54">
        <v>3578</v>
      </c>
      <c r="P14" s="50">
        <v>32</v>
      </c>
      <c r="Q14" s="52">
        <v>51</v>
      </c>
      <c r="R14" s="21">
        <f>P14</f>
        <v>32</v>
      </c>
      <c r="S14" s="22">
        <f>Q14</f>
        <v>51</v>
      </c>
      <c r="T14" s="61"/>
      <c r="U14" s="61"/>
      <c r="V14" s="61"/>
      <c r="W14" s="112">
        <f ca="1">INDEX('Daily Totals'!$1:$1048576,MATCH(L5,'Daily Totals'!B:B)-1,17)</f>
        <v>128311</v>
      </c>
      <c r="X14" s="113">
        <f ca="1">IFERROR(('Main Tab'!$D$10-W14)/'Main Tab'!$D$10,1)</f>
        <v>0.27755662783561458</v>
      </c>
      <c r="Y14" s="185"/>
      <c r="Z14" s="64">
        <v>10</v>
      </c>
      <c r="AA14" s="49"/>
      <c r="AB14" s="49"/>
      <c r="AC14" s="50"/>
      <c r="AD14" s="104"/>
      <c r="AE14" s="106"/>
      <c r="AF14" s="108"/>
      <c r="AI14" s="83">
        <f ca="1">$L$5+B14</f>
        <v>43580.291666666664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32</v>
      </c>
      <c r="AQ14" s="81">
        <f t="shared" ref="AQ14:AQ37" si="2">IF(Q14="","",Q14)</f>
        <v>51</v>
      </c>
      <c r="AR14" s="81">
        <f t="shared" ref="AR14:AR37" si="3">IF(O14="","",O14)</f>
        <v>3578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1.75</v>
      </c>
      <c r="AW14" s="82">
        <f t="shared" ref="AW14:AW37" si="8">IF(G14="","",G14)</f>
        <v>181</v>
      </c>
      <c r="AX14" s="81">
        <f t="shared" ref="AX14:AX37" si="9">IF(H14="","",H14)</f>
        <v>204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925</v>
      </c>
      <c r="BC14" s="81">
        <f t="shared" ref="BC14:BC37" si="14">IF(H14="","",H14)</f>
        <v>204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43580.333333333328</v>
      </c>
      <c r="C15" s="49"/>
      <c r="D15" s="50">
        <v>925</v>
      </c>
      <c r="E15" s="51">
        <v>42</v>
      </c>
      <c r="F15" s="50">
        <v>1.75</v>
      </c>
      <c r="G15" s="51">
        <v>178</v>
      </c>
      <c r="H15" s="52">
        <v>206</v>
      </c>
      <c r="I15" s="53"/>
      <c r="J15" s="160"/>
      <c r="K15" s="65"/>
      <c r="L15" s="49"/>
      <c r="M15" s="50"/>
      <c r="N15" s="52"/>
      <c r="O15" s="54">
        <v>3560</v>
      </c>
      <c r="P15" s="50">
        <v>36</v>
      </c>
      <c r="Q15" s="52">
        <v>54</v>
      </c>
      <c r="R15" s="23">
        <f t="shared" ref="R15:R37" si="18">P15+R14</f>
        <v>68</v>
      </c>
      <c r="S15" s="24">
        <f t="shared" ref="S15:S37" si="19">Q15+S14</f>
        <v>105</v>
      </c>
      <c r="T15" s="62"/>
      <c r="U15" s="62"/>
      <c r="V15" s="62"/>
      <c r="W15" s="114">
        <f t="shared" ref="W15:W37" ca="1" si="20">W14-Q15</f>
        <v>128257</v>
      </c>
      <c r="X15" s="115">
        <f ca="1">IFERROR(('Main Tab'!$D$10-W15)/'Main Tab'!$D$10,1)</f>
        <v>0.27786066990602848</v>
      </c>
      <c r="Y15" s="110"/>
      <c r="Z15" s="65">
        <v>8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43580.333333333328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36</v>
      </c>
      <c r="AQ15" s="81">
        <f t="shared" si="2"/>
        <v>54</v>
      </c>
      <c r="AR15" s="81">
        <f t="shared" si="3"/>
        <v>3560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1.75</v>
      </c>
      <c r="AW15" s="82">
        <f t="shared" si="8"/>
        <v>178</v>
      </c>
      <c r="AX15" s="81">
        <f t="shared" si="9"/>
        <v>206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925</v>
      </c>
      <c r="BC15" s="81">
        <f t="shared" si="14"/>
        <v>206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43580.374999999993</v>
      </c>
      <c r="C16" s="49"/>
      <c r="D16" s="50">
        <v>922</v>
      </c>
      <c r="E16" s="51">
        <v>42</v>
      </c>
      <c r="F16" s="50">
        <v>1.75</v>
      </c>
      <c r="G16" s="51">
        <v>180</v>
      </c>
      <c r="H16" s="52">
        <v>206</v>
      </c>
      <c r="I16" s="53"/>
      <c r="J16" s="160"/>
      <c r="K16" s="65"/>
      <c r="L16" s="49"/>
      <c r="M16" s="50"/>
      <c r="N16" s="52"/>
      <c r="O16" s="54">
        <v>3497</v>
      </c>
      <c r="P16" s="50">
        <v>39</v>
      </c>
      <c r="Q16" s="52">
        <v>51</v>
      </c>
      <c r="R16" s="23">
        <f t="shared" si="18"/>
        <v>107</v>
      </c>
      <c r="S16" s="24">
        <f t="shared" si="19"/>
        <v>156</v>
      </c>
      <c r="T16" s="62"/>
      <c r="U16" s="62"/>
      <c r="V16" s="62"/>
      <c r="W16" s="114">
        <f t="shared" ca="1" si="20"/>
        <v>128206</v>
      </c>
      <c r="X16" s="115">
        <f ca="1">IFERROR(('Main Tab'!$D$10-W16)/'Main Tab'!$D$10,1)</f>
        <v>0.27814782075030825</v>
      </c>
      <c r="Y16" s="110"/>
      <c r="Z16" s="65">
        <v>7</v>
      </c>
      <c r="AA16" s="49"/>
      <c r="AB16" s="49"/>
      <c r="AC16" s="50"/>
      <c r="AD16" s="104"/>
      <c r="AE16" s="106"/>
      <c r="AF16" s="108"/>
      <c r="AI16" s="83">
        <f t="shared" ca="1" si="21"/>
        <v>43580.374999999993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39</v>
      </c>
      <c r="AQ16" s="81">
        <f t="shared" si="2"/>
        <v>51</v>
      </c>
      <c r="AR16" s="81">
        <f t="shared" si="3"/>
        <v>3497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1.75</v>
      </c>
      <c r="AW16" s="82">
        <f t="shared" si="8"/>
        <v>180</v>
      </c>
      <c r="AX16" s="81">
        <f t="shared" si="9"/>
        <v>206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922</v>
      </c>
      <c r="BC16" s="81">
        <f t="shared" si="14"/>
        <v>206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43580.416666666657</v>
      </c>
      <c r="C17" s="49"/>
      <c r="D17" s="50">
        <v>922</v>
      </c>
      <c r="E17" s="51">
        <v>42</v>
      </c>
      <c r="F17" s="50">
        <v>1.75</v>
      </c>
      <c r="G17" s="51">
        <v>176</v>
      </c>
      <c r="H17" s="52">
        <v>214</v>
      </c>
      <c r="I17" s="53"/>
      <c r="J17" s="160"/>
      <c r="K17" s="65"/>
      <c r="L17" s="49"/>
      <c r="M17" s="50"/>
      <c r="N17" s="52"/>
      <c r="O17" s="54">
        <v>3578</v>
      </c>
      <c r="P17" s="50">
        <v>38</v>
      </c>
      <c r="Q17" s="52">
        <v>52</v>
      </c>
      <c r="R17" s="23">
        <f t="shared" si="18"/>
        <v>145</v>
      </c>
      <c r="S17" s="24">
        <f t="shared" si="19"/>
        <v>208</v>
      </c>
      <c r="T17" s="62"/>
      <c r="U17" s="171"/>
      <c r="V17" s="62"/>
      <c r="W17" s="114">
        <f t="shared" ca="1" si="20"/>
        <v>128154</v>
      </c>
      <c r="X17" s="115">
        <f ca="1">IFERROR(('Main Tab'!$D$10-W17)/'Main Tab'!$D$10,1)</f>
        <v>0.2784406020032994</v>
      </c>
      <c r="Y17" s="110"/>
      <c r="Z17" s="65">
        <v>5</v>
      </c>
      <c r="AA17" s="49">
        <v>8070001</v>
      </c>
      <c r="AB17" s="49" t="s">
        <v>154</v>
      </c>
      <c r="AC17" s="50">
        <v>196.73</v>
      </c>
      <c r="AD17" s="104" t="s">
        <v>153</v>
      </c>
      <c r="AE17" s="106">
        <v>45.5</v>
      </c>
      <c r="AF17" s="108">
        <v>1E-3</v>
      </c>
      <c r="AI17" s="83">
        <f t="shared" ca="1" si="21"/>
        <v>43580.416666666657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38</v>
      </c>
      <c r="AQ17" s="81">
        <f t="shared" si="2"/>
        <v>52</v>
      </c>
      <c r="AR17" s="81">
        <f t="shared" si="3"/>
        <v>3578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1.75</v>
      </c>
      <c r="AW17" s="82">
        <f t="shared" si="8"/>
        <v>176</v>
      </c>
      <c r="AX17" s="81">
        <f t="shared" si="9"/>
        <v>214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922</v>
      </c>
      <c r="BC17" s="81">
        <f t="shared" si="14"/>
        <v>214</v>
      </c>
      <c r="BD17" s="222">
        <f t="shared" si="15"/>
        <v>1E-3</v>
      </c>
      <c r="BE17" s="223">
        <f t="shared" si="16"/>
        <v>45.5</v>
      </c>
      <c r="BF17" s="84" t="str">
        <f t="shared" si="17"/>
        <v>Ticket No: 8070001 196.73 bbls sold</v>
      </c>
    </row>
    <row r="18" spans="2:58" x14ac:dyDescent="0.25">
      <c r="B18" s="47">
        <f t="shared" ca="1" si="22"/>
        <v>43580.458333333321</v>
      </c>
      <c r="C18" s="49"/>
      <c r="D18" s="50">
        <v>921</v>
      </c>
      <c r="E18" s="51">
        <v>42</v>
      </c>
      <c r="F18" s="50">
        <v>1.75</v>
      </c>
      <c r="G18" s="51">
        <v>178</v>
      </c>
      <c r="H18" s="52">
        <v>212</v>
      </c>
      <c r="I18" s="53"/>
      <c r="J18" s="160"/>
      <c r="K18" s="65"/>
      <c r="L18" s="49"/>
      <c r="M18" s="50"/>
      <c r="N18" s="52"/>
      <c r="O18" s="54">
        <v>3551</v>
      </c>
      <c r="P18" s="50">
        <v>39</v>
      </c>
      <c r="Q18" s="52">
        <v>53</v>
      </c>
      <c r="R18" s="23">
        <f t="shared" si="18"/>
        <v>184</v>
      </c>
      <c r="S18" s="24">
        <f t="shared" si="19"/>
        <v>261</v>
      </c>
      <c r="T18" s="62"/>
      <c r="U18" s="62"/>
      <c r="V18" s="62"/>
      <c r="W18" s="114">
        <f t="shared" ca="1" si="20"/>
        <v>128101</v>
      </c>
      <c r="X18" s="115">
        <f ca="1">IFERROR(('Main Tab'!$D$10-W18)/'Main Tab'!$D$10,1)</f>
        <v>0.27873901366500192</v>
      </c>
      <c r="Y18" s="110"/>
      <c r="Z18" s="65">
        <v>4</v>
      </c>
      <c r="AA18" s="49"/>
      <c r="AB18" s="49"/>
      <c r="AC18" s="50"/>
      <c r="AD18" s="104"/>
      <c r="AE18" s="106"/>
      <c r="AF18" s="108"/>
      <c r="AI18" s="83">
        <f t="shared" ca="1" si="21"/>
        <v>43580.458333333321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39</v>
      </c>
      <c r="AQ18" s="81">
        <f t="shared" si="2"/>
        <v>53</v>
      </c>
      <c r="AR18" s="81">
        <f t="shared" si="3"/>
        <v>3551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1.75</v>
      </c>
      <c r="AW18" s="82">
        <f t="shared" si="8"/>
        <v>178</v>
      </c>
      <c r="AX18" s="81">
        <f t="shared" si="9"/>
        <v>212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921</v>
      </c>
      <c r="BC18" s="81">
        <f t="shared" si="14"/>
        <v>212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43580.499999999985</v>
      </c>
      <c r="C19" s="49"/>
      <c r="D19" s="50">
        <v>920</v>
      </c>
      <c r="E19" s="51">
        <v>42</v>
      </c>
      <c r="F19" s="50">
        <v>1.75</v>
      </c>
      <c r="G19" s="51">
        <v>188</v>
      </c>
      <c r="H19" s="52">
        <v>214</v>
      </c>
      <c r="I19" s="53"/>
      <c r="J19" s="160"/>
      <c r="K19" s="65"/>
      <c r="L19" s="49"/>
      <c r="M19" s="50"/>
      <c r="N19" s="52"/>
      <c r="O19" s="54">
        <v>3576</v>
      </c>
      <c r="P19" s="50">
        <v>37</v>
      </c>
      <c r="Q19" s="52">
        <v>57</v>
      </c>
      <c r="R19" s="23">
        <f t="shared" si="18"/>
        <v>221</v>
      </c>
      <c r="S19" s="24">
        <f t="shared" si="19"/>
        <v>318</v>
      </c>
      <c r="T19" s="62"/>
      <c r="U19" s="62"/>
      <c r="V19" s="62"/>
      <c r="W19" s="114">
        <f t="shared" ca="1" si="20"/>
        <v>128044</v>
      </c>
      <c r="X19" s="115">
        <f ca="1">IFERROR(('Main Tab'!$D$10-W19)/'Main Tab'!$D$10,1)</f>
        <v>0.27905994696154995</v>
      </c>
      <c r="Y19" s="110"/>
      <c r="Z19" s="65">
        <v>4</v>
      </c>
      <c r="AA19" s="49">
        <v>8069801</v>
      </c>
      <c r="AB19" s="49" t="s">
        <v>154</v>
      </c>
      <c r="AC19" s="50">
        <v>193.96</v>
      </c>
      <c r="AD19" s="104" t="s">
        <v>153</v>
      </c>
      <c r="AE19" s="106">
        <v>49</v>
      </c>
      <c r="AF19" s="108">
        <v>2E-3</v>
      </c>
      <c r="AI19" s="83">
        <f t="shared" ca="1" si="21"/>
        <v>43580.499999999985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37</v>
      </c>
      <c r="AQ19" s="81">
        <f t="shared" si="2"/>
        <v>57</v>
      </c>
      <c r="AR19" s="81">
        <f t="shared" si="3"/>
        <v>3576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1.75</v>
      </c>
      <c r="AW19" s="82">
        <f t="shared" si="8"/>
        <v>188</v>
      </c>
      <c r="AX19" s="81">
        <f t="shared" si="9"/>
        <v>214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920</v>
      </c>
      <c r="BC19" s="81">
        <f t="shared" si="14"/>
        <v>214</v>
      </c>
      <c r="BD19" s="222">
        <f t="shared" si="15"/>
        <v>2E-3</v>
      </c>
      <c r="BE19" s="223">
        <f t="shared" si="16"/>
        <v>49</v>
      </c>
      <c r="BF19" s="84" t="str">
        <f t="shared" si="17"/>
        <v>Ticket No: 8069801 193.96 bbls sold</v>
      </c>
    </row>
    <row r="20" spans="2:58" x14ac:dyDescent="0.25">
      <c r="B20" s="47">
        <f t="shared" ca="1" si="22"/>
        <v>43580.54166666665</v>
      </c>
      <c r="C20" s="49"/>
      <c r="D20" s="50">
        <v>920</v>
      </c>
      <c r="E20" s="51">
        <v>42</v>
      </c>
      <c r="F20" s="50">
        <v>1.75</v>
      </c>
      <c r="G20" s="51">
        <v>179</v>
      </c>
      <c r="H20" s="52">
        <v>216</v>
      </c>
      <c r="I20" s="53"/>
      <c r="J20" s="160"/>
      <c r="K20" s="65"/>
      <c r="L20" s="49"/>
      <c r="M20" s="50"/>
      <c r="N20" s="52"/>
      <c r="O20" s="54">
        <v>3577</v>
      </c>
      <c r="P20" s="50">
        <v>38</v>
      </c>
      <c r="Q20" s="52">
        <v>56</v>
      </c>
      <c r="R20" s="23">
        <f t="shared" si="18"/>
        <v>259</v>
      </c>
      <c r="S20" s="24">
        <f t="shared" si="19"/>
        <v>374</v>
      </c>
      <c r="T20" s="62"/>
      <c r="U20" s="62"/>
      <c r="V20" s="62"/>
      <c r="W20" s="114">
        <f t="shared" ca="1" si="20"/>
        <v>127988</v>
      </c>
      <c r="X20" s="115">
        <f ca="1">IFERROR(('Main Tab'!$D$10-W20)/'Main Tab'!$D$10,1)</f>
        <v>0.27937524984938655</v>
      </c>
      <c r="Y20" s="110"/>
      <c r="Z20" s="221">
        <v>7</v>
      </c>
      <c r="AA20" s="49"/>
      <c r="AB20" s="49"/>
      <c r="AC20" s="50"/>
      <c r="AD20" s="104"/>
      <c r="AE20" s="106"/>
      <c r="AF20" s="108"/>
      <c r="AI20" s="83">
        <f t="shared" ca="1" si="21"/>
        <v>43580.54166666665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38</v>
      </c>
      <c r="AQ20" s="81">
        <f t="shared" si="2"/>
        <v>56</v>
      </c>
      <c r="AR20" s="81">
        <f t="shared" si="3"/>
        <v>3577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1.75</v>
      </c>
      <c r="AW20" s="82">
        <f t="shared" si="8"/>
        <v>179</v>
      </c>
      <c r="AX20" s="81">
        <f t="shared" si="9"/>
        <v>216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920</v>
      </c>
      <c r="BC20" s="81">
        <f t="shared" si="14"/>
        <v>216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43580.583333333314</v>
      </c>
      <c r="C21" s="49"/>
      <c r="D21" s="50">
        <v>919</v>
      </c>
      <c r="E21" s="51">
        <v>42</v>
      </c>
      <c r="F21" s="50">
        <v>1.75</v>
      </c>
      <c r="G21" s="51">
        <v>177</v>
      </c>
      <c r="H21" s="52">
        <v>212</v>
      </c>
      <c r="I21" s="53"/>
      <c r="J21" s="160"/>
      <c r="K21" s="65"/>
      <c r="L21" s="49"/>
      <c r="M21" s="50"/>
      <c r="N21" s="52"/>
      <c r="O21" s="54">
        <v>3560</v>
      </c>
      <c r="P21" s="50">
        <v>38</v>
      </c>
      <c r="Q21" s="52">
        <v>58</v>
      </c>
      <c r="R21" s="23">
        <f t="shared" si="18"/>
        <v>297</v>
      </c>
      <c r="S21" s="24">
        <f t="shared" si="19"/>
        <v>432</v>
      </c>
      <c r="T21" s="62"/>
      <c r="U21" s="62"/>
      <c r="V21" s="62"/>
      <c r="W21" s="114">
        <f t="shared" ca="1" si="20"/>
        <v>127930</v>
      </c>
      <c r="X21" s="115">
        <f ca="1">IFERROR(('Main Tab'!$D$10-W21)/'Main Tab'!$D$10,1)</f>
        <v>0.27970181355464591</v>
      </c>
      <c r="Y21" s="110"/>
      <c r="Z21" s="65">
        <v>7</v>
      </c>
      <c r="AA21" s="49"/>
      <c r="AB21" s="49"/>
      <c r="AC21" s="50"/>
      <c r="AD21" s="104"/>
      <c r="AE21" s="106"/>
      <c r="AF21" s="108"/>
      <c r="AI21" s="83">
        <f t="shared" ca="1" si="21"/>
        <v>43580.583333333314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38</v>
      </c>
      <c r="AQ21" s="81">
        <f t="shared" si="2"/>
        <v>58</v>
      </c>
      <c r="AR21" s="81">
        <f t="shared" si="3"/>
        <v>3560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1.75</v>
      </c>
      <c r="AW21" s="82">
        <f t="shared" si="8"/>
        <v>177</v>
      </c>
      <c r="AX21" s="81">
        <f t="shared" si="9"/>
        <v>212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919</v>
      </c>
      <c r="BC21" s="81">
        <f t="shared" si="14"/>
        <v>212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43580.624999999978</v>
      </c>
      <c r="C22" s="49"/>
      <c r="D22" s="50">
        <v>918</v>
      </c>
      <c r="E22" s="51">
        <v>42</v>
      </c>
      <c r="F22" s="50">
        <v>1.75</v>
      </c>
      <c r="G22" s="51">
        <v>188</v>
      </c>
      <c r="H22" s="52">
        <v>215</v>
      </c>
      <c r="I22" s="53"/>
      <c r="J22" s="160"/>
      <c r="K22" s="65"/>
      <c r="L22" s="49"/>
      <c r="M22" s="50"/>
      <c r="N22" s="52"/>
      <c r="O22" s="54">
        <v>3523</v>
      </c>
      <c r="P22" s="50">
        <v>39</v>
      </c>
      <c r="Q22" s="52">
        <v>55</v>
      </c>
      <c r="R22" s="23">
        <f t="shared" si="18"/>
        <v>336</v>
      </c>
      <c r="S22" s="24">
        <f t="shared" si="19"/>
        <v>487</v>
      </c>
      <c r="T22" s="62"/>
      <c r="U22" s="62"/>
      <c r="V22" s="62"/>
      <c r="W22" s="114">
        <f t="shared" ca="1" si="20"/>
        <v>127875</v>
      </c>
      <c r="X22" s="115">
        <f ca="1">IFERROR(('Main Tab'!$D$10-W22)/'Main Tab'!$D$10,1)</f>
        <v>0.28001148603377118</v>
      </c>
      <c r="Y22" s="110"/>
      <c r="Z22" s="65">
        <v>6</v>
      </c>
      <c r="AA22" s="49"/>
      <c r="AB22" s="49"/>
      <c r="AC22" s="50"/>
      <c r="AD22" s="104"/>
      <c r="AE22" s="106"/>
      <c r="AF22" s="108"/>
      <c r="AI22" s="83">
        <f t="shared" ca="1" si="21"/>
        <v>43580.624999999978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39</v>
      </c>
      <c r="AQ22" s="81">
        <f t="shared" si="2"/>
        <v>55</v>
      </c>
      <c r="AR22" s="81">
        <f t="shared" si="3"/>
        <v>3523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1.75</v>
      </c>
      <c r="AW22" s="82">
        <f t="shared" si="8"/>
        <v>188</v>
      </c>
      <c r="AX22" s="81">
        <f t="shared" si="9"/>
        <v>215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918</v>
      </c>
      <c r="BC22" s="81">
        <f t="shared" si="14"/>
        <v>215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43580.666666666642</v>
      </c>
      <c r="C23" s="49"/>
      <c r="D23" s="50">
        <v>918</v>
      </c>
      <c r="E23" s="51">
        <v>42</v>
      </c>
      <c r="F23" s="50">
        <v>1.75</v>
      </c>
      <c r="G23" s="51">
        <v>186</v>
      </c>
      <c r="H23" s="52">
        <v>216</v>
      </c>
      <c r="I23" s="53"/>
      <c r="J23" s="160"/>
      <c r="K23" s="65"/>
      <c r="L23" s="49"/>
      <c r="M23" s="50"/>
      <c r="N23" s="52"/>
      <c r="O23" s="54">
        <v>3548</v>
      </c>
      <c r="P23" s="50">
        <v>37</v>
      </c>
      <c r="Q23" s="52">
        <v>55</v>
      </c>
      <c r="R23" s="23">
        <f t="shared" si="18"/>
        <v>373</v>
      </c>
      <c r="S23" s="24">
        <f t="shared" si="19"/>
        <v>542</v>
      </c>
      <c r="T23" s="62"/>
      <c r="U23" s="62"/>
      <c r="V23" s="62"/>
      <c r="W23" s="114">
        <f t="shared" ca="1" si="20"/>
        <v>127820</v>
      </c>
      <c r="X23" s="115">
        <f ca="1">IFERROR(('Main Tab'!$D$10-W23)/'Main Tab'!$D$10,1)</f>
        <v>0.28032115851289646</v>
      </c>
      <c r="Y23" s="110"/>
      <c r="Z23" s="65">
        <v>8</v>
      </c>
      <c r="AA23" s="49"/>
      <c r="AB23" s="49"/>
      <c r="AC23" s="50"/>
      <c r="AD23" s="104"/>
      <c r="AE23" s="106"/>
      <c r="AF23" s="108"/>
      <c r="AI23" s="83">
        <f t="shared" ca="1" si="21"/>
        <v>43580.666666666642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37</v>
      </c>
      <c r="AQ23" s="81">
        <f t="shared" si="2"/>
        <v>55</v>
      </c>
      <c r="AR23" s="81">
        <f t="shared" si="3"/>
        <v>3548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1.75</v>
      </c>
      <c r="AW23" s="82">
        <f t="shared" si="8"/>
        <v>186</v>
      </c>
      <c r="AX23" s="81">
        <f t="shared" si="9"/>
        <v>216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918</v>
      </c>
      <c r="BC23" s="81">
        <f t="shared" si="14"/>
        <v>216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43580.708333333307</v>
      </c>
      <c r="C24" s="49"/>
      <c r="D24" s="50">
        <v>917</v>
      </c>
      <c r="E24" s="51">
        <v>42</v>
      </c>
      <c r="F24" s="50">
        <v>1.75</v>
      </c>
      <c r="G24" s="51">
        <v>179</v>
      </c>
      <c r="H24" s="52">
        <v>214</v>
      </c>
      <c r="I24" s="53"/>
      <c r="J24" s="160"/>
      <c r="K24" s="65"/>
      <c r="L24" s="49"/>
      <c r="M24" s="50"/>
      <c r="N24" s="52"/>
      <c r="O24" s="54">
        <v>3576</v>
      </c>
      <c r="P24" s="50">
        <v>38</v>
      </c>
      <c r="Q24" s="52">
        <v>57</v>
      </c>
      <c r="R24" s="23">
        <f t="shared" si="18"/>
        <v>411</v>
      </c>
      <c r="S24" s="24">
        <f t="shared" si="19"/>
        <v>599</v>
      </c>
      <c r="T24" s="62"/>
      <c r="U24" s="62"/>
      <c r="V24" s="62"/>
      <c r="W24" s="114">
        <f t="shared" ca="1" si="20"/>
        <v>127763</v>
      </c>
      <c r="X24" s="115">
        <f ca="1">IFERROR(('Main Tab'!$D$10-W24)/'Main Tab'!$D$10,1)</f>
        <v>0.28064209180944444</v>
      </c>
      <c r="Y24" s="110"/>
      <c r="Z24" s="65">
        <v>5</v>
      </c>
      <c r="AA24" s="49"/>
      <c r="AB24" s="49"/>
      <c r="AC24" s="50"/>
      <c r="AD24" s="104"/>
      <c r="AE24" s="106"/>
      <c r="AF24" s="108"/>
      <c r="AI24" s="83">
        <f t="shared" ca="1" si="21"/>
        <v>43580.708333333307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38</v>
      </c>
      <c r="AQ24" s="81">
        <f t="shared" si="2"/>
        <v>57</v>
      </c>
      <c r="AR24" s="81">
        <f t="shared" si="3"/>
        <v>3576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1.75</v>
      </c>
      <c r="AW24" s="82">
        <f t="shared" si="8"/>
        <v>179</v>
      </c>
      <c r="AX24" s="81">
        <f t="shared" si="9"/>
        <v>214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917</v>
      </c>
      <c r="BC24" s="81">
        <f t="shared" si="14"/>
        <v>214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43580.749999999971</v>
      </c>
      <c r="C25" s="49"/>
      <c r="D25" s="50">
        <v>917</v>
      </c>
      <c r="E25" s="51">
        <v>42</v>
      </c>
      <c r="F25" s="50">
        <v>1.75</v>
      </c>
      <c r="G25" s="51">
        <v>181</v>
      </c>
      <c r="H25" s="52">
        <v>214</v>
      </c>
      <c r="I25" s="53"/>
      <c r="J25" s="160"/>
      <c r="K25" s="65"/>
      <c r="L25" s="49"/>
      <c r="M25" s="50"/>
      <c r="N25" s="52"/>
      <c r="O25" s="54">
        <v>3549</v>
      </c>
      <c r="P25" s="50">
        <v>38</v>
      </c>
      <c r="Q25" s="52">
        <v>56</v>
      </c>
      <c r="R25" s="23">
        <f t="shared" si="18"/>
        <v>449</v>
      </c>
      <c r="S25" s="24">
        <f t="shared" si="19"/>
        <v>655</v>
      </c>
      <c r="T25" s="62"/>
      <c r="U25" s="62"/>
      <c r="V25" s="62"/>
      <c r="W25" s="114">
        <f t="shared" ca="1" si="20"/>
        <v>127707</v>
      </c>
      <c r="X25" s="115">
        <f ca="1">IFERROR(('Main Tab'!$D$10-W25)/'Main Tab'!$D$10,1)</f>
        <v>0.28095739469728109</v>
      </c>
      <c r="Y25" s="110"/>
      <c r="Z25" s="65">
        <v>6</v>
      </c>
      <c r="AA25" s="49"/>
      <c r="AB25" s="49"/>
      <c r="AC25" s="50"/>
      <c r="AD25" s="104"/>
      <c r="AE25" s="106"/>
      <c r="AF25" s="108"/>
      <c r="AI25" s="83">
        <f t="shared" ca="1" si="21"/>
        <v>43580.749999999971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38</v>
      </c>
      <c r="AQ25" s="81">
        <f t="shared" si="2"/>
        <v>56</v>
      </c>
      <c r="AR25" s="81">
        <f t="shared" si="3"/>
        <v>3549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1.75</v>
      </c>
      <c r="AW25" s="82">
        <f t="shared" si="8"/>
        <v>181</v>
      </c>
      <c r="AX25" s="81">
        <f t="shared" si="9"/>
        <v>214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917</v>
      </c>
      <c r="BC25" s="81">
        <f t="shared" si="14"/>
        <v>214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43580.791666666635</v>
      </c>
      <c r="C26" s="49"/>
      <c r="D26" s="50">
        <v>919</v>
      </c>
      <c r="E26" s="51">
        <v>42</v>
      </c>
      <c r="F26" s="50">
        <v>1.75</v>
      </c>
      <c r="G26" s="51">
        <v>185</v>
      </c>
      <c r="H26" s="52">
        <v>211</v>
      </c>
      <c r="I26" s="53"/>
      <c r="J26" s="160"/>
      <c r="K26" s="65"/>
      <c r="L26" s="49"/>
      <c r="M26" s="50"/>
      <c r="N26" s="52"/>
      <c r="O26" s="54">
        <v>3581</v>
      </c>
      <c r="P26" s="50">
        <v>36</v>
      </c>
      <c r="Q26" s="52">
        <v>54</v>
      </c>
      <c r="R26" s="23">
        <f t="shared" si="18"/>
        <v>485</v>
      </c>
      <c r="S26" s="24">
        <f t="shared" si="19"/>
        <v>709</v>
      </c>
      <c r="T26" s="62"/>
      <c r="U26" s="62"/>
      <c r="V26" s="62"/>
      <c r="W26" s="114">
        <f t="shared" ca="1" si="20"/>
        <v>127653</v>
      </c>
      <c r="X26" s="115">
        <f ca="1">IFERROR(('Main Tab'!$D$10-W26)/'Main Tab'!$D$10,1)</f>
        <v>0.28126143676769499</v>
      </c>
      <c r="Y26" s="110"/>
      <c r="Z26" s="64">
        <v>10</v>
      </c>
      <c r="AA26" s="49"/>
      <c r="AB26" s="49"/>
      <c r="AC26" s="50"/>
      <c r="AD26" s="104"/>
      <c r="AE26" s="106"/>
      <c r="AF26" s="108"/>
      <c r="AI26" s="83">
        <f t="shared" ca="1" si="21"/>
        <v>43580.791666666635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36</v>
      </c>
      <c r="AQ26" s="81">
        <f t="shared" si="2"/>
        <v>54</v>
      </c>
      <c r="AR26" s="81">
        <f t="shared" si="3"/>
        <v>3581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1.75</v>
      </c>
      <c r="AW26" s="82">
        <f t="shared" si="8"/>
        <v>185</v>
      </c>
      <c r="AX26" s="81">
        <f t="shared" si="9"/>
        <v>211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919</v>
      </c>
      <c r="BC26" s="81">
        <f t="shared" si="14"/>
        <v>211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2"/>
        <v>43580.833333333299</v>
      </c>
      <c r="C27" s="49"/>
      <c r="D27" s="50">
        <v>914</v>
      </c>
      <c r="E27" s="51">
        <v>42</v>
      </c>
      <c r="F27" s="50">
        <v>1.75</v>
      </c>
      <c r="G27" s="51">
        <v>172</v>
      </c>
      <c r="H27" s="52">
        <v>210</v>
      </c>
      <c r="I27" s="53"/>
      <c r="J27" s="160"/>
      <c r="K27" s="65"/>
      <c r="L27" s="49"/>
      <c r="M27" s="50"/>
      <c r="N27" s="52"/>
      <c r="O27" s="54">
        <v>3550</v>
      </c>
      <c r="P27" s="50">
        <v>33</v>
      </c>
      <c r="Q27" s="52">
        <v>51</v>
      </c>
      <c r="R27" s="23">
        <f t="shared" si="18"/>
        <v>518</v>
      </c>
      <c r="S27" s="24">
        <f t="shared" si="19"/>
        <v>760</v>
      </c>
      <c r="T27" s="62"/>
      <c r="U27" s="62"/>
      <c r="V27" s="62"/>
      <c r="W27" s="114">
        <f t="shared" ca="1" si="20"/>
        <v>127602</v>
      </c>
      <c r="X27" s="115">
        <f ca="1">IFERROR(('Main Tab'!$D$10-W27)/'Main Tab'!$D$10,1)</f>
        <v>0.28154858761197477</v>
      </c>
      <c r="Y27" s="110"/>
      <c r="Z27" s="65">
        <v>8</v>
      </c>
      <c r="AA27" s="49"/>
      <c r="AB27" s="49"/>
      <c r="AC27" s="50"/>
      <c r="AD27" s="104"/>
      <c r="AE27" s="106"/>
      <c r="AF27" s="108"/>
      <c r="AI27" s="83">
        <f t="shared" ca="1" si="21"/>
        <v>43580.833333333299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33</v>
      </c>
      <c r="AQ27" s="81">
        <f t="shared" si="2"/>
        <v>51</v>
      </c>
      <c r="AR27" s="81">
        <f t="shared" si="3"/>
        <v>3550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2">
        <f t="shared" si="8"/>
        <v>172</v>
      </c>
      <c r="AX27" s="81">
        <f t="shared" si="9"/>
        <v>210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914</v>
      </c>
      <c r="BC27" s="81">
        <f t="shared" si="14"/>
        <v>210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43580.874999999964</v>
      </c>
      <c r="C28" s="49"/>
      <c r="D28" s="50">
        <v>911</v>
      </c>
      <c r="E28" s="51">
        <v>42</v>
      </c>
      <c r="F28" s="50">
        <v>1.75</v>
      </c>
      <c r="G28" s="51">
        <v>186</v>
      </c>
      <c r="H28" s="52">
        <v>209</v>
      </c>
      <c r="I28" s="53"/>
      <c r="J28" s="160"/>
      <c r="K28" s="65"/>
      <c r="L28" s="49"/>
      <c r="M28" s="50"/>
      <c r="N28" s="52"/>
      <c r="O28" s="54">
        <v>3545</v>
      </c>
      <c r="P28" s="50">
        <v>38</v>
      </c>
      <c r="Q28" s="52">
        <v>52</v>
      </c>
      <c r="R28" s="23">
        <f t="shared" si="18"/>
        <v>556</v>
      </c>
      <c r="S28" s="24">
        <f t="shared" si="19"/>
        <v>812</v>
      </c>
      <c r="T28" s="62"/>
      <c r="U28" s="62"/>
      <c r="V28" s="62"/>
      <c r="W28" s="114">
        <f t="shared" ca="1" si="20"/>
        <v>127550</v>
      </c>
      <c r="X28" s="115">
        <f ca="1">IFERROR(('Main Tab'!$D$10-W28)/'Main Tab'!$D$10,1)</f>
        <v>0.28184136886496591</v>
      </c>
      <c r="Y28" s="110"/>
      <c r="Z28" s="65">
        <v>7</v>
      </c>
      <c r="AA28" s="49"/>
      <c r="AB28" s="49"/>
      <c r="AC28" s="50"/>
      <c r="AD28" s="104"/>
      <c r="AE28" s="106"/>
      <c r="AF28" s="108"/>
      <c r="AI28" s="83">
        <f t="shared" ca="1" si="21"/>
        <v>43580.874999999964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38</v>
      </c>
      <c r="AQ28" s="81">
        <f t="shared" si="2"/>
        <v>52</v>
      </c>
      <c r="AR28" s="81">
        <f t="shared" si="3"/>
        <v>3545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2">
        <f t="shared" si="8"/>
        <v>186</v>
      </c>
      <c r="AX28" s="81">
        <f t="shared" si="9"/>
        <v>209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911</v>
      </c>
      <c r="BC28" s="81">
        <f t="shared" si="14"/>
        <v>209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43580.916666666628</v>
      </c>
      <c r="C29" s="49"/>
      <c r="D29" s="50">
        <v>917</v>
      </c>
      <c r="E29" s="51">
        <v>42</v>
      </c>
      <c r="F29" s="50">
        <v>1.75</v>
      </c>
      <c r="G29" s="51">
        <v>170</v>
      </c>
      <c r="H29" s="52">
        <v>210</v>
      </c>
      <c r="I29" s="53"/>
      <c r="J29" s="160"/>
      <c r="K29" s="65"/>
      <c r="L29" s="49"/>
      <c r="M29" s="50"/>
      <c r="N29" s="52"/>
      <c r="O29" s="54">
        <v>3496</v>
      </c>
      <c r="P29" s="50">
        <v>35</v>
      </c>
      <c r="Q29" s="52">
        <v>53</v>
      </c>
      <c r="R29" s="23">
        <f t="shared" si="18"/>
        <v>591</v>
      </c>
      <c r="S29" s="24">
        <f t="shared" si="19"/>
        <v>865</v>
      </c>
      <c r="T29" s="62"/>
      <c r="U29" s="62"/>
      <c r="V29" s="62"/>
      <c r="W29" s="114">
        <f t="shared" ca="1" si="20"/>
        <v>127497</v>
      </c>
      <c r="X29" s="115">
        <f ca="1">IFERROR(('Main Tab'!$D$10-W29)/'Main Tab'!$D$10,1)</f>
        <v>0.28213978052666844</v>
      </c>
      <c r="Y29" s="110"/>
      <c r="Z29" s="65">
        <v>11</v>
      </c>
      <c r="AA29" s="49"/>
      <c r="AB29" s="49"/>
      <c r="AC29" s="50"/>
      <c r="AD29" s="104"/>
      <c r="AE29" s="106"/>
      <c r="AF29" s="108"/>
      <c r="AI29" s="83">
        <f t="shared" ca="1" si="21"/>
        <v>43580.916666666628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35</v>
      </c>
      <c r="AQ29" s="81">
        <f t="shared" si="2"/>
        <v>53</v>
      </c>
      <c r="AR29" s="81">
        <f t="shared" si="3"/>
        <v>3496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2">
        <f t="shared" si="8"/>
        <v>170</v>
      </c>
      <c r="AX29" s="81">
        <f t="shared" si="9"/>
        <v>210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917</v>
      </c>
      <c r="BC29" s="81">
        <f t="shared" si="14"/>
        <v>210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47">
        <f t="shared" ca="1" si="22"/>
        <v>43580.958333333292</v>
      </c>
      <c r="C30" s="49"/>
      <c r="D30" s="50">
        <v>916</v>
      </c>
      <c r="E30" s="51">
        <v>42</v>
      </c>
      <c r="F30" s="50">
        <v>1.75</v>
      </c>
      <c r="G30" s="51">
        <v>189</v>
      </c>
      <c r="H30" s="52">
        <v>211</v>
      </c>
      <c r="I30" s="53"/>
      <c r="J30" s="160"/>
      <c r="K30" s="65"/>
      <c r="L30" s="49"/>
      <c r="M30" s="50"/>
      <c r="N30" s="52"/>
      <c r="O30" s="54">
        <v>3510</v>
      </c>
      <c r="P30" s="50">
        <v>37</v>
      </c>
      <c r="Q30" s="52">
        <v>51</v>
      </c>
      <c r="R30" s="23">
        <f t="shared" si="18"/>
        <v>628</v>
      </c>
      <c r="S30" s="24">
        <f t="shared" si="19"/>
        <v>916</v>
      </c>
      <c r="T30" s="62"/>
      <c r="U30" s="62"/>
      <c r="V30" s="62"/>
      <c r="W30" s="114">
        <f t="shared" ca="1" si="20"/>
        <v>127446</v>
      </c>
      <c r="X30" s="115">
        <f ca="1">IFERROR(('Main Tab'!$D$10-W30)/'Main Tab'!$D$10,1)</f>
        <v>0.28242693137094821</v>
      </c>
      <c r="Y30" s="110"/>
      <c r="Z30" s="65">
        <v>4</v>
      </c>
      <c r="AA30" s="49">
        <v>6987922</v>
      </c>
      <c r="AB30" s="49" t="s">
        <v>152</v>
      </c>
      <c r="AC30" s="50">
        <v>183.04</v>
      </c>
      <c r="AD30" s="104" t="s">
        <v>153</v>
      </c>
      <c r="AE30" s="106">
        <v>43.7</v>
      </c>
      <c r="AF30" s="108">
        <v>1E-3</v>
      </c>
      <c r="AI30" s="83">
        <f t="shared" ca="1" si="21"/>
        <v>43580.958333333292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37</v>
      </c>
      <c r="AQ30" s="81">
        <f t="shared" si="2"/>
        <v>51</v>
      </c>
      <c r="AR30" s="81">
        <f t="shared" si="3"/>
        <v>3510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2">
        <f t="shared" si="8"/>
        <v>189</v>
      </c>
      <c r="AX30" s="81">
        <f t="shared" si="9"/>
        <v>211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916</v>
      </c>
      <c r="BC30" s="81">
        <f t="shared" si="14"/>
        <v>211</v>
      </c>
      <c r="BD30" s="222">
        <f t="shared" si="15"/>
        <v>1E-3</v>
      </c>
      <c r="BE30" s="223">
        <f t="shared" si="16"/>
        <v>43.7</v>
      </c>
      <c r="BF30" s="84" t="str">
        <f t="shared" si="17"/>
        <v>Ticket No: 6987922 183.04 bbls sold</v>
      </c>
    </row>
    <row r="31" spans="2:58" x14ac:dyDescent="0.25">
      <c r="B31" s="47">
        <f t="shared" ca="1" si="22"/>
        <v>43580.999999999956</v>
      </c>
      <c r="C31" s="49"/>
      <c r="D31" s="50">
        <v>917</v>
      </c>
      <c r="E31" s="51">
        <v>42</v>
      </c>
      <c r="F31" s="50">
        <v>1.75</v>
      </c>
      <c r="G31" s="51">
        <v>185</v>
      </c>
      <c r="H31" s="52">
        <v>213</v>
      </c>
      <c r="I31" s="53"/>
      <c r="J31" s="160"/>
      <c r="K31" s="65"/>
      <c r="L31" s="49"/>
      <c r="M31" s="50"/>
      <c r="N31" s="52"/>
      <c r="O31" s="54">
        <v>3596</v>
      </c>
      <c r="P31" s="50">
        <v>38</v>
      </c>
      <c r="Q31" s="52">
        <v>56</v>
      </c>
      <c r="R31" s="23">
        <f t="shared" si="18"/>
        <v>666</v>
      </c>
      <c r="S31" s="24">
        <f t="shared" si="19"/>
        <v>972</v>
      </c>
      <c r="T31" s="62"/>
      <c r="U31" s="62"/>
      <c r="V31" s="62"/>
      <c r="W31" s="114">
        <f t="shared" ca="1" si="20"/>
        <v>127390</v>
      </c>
      <c r="X31" s="115">
        <f ca="1">IFERROR(('Main Tab'!$D$10-W31)/'Main Tab'!$D$10,1)</f>
        <v>0.28274223425878486</v>
      </c>
      <c r="Y31" s="110"/>
      <c r="Z31" s="65">
        <v>4</v>
      </c>
      <c r="AA31" s="49"/>
      <c r="AB31" s="49"/>
      <c r="AC31" s="50"/>
      <c r="AD31" s="104"/>
      <c r="AE31" s="106"/>
      <c r="AF31" s="108"/>
      <c r="AI31" s="83">
        <f t="shared" ca="1" si="21"/>
        <v>43580.999999999956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38</v>
      </c>
      <c r="AQ31" s="81">
        <f t="shared" si="2"/>
        <v>56</v>
      </c>
      <c r="AR31" s="81">
        <f t="shared" si="3"/>
        <v>3596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2">
        <f t="shared" si="8"/>
        <v>185</v>
      </c>
      <c r="AX31" s="81">
        <f t="shared" si="9"/>
        <v>213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917</v>
      </c>
      <c r="BC31" s="81">
        <f t="shared" si="14"/>
        <v>213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43581.041666666621</v>
      </c>
      <c r="C32" s="49"/>
      <c r="D32" s="50">
        <v>914</v>
      </c>
      <c r="E32" s="51">
        <v>42</v>
      </c>
      <c r="F32" s="50">
        <v>1.75</v>
      </c>
      <c r="G32" s="51">
        <v>181</v>
      </c>
      <c r="H32" s="52">
        <v>210</v>
      </c>
      <c r="I32" s="53"/>
      <c r="J32" s="160"/>
      <c r="K32" s="65"/>
      <c r="L32" s="49"/>
      <c r="M32" s="50"/>
      <c r="N32" s="52"/>
      <c r="O32" s="54">
        <v>3520</v>
      </c>
      <c r="P32" s="50">
        <v>34</v>
      </c>
      <c r="Q32" s="52">
        <v>53</v>
      </c>
      <c r="R32" s="23">
        <f t="shared" si="18"/>
        <v>700</v>
      </c>
      <c r="S32" s="24">
        <f t="shared" si="19"/>
        <v>1025</v>
      </c>
      <c r="T32" s="62"/>
      <c r="U32" s="62"/>
      <c r="V32" s="62"/>
      <c r="W32" s="114">
        <f t="shared" ca="1" si="20"/>
        <v>127337</v>
      </c>
      <c r="X32" s="115">
        <f ca="1">IFERROR(('Main Tab'!$D$10-W32)/'Main Tab'!$D$10,1)</f>
        <v>0.28304064592048739</v>
      </c>
      <c r="Y32" s="110"/>
      <c r="Z32" s="221">
        <v>10</v>
      </c>
      <c r="AA32" s="49"/>
      <c r="AB32" s="49"/>
      <c r="AC32" s="50"/>
      <c r="AD32" s="104"/>
      <c r="AE32" s="106"/>
      <c r="AF32" s="108"/>
      <c r="AI32" s="83">
        <f t="shared" ca="1" si="21"/>
        <v>43581.041666666621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34</v>
      </c>
      <c r="AQ32" s="81">
        <f t="shared" si="2"/>
        <v>53</v>
      </c>
      <c r="AR32" s="81">
        <f t="shared" si="3"/>
        <v>3520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2">
        <f t="shared" si="8"/>
        <v>181</v>
      </c>
      <c r="AX32" s="81">
        <f t="shared" si="9"/>
        <v>210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914</v>
      </c>
      <c r="BC32" s="81">
        <f t="shared" si="14"/>
        <v>210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43581.083333333285</v>
      </c>
      <c r="C33" s="49"/>
      <c r="D33" s="50">
        <v>914</v>
      </c>
      <c r="E33" s="51">
        <v>42</v>
      </c>
      <c r="F33" s="50">
        <v>1.75</v>
      </c>
      <c r="G33" s="51">
        <v>186</v>
      </c>
      <c r="H33" s="52">
        <v>209</v>
      </c>
      <c r="I33" s="53"/>
      <c r="J33" s="160"/>
      <c r="K33" s="65"/>
      <c r="L33" s="49"/>
      <c r="M33" s="50"/>
      <c r="N33" s="52"/>
      <c r="O33" s="54">
        <v>3577</v>
      </c>
      <c r="P33" s="50">
        <v>39</v>
      </c>
      <c r="Q33" s="52">
        <v>55</v>
      </c>
      <c r="R33" s="23">
        <f t="shared" si="18"/>
        <v>739</v>
      </c>
      <c r="S33" s="24">
        <f t="shared" si="19"/>
        <v>1080</v>
      </c>
      <c r="T33" s="62"/>
      <c r="U33" s="62"/>
      <c r="V33" s="62"/>
      <c r="W33" s="114">
        <f t="shared" ca="1" si="20"/>
        <v>127282</v>
      </c>
      <c r="X33" s="115">
        <f ca="1">IFERROR(('Main Tab'!$D$10-W33)/'Main Tab'!$D$10,1)</f>
        <v>0.28335031839961261</v>
      </c>
      <c r="Y33" s="110"/>
      <c r="Z33" s="65">
        <v>7</v>
      </c>
      <c r="AA33" s="49"/>
      <c r="AB33" s="49"/>
      <c r="AC33" s="50"/>
      <c r="AD33" s="104"/>
      <c r="AE33" s="106"/>
      <c r="AF33" s="108"/>
      <c r="AI33" s="83">
        <f t="shared" ca="1" si="21"/>
        <v>43581.083333333285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39</v>
      </c>
      <c r="AQ33" s="81">
        <f t="shared" si="2"/>
        <v>55</v>
      </c>
      <c r="AR33" s="81">
        <f t="shared" si="3"/>
        <v>3577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2">
        <f t="shared" si="8"/>
        <v>186</v>
      </c>
      <c r="AX33" s="81">
        <f t="shared" si="9"/>
        <v>209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914</v>
      </c>
      <c r="BC33" s="81">
        <f t="shared" si="14"/>
        <v>209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43581.124999999949</v>
      </c>
      <c r="C34" s="49"/>
      <c r="D34" s="50">
        <v>913</v>
      </c>
      <c r="E34" s="51">
        <v>42</v>
      </c>
      <c r="F34" s="50">
        <v>1.75</v>
      </c>
      <c r="G34" s="51">
        <v>197</v>
      </c>
      <c r="H34" s="52">
        <v>209</v>
      </c>
      <c r="I34" s="53"/>
      <c r="J34" s="160"/>
      <c r="K34" s="65"/>
      <c r="L34" s="49"/>
      <c r="M34" s="50"/>
      <c r="N34" s="52"/>
      <c r="O34" s="54">
        <v>3630</v>
      </c>
      <c r="P34" s="50">
        <v>37</v>
      </c>
      <c r="Q34" s="52">
        <v>52</v>
      </c>
      <c r="R34" s="23">
        <f t="shared" si="18"/>
        <v>776</v>
      </c>
      <c r="S34" s="24">
        <f t="shared" si="19"/>
        <v>1132</v>
      </c>
      <c r="T34" s="62"/>
      <c r="U34" s="62"/>
      <c r="V34" s="62"/>
      <c r="W34" s="114">
        <f t="shared" ca="1" si="20"/>
        <v>127230</v>
      </c>
      <c r="X34" s="115">
        <f ca="1">IFERROR(('Main Tab'!$D$10-W34)/'Main Tab'!$D$10,1)</f>
        <v>0.28364309965260376</v>
      </c>
      <c r="Y34" s="110"/>
      <c r="Z34" s="65">
        <v>6</v>
      </c>
      <c r="AA34" s="49">
        <v>6987929</v>
      </c>
      <c r="AB34" s="49" t="s">
        <v>152</v>
      </c>
      <c r="AC34" s="50">
        <v>182.49</v>
      </c>
      <c r="AD34" s="104" t="s">
        <v>157</v>
      </c>
      <c r="AE34" s="106">
        <v>46.47</v>
      </c>
      <c r="AF34" s="108">
        <v>1E-3</v>
      </c>
      <c r="AI34" s="83">
        <f t="shared" ca="1" si="21"/>
        <v>43581.124999999949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37</v>
      </c>
      <c r="AQ34" s="81">
        <f t="shared" si="2"/>
        <v>52</v>
      </c>
      <c r="AR34" s="81">
        <f t="shared" si="3"/>
        <v>3630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2">
        <f t="shared" si="8"/>
        <v>197</v>
      </c>
      <c r="AX34" s="81">
        <f t="shared" si="9"/>
        <v>209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913</v>
      </c>
      <c r="BC34" s="81">
        <f t="shared" si="14"/>
        <v>209</v>
      </c>
      <c r="BD34" s="222">
        <f t="shared" si="15"/>
        <v>1E-3</v>
      </c>
      <c r="BE34" s="223">
        <f t="shared" si="16"/>
        <v>46.47</v>
      </c>
      <c r="BF34" s="84" t="str">
        <f t="shared" si="17"/>
        <v>Ticket No: 6987929 182.49 bbls sold</v>
      </c>
    </row>
    <row r="35" spans="2:58" x14ac:dyDescent="0.25">
      <c r="B35" s="47">
        <f t="shared" ca="1" si="22"/>
        <v>43581.166666666613</v>
      </c>
      <c r="C35" s="49"/>
      <c r="D35" s="50">
        <v>913</v>
      </c>
      <c r="E35" s="51">
        <v>42</v>
      </c>
      <c r="F35" s="50">
        <v>1.75</v>
      </c>
      <c r="G35" s="51">
        <v>193</v>
      </c>
      <c r="H35" s="52">
        <v>210</v>
      </c>
      <c r="I35" s="53"/>
      <c r="J35" s="160"/>
      <c r="K35" s="65"/>
      <c r="L35" s="49"/>
      <c r="M35" s="50"/>
      <c r="N35" s="52"/>
      <c r="O35" s="54">
        <v>4055</v>
      </c>
      <c r="P35" s="50">
        <v>38</v>
      </c>
      <c r="Q35" s="52">
        <v>52</v>
      </c>
      <c r="R35" s="23">
        <f t="shared" si="18"/>
        <v>814</v>
      </c>
      <c r="S35" s="24">
        <f t="shared" si="19"/>
        <v>1184</v>
      </c>
      <c r="T35" s="62"/>
      <c r="U35" s="62"/>
      <c r="V35" s="62"/>
      <c r="W35" s="114">
        <f t="shared" ca="1" si="20"/>
        <v>127178</v>
      </c>
      <c r="X35" s="115">
        <f ca="1">IFERROR(('Main Tab'!$D$10-W35)/'Main Tab'!$D$10,1)</f>
        <v>0.28393588090559496</v>
      </c>
      <c r="Y35" s="110" t="s">
        <v>158</v>
      </c>
      <c r="Z35" s="65">
        <v>8</v>
      </c>
      <c r="AA35" s="49"/>
      <c r="AB35" s="49"/>
      <c r="AC35" s="50"/>
      <c r="AD35" s="104"/>
      <c r="AE35" s="106"/>
      <c r="AF35" s="108"/>
      <c r="AI35" s="83">
        <f t="shared" ca="1" si="21"/>
        <v>43581.166666666613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Accum- 59627</v>
      </c>
      <c r="AP35" s="81">
        <f t="shared" si="1"/>
        <v>38</v>
      </c>
      <c r="AQ35" s="81">
        <f t="shared" si="2"/>
        <v>52</v>
      </c>
      <c r="AR35" s="81">
        <f t="shared" si="3"/>
        <v>4055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2">
        <f t="shared" si="8"/>
        <v>193</v>
      </c>
      <c r="AX35" s="81">
        <f t="shared" si="9"/>
        <v>210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913</v>
      </c>
      <c r="BC35" s="81">
        <f t="shared" si="14"/>
        <v>210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43581.208333333278</v>
      </c>
      <c r="C36" s="49"/>
      <c r="D36" s="50">
        <v>910</v>
      </c>
      <c r="E36" s="51">
        <v>42</v>
      </c>
      <c r="F36" s="50">
        <v>1.75</v>
      </c>
      <c r="G36" s="51">
        <v>188</v>
      </c>
      <c r="H36" s="52">
        <v>209</v>
      </c>
      <c r="I36" s="53"/>
      <c r="J36" s="160"/>
      <c r="K36" s="65"/>
      <c r="L36" s="49"/>
      <c r="M36" s="50"/>
      <c r="N36" s="52"/>
      <c r="O36" s="54">
        <v>3588</v>
      </c>
      <c r="P36" s="50">
        <v>38</v>
      </c>
      <c r="Q36" s="52">
        <v>50</v>
      </c>
      <c r="R36" s="23">
        <f t="shared" si="18"/>
        <v>852</v>
      </c>
      <c r="S36" s="24">
        <f t="shared" si="19"/>
        <v>1234</v>
      </c>
      <c r="T36" s="62"/>
      <c r="U36" s="62"/>
      <c r="V36" s="62"/>
      <c r="W36" s="114">
        <f t="shared" ca="1" si="20"/>
        <v>127128</v>
      </c>
      <c r="X36" s="115">
        <f ca="1">IFERROR(('Main Tab'!$D$10-W36)/'Main Tab'!$D$10,1)</f>
        <v>0.28421740134116336</v>
      </c>
      <c r="Y36" s="110" t="s">
        <v>159</v>
      </c>
      <c r="Z36" s="65">
        <v>5</v>
      </c>
      <c r="AA36" s="49"/>
      <c r="AB36" s="49"/>
      <c r="AC36" s="50"/>
      <c r="AD36" s="104"/>
      <c r="AE36" s="106"/>
      <c r="AF36" s="108"/>
      <c r="AI36" s="83">
        <f t="shared" ca="1" si="21"/>
        <v>43581.208333333278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#1- 4'10" OT #2- 9'10"</v>
      </c>
      <c r="AP36" s="81">
        <f t="shared" si="1"/>
        <v>38</v>
      </c>
      <c r="AQ36" s="81">
        <f t="shared" si="2"/>
        <v>50</v>
      </c>
      <c r="AR36" s="81">
        <f t="shared" si="3"/>
        <v>3588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2">
        <f t="shared" si="8"/>
        <v>188</v>
      </c>
      <c r="AX36" s="81">
        <f t="shared" si="9"/>
        <v>209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910</v>
      </c>
      <c r="BC36" s="81">
        <f t="shared" si="14"/>
        <v>209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43581.249999999942</v>
      </c>
      <c r="C37" s="55"/>
      <c r="D37" s="56">
        <v>911</v>
      </c>
      <c r="E37" s="51">
        <v>42</v>
      </c>
      <c r="F37" s="50">
        <v>1.75</v>
      </c>
      <c r="G37" s="57">
        <v>193</v>
      </c>
      <c r="H37" s="58">
        <v>210</v>
      </c>
      <c r="I37" s="59"/>
      <c r="J37" s="161"/>
      <c r="K37" s="66"/>
      <c r="L37" s="55"/>
      <c r="M37" s="56"/>
      <c r="N37" s="58"/>
      <c r="O37" s="60">
        <v>3533</v>
      </c>
      <c r="P37" s="50">
        <v>37</v>
      </c>
      <c r="Q37" s="52">
        <v>51</v>
      </c>
      <c r="R37" s="25">
        <f t="shared" si="18"/>
        <v>889</v>
      </c>
      <c r="S37" s="26">
        <f t="shared" si="19"/>
        <v>1285</v>
      </c>
      <c r="T37" s="63"/>
      <c r="U37" s="63"/>
      <c r="V37" s="63"/>
      <c r="W37" s="116">
        <f t="shared" ca="1" si="20"/>
        <v>127077</v>
      </c>
      <c r="X37" s="117">
        <f ca="1">IFERROR(('Main Tab'!$D$10-W37)/'Main Tab'!$D$10,1)</f>
        <v>0.28450455218544313</v>
      </c>
      <c r="Y37" s="111"/>
      <c r="Z37" s="65">
        <v>7</v>
      </c>
      <c r="AA37" s="55"/>
      <c r="AB37" s="55"/>
      <c r="AC37" s="56"/>
      <c r="AD37" s="105"/>
      <c r="AE37" s="107"/>
      <c r="AF37" s="109"/>
      <c r="AI37" s="85">
        <f t="shared" ca="1" si="21"/>
        <v>43581.249999999942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37</v>
      </c>
      <c r="AQ37" s="86">
        <f t="shared" si="2"/>
        <v>51</v>
      </c>
      <c r="AR37" s="86">
        <f t="shared" si="3"/>
        <v>3533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7">
        <f t="shared" si="8"/>
        <v>193</v>
      </c>
      <c r="AX37" s="86">
        <f t="shared" si="9"/>
        <v>210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911</v>
      </c>
      <c r="BC37" s="86">
        <f t="shared" si="14"/>
        <v>210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300-000000000000}">
      <formula1>0</formula1>
      <formula2>64</formula2>
    </dataValidation>
  </dataValidations>
  <pageMargins left="0" right="0" top="0" bottom="0" header="0.5" footer="0.5"/>
  <pageSetup scale="35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4">
    <tabColor rgb="FF000000"/>
    <pageSetUpPr fitToPage="1"/>
  </sheetPr>
  <dimension ref="B1:BF100"/>
  <sheetViews>
    <sheetView showGridLines="0" topLeftCell="O14" workbookViewId="0">
      <selection activeCell="AB37" sqref="AB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43579</v>
      </c>
      <c r="N5" s="468" t="str">
        <f ca="1">"Oil Sales for "&amp;TEXT(L5,"MM-DD-YY")</f>
        <v>Oil Sales for 04-24-19</v>
      </c>
      <c r="O5" s="469"/>
      <c r="P5" s="96">
        <f>SUM(AC14:AC37)</f>
        <v>983.89</v>
      </c>
      <c r="Q5" s="10"/>
      <c r="R5" s="531" t="str">
        <f ca="1">"Flare Total For "&amp;TEXT(L5,"MM-DD-YY")</f>
        <v>Flare Total For 04-24-19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903</v>
      </c>
      <c r="M6" s="10"/>
      <c r="N6" s="472" t="str">
        <f ca="1">"Gas Sales for "&amp;TEXT(L5,"MM-DD-YY")</f>
        <v>Gas Sales for 04-24-19</v>
      </c>
      <c r="O6" s="473"/>
      <c r="P6" s="132">
        <v>3464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1581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927</v>
      </c>
      <c r="E14" s="51">
        <v>42</v>
      </c>
      <c r="F14" s="50">
        <v>1.75</v>
      </c>
      <c r="G14" s="51">
        <v>190</v>
      </c>
      <c r="H14" s="52">
        <v>202</v>
      </c>
      <c r="I14" s="53"/>
      <c r="J14" s="160"/>
      <c r="K14" s="65"/>
      <c r="L14" s="49"/>
      <c r="M14" s="50"/>
      <c r="N14" s="52"/>
      <c r="O14" s="54">
        <v>3520</v>
      </c>
      <c r="P14" s="50">
        <v>38</v>
      </c>
      <c r="Q14" s="52">
        <v>70</v>
      </c>
      <c r="R14" s="21">
        <f>P14</f>
        <v>38</v>
      </c>
      <c r="S14" s="22">
        <f>Q14</f>
        <v>70</v>
      </c>
      <c r="T14" s="61"/>
      <c r="U14" s="61"/>
      <c r="V14" s="61"/>
      <c r="W14" s="112">
        <f ca="1">INDEX('Daily Totals'!$1:$1048576,MATCH(L5,'Daily Totals'!B:B)-1,17)</f>
        <v>129892</v>
      </c>
      <c r="X14" s="113">
        <f ca="1">IFERROR(('Main Tab'!$D$10-W14)/'Main Tab'!$D$10,1)</f>
        <v>0.26865495166294123</v>
      </c>
      <c r="Y14" s="185"/>
      <c r="Z14" s="64">
        <v>5</v>
      </c>
      <c r="AA14" s="49"/>
      <c r="AB14" s="49"/>
      <c r="AC14" s="50"/>
      <c r="AD14" s="104"/>
      <c r="AE14" s="106"/>
      <c r="AF14" s="108"/>
      <c r="AI14" s="83">
        <f ca="1">$L$5+B14</f>
        <v>43579.291666666664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38</v>
      </c>
      <c r="AQ14" s="81">
        <f t="shared" ref="AQ14:AQ37" si="2">IF(Q14="","",Q14)</f>
        <v>70</v>
      </c>
      <c r="AR14" s="81">
        <f t="shared" ref="AR14:AR37" si="3">IF(O14="","",O14)</f>
        <v>3520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1.75</v>
      </c>
      <c r="AW14" s="82">
        <f t="shared" ref="AW14:AW37" si="8">IF(G14="","",G14)</f>
        <v>190</v>
      </c>
      <c r="AX14" s="81">
        <f t="shared" ref="AX14:AX37" si="9">IF(H14="","",H14)</f>
        <v>202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927</v>
      </c>
      <c r="BC14" s="81">
        <f t="shared" ref="BC14:BC37" si="14">IF(H14="","",H14)</f>
        <v>202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43579.333333333328</v>
      </c>
      <c r="C15" s="49"/>
      <c r="D15" s="50">
        <v>927</v>
      </c>
      <c r="E15" s="51">
        <v>42</v>
      </c>
      <c r="F15" s="50">
        <v>1.75</v>
      </c>
      <c r="G15" s="51">
        <v>191</v>
      </c>
      <c r="H15" s="52">
        <v>204</v>
      </c>
      <c r="I15" s="53"/>
      <c r="J15" s="160"/>
      <c r="K15" s="65"/>
      <c r="L15" s="49"/>
      <c r="M15" s="50"/>
      <c r="N15" s="52"/>
      <c r="O15" s="54">
        <v>3489</v>
      </c>
      <c r="P15" s="50">
        <v>46</v>
      </c>
      <c r="Q15" s="52">
        <v>69</v>
      </c>
      <c r="R15" s="23">
        <f t="shared" ref="R15:R37" si="18">P15+R14</f>
        <v>84</v>
      </c>
      <c r="S15" s="24">
        <f t="shared" ref="S15:S37" si="19">Q15+S14</f>
        <v>139</v>
      </c>
      <c r="T15" s="62"/>
      <c r="U15" s="62"/>
      <c r="V15" s="62"/>
      <c r="W15" s="114">
        <f t="shared" ref="W15:W37" ca="1" si="20">W14-Q15</f>
        <v>129823</v>
      </c>
      <c r="X15" s="115">
        <f ca="1">IFERROR(('Main Tab'!$D$10-W15)/'Main Tab'!$D$10,1)</f>
        <v>0.26904344986402562</v>
      </c>
      <c r="Y15" s="110"/>
      <c r="Z15" s="65">
        <v>6</v>
      </c>
      <c r="AA15" s="49">
        <v>8043501</v>
      </c>
      <c r="AB15" s="49" t="s">
        <v>160</v>
      </c>
      <c r="AC15" s="50">
        <v>196.73</v>
      </c>
      <c r="AD15" s="104" t="s">
        <v>153</v>
      </c>
      <c r="AE15" s="106">
        <v>45.5</v>
      </c>
      <c r="AF15" s="108">
        <v>1E-3</v>
      </c>
      <c r="AI15" s="83">
        <f t="shared" ref="AI15:AI37" ca="1" si="21">B15</f>
        <v>43579.333333333328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46</v>
      </c>
      <c r="AQ15" s="81">
        <f t="shared" si="2"/>
        <v>69</v>
      </c>
      <c r="AR15" s="81">
        <f t="shared" si="3"/>
        <v>3489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1.75</v>
      </c>
      <c r="AW15" s="82">
        <f t="shared" si="8"/>
        <v>191</v>
      </c>
      <c r="AX15" s="81">
        <f t="shared" si="9"/>
        <v>204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927</v>
      </c>
      <c r="BC15" s="81">
        <f t="shared" si="14"/>
        <v>204</v>
      </c>
      <c r="BD15" s="222">
        <f t="shared" si="15"/>
        <v>1E-3</v>
      </c>
      <c r="BE15" s="223">
        <f t="shared" si="16"/>
        <v>45.5</v>
      </c>
      <c r="BF15" s="84" t="str">
        <f t="shared" si="17"/>
        <v>Ticket No: 8043501 196.73 bbls sold</v>
      </c>
    </row>
    <row r="16" spans="2:58" x14ac:dyDescent="0.25">
      <c r="B16" s="47">
        <f t="shared" ref="B16:B37" ca="1" si="22">B15+TIME(1,0,0)</f>
        <v>43579.374999999993</v>
      </c>
      <c r="C16" s="49"/>
      <c r="D16" s="50">
        <v>932</v>
      </c>
      <c r="E16" s="51">
        <v>42</v>
      </c>
      <c r="F16" s="50">
        <v>1.75</v>
      </c>
      <c r="G16" s="51">
        <v>189</v>
      </c>
      <c r="H16" s="52">
        <v>202</v>
      </c>
      <c r="I16" s="53"/>
      <c r="J16" s="160"/>
      <c r="K16" s="65"/>
      <c r="L16" s="49"/>
      <c r="M16" s="50"/>
      <c r="N16" s="52"/>
      <c r="O16" s="54">
        <v>3528</v>
      </c>
      <c r="P16" s="50">
        <v>40</v>
      </c>
      <c r="Q16" s="52">
        <v>71</v>
      </c>
      <c r="R16" s="23">
        <f t="shared" si="18"/>
        <v>124</v>
      </c>
      <c r="S16" s="24">
        <f t="shared" si="19"/>
        <v>210</v>
      </c>
      <c r="T16" s="62"/>
      <c r="U16" s="62"/>
      <c r="V16" s="62"/>
      <c r="W16" s="114">
        <f t="shared" ca="1" si="20"/>
        <v>129752</v>
      </c>
      <c r="X16" s="115">
        <f ca="1">IFERROR(('Main Tab'!$D$10-W16)/'Main Tab'!$D$10,1)</f>
        <v>0.26944320888253276</v>
      </c>
      <c r="Y16" s="110"/>
      <c r="Z16" s="65">
        <v>5</v>
      </c>
      <c r="AA16" s="49"/>
      <c r="AB16" s="49"/>
      <c r="AC16" s="50"/>
      <c r="AD16" s="104"/>
      <c r="AE16" s="106"/>
      <c r="AF16" s="108"/>
      <c r="AI16" s="83">
        <f t="shared" ca="1" si="21"/>
        <v>43579.374999999993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40</v>
      </c>
      <c r="AQ16" s="81">
        <f t="shared" si="2"/>
        <v>71</v>
      </c>
      <c r="AR16" s="81">
        <f t="shared" si="3"/>
        <v>3528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1.75</v>
      </c>
      <c r="AW16" s="82">
        <f t="shared" si="8"/>
        <v>189</v>
      </c>
      <c r="AX16" s="81">
        <f t="shared" si="9"/>
        <v>202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932</v>
      </c>
      <c r="BC16" s="81">
        <f t="shared" si="14"/>
        <v>202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43579.416666666657</v>
      </c>
      <c r="C17" s="49"/>
      <c r="D17" s="50">
        <v>933</v>
      </c>
      <c r="E17" s="51">
        <v>42</v>
      </c>
      <c r="F17" s="50">
        <v>1.75</v>
      </c>
      <c r="G17" s="51">
        <v>190</v>
      </c>
      <c r="H17" s="52">
        <v>202</v>
      </c>
      <c r="I17" s="53"/>
      <c r="J17" s="160"/>
      <c r="K17" s="65"/>
      <c r="L17" s="49"/>
      <c r="M17" s="50"/>
      <c r="N17" s="52"/>
      <c r="O17" s="54">
        <v>3498</v>
      </c>
      <c r="P17" s="50">
        <v>42</v>
      </c>
      <c r="Q17" s="52">
        <v>69</v>
      </c>
      <c r="R17" s="23">
        <f t="shared" si="18"/>
        <v>166</v>
      </c>
      <c r="S17" s="24">
        <f t="shared" si="19"/>
        <v>279</v>
      </c>
      <c r="T17" s="62"/>
      <c r="U17" s="171"/>
      <c r="V17" s="62"/>
      <c r="W17" s="114">
        <f t="shared" ca="1" si="20"/>
        <v>129683</v>
      </c>
      <c r="X17" s="115">
        <f ca="1">IFERROR(('Main Tab'!$D$10-W17)/'Main Tab'!$D$10,1)</f>
        <v>0.2698317070836172</v>
      </c>
      <c r="Y17" s="110"/>
      <c r="Z17" s="65">
        <v>6</v>
      </c>
      <c r="AA17" s="49"/>
      <c r="AB17" s="49"/>
      <c r="AC17" s="50"/>
      <c r="AD17" s="104"/>
      <c r="AE17" s="106"/>
      <c r="AF17" s="108"/>
      <c r="AI17" s="83">
        <f t="shared" ca="1" si="21"/>
        <v>43579.416666666657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42</v>
      </c>
      <c r="AQ17" s="81">
        <f t="shared" si="2"/>
        <v>69</v>
      </c>
      <c r="AR17" s="81">
        <f t="shared" si="3"/>
        <v>3498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1.75</v>
      </c>
      <c r="AW17" s="82">
        <f t="shared" si="8"/>
        <v>190</v>
      </c>
      <c r="AX17" s="81">
        <f t="shared" si="9"/>
        <v>202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933</v>
      </c>
      <c r="BC17" s="81">
        <f t="shared" si="14"/>
        <v>202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43579.458333333321</v>
      </c>
      <c r="C18" s="49"/>
      <c r="D18" s="50">
        <v>932</v>
      </c>
      <c r="E18" s="51">
        <v>42</v>
      </c>
      <c r="F18" s="50">
        <v>1.75</v>
      </c>
      <c r="G18" s="51">
        <v>189</v>
      </c>
      <c r="H18" s="52">
        <v>204</v>
      </c>
      <c r="I18" s="53"/>
      <c r="J18" s="160"/>
      <c r="K18" s="65"/>
      <c r="L18" s="49"/>
      <c r="M18" s="50"/>
      <c r="N18" s="52"/>
      <c r="O18" s="54">
        <v>3484</v>
      </c>
      <c r="P18" s="50">
        <v>44</v>
      </c>
      <c r="Q18" s="52">
        <v>63</v>
      </c>
      <c r="R18" s="23">
        <f t="shared" si="18"/>
        <v>210</v>
      </c>
      <c r="S18" s="24">
        <f t="shared" si="19"/>
        <v>342</v>
      </c>
      <c r="T18" s="62"/>
      <c r="U18" s="62"/>
      <c r="V18" s="62"/>
      <c r="W18" s="114">
        <f t="shared" ca="1" si="20"/>
        <v>129620</v>
      </c>
      <c r="X18" s="115">
        <f ca="1">IFERROR(('Main Tab'!$D$10-W18)/'Main Tab'!$D$10,1)</f>
        <v>0.27018642283243338</v>
      </c>
      <c r="Y18" s="110"/>
      <c r="Z18" s="65">
        <v>8</v>
      </c>
      <c r="AA18" s="49"/>
      <c r="AB18" s="49"/>
      <c r="AC18" s="50"/>
      <c r="AD18" s="104"/>
      <c r="AE18" s="106"/>
      <c r="AF18" s="108"/>
      <c r="AI18" s="83">
        <f t="shared" ca="1" si="21"/>
        <v>43579.458333333321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44</v>
      </c>
      <c r="AQ18" s="81">
        <f t="shared" si="2"/>
        <v>63</v>
      </c>
      <c r="AR18" s="81">
        <f t="shared" si="3"/>
        <v>3484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1.75</v>
      </c>
      <c r="AW18" s="82">
        <f t="shared" si="8"/>
        <v>189</v>
      </c>
      <c r="AX18" s="81">
        <f t="shared" si="9"/>
        <v>204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932</v>
      </c>
      <c r="BC18" s="81">
        <f t="shared" si="14"/>
        <v>204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43579.499999999985</v>
      </c>
      <c r="C19" s="49"/>
      <c r="D19" s="50">
        <v>933</v>
      </c>
      <c r="E19" s="51">
        <v>42</v>
      </c>
      <c r="F19" s="50">
        <v>1.75</v>
      </c>
      <c r="G19" s="51">
        <v>189</v>
      </c>
      <c r="H19" s="52">
        <v>204</v>
      </c>
      <c r="I19" s="53"/>
      <c r="J19" s="160"/>
      <c r="K19" s="65"/>
      <c r="L19" s="49"/>
      <c r="M19" s="50"/>
      <c r="N19" s="52"/>
      <c r="O19" s="54">
        <v>3517</v>
      </c>
      <c r="P19" s="50">
        <v>41</v>
      </c>
      <c r="Q19" s="52">
        <v>66</v>
      </c>
      <c r="R19" s="23">
        <f t="shared" si="18"/>
        <v>251</v>
      </c>
      <c r="S19" s="24">
        <f t="shared" si="19"/>
        <v>408</v>
      </c>
      <c r="T19" s="62"/>
      <c r="U19" s="62"/>
      <c r="V19" s="62"/>
      <c r="W19" s="114">
        <f t="shared" ca="1" si="20"/>
        <v>129554</v>
      </c>
      <c r="X19" s="115">
        <f ca="1">IFERROR(('Main Tab'!$D$10-W19)/'Main Tab'!$D$10,1)</f>
        <v>0.27055802980738369</v>
      </c>
      <c r="Y19" s="110"/>
      <c r="Z19" s="65">
        <v>5</v>
      </c>
      <c r="AA19" s="49">
        <v>8027821</v>
      </c>
      <c r="AB19" s="49" t="s">
        <v>160</v>
      </c>
      <c r="AC19" s="50">
        <v>190.48</v>
      </c>
      <c r="AD19" s="104" t="s">
        <v>153</v>
      </c>
      <c r="AE19" s="106">
        <v>48</v>
      </c>
      <c r="AF19" s="108">
        <v>1E-3</v>
      </c>
      <c r="AI19" s="83">
        <f t="shared" ca="1" si="21"/>
        <v>43579.499999999985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41</v>
      </c>
      <c r="AQ19" s="81">
        <f t="shared" si="2"/>
        <v>66</v>
      </c>
      <c r="AR19" s="81">
        <f t="shared" si="3"/>
        <v>3517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1.75</v>
      </c>
      <c r="AW19" s="82">
        <f t="shared" si="8"/>
        <v>189</v>
      </c>
      <c r="AX19" s="81">
        <f t="shared" si="9"/>
        <v>204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933</v>
      </c>
      <c r="BC19" s="81">
        <f t="shared" si="14"/>
        <v>204</v>
      </c>
      <c r="BD19" s="222">
        <f t="shared" si="15"/>
        <v>1E-3</v>
      </c>
      <c r="BE19" s="223">
        <f t="shared" si="16"/>
        <v>48</v>
      </c>
      <c r="BF19" s="84" t="str">
        <f t="shared" si="17"/>
        <v>Ticket No: 8027821 190.48 bbls sold</v>
      </c>
    </row>
    <row r="20" spans="2:58" x14ac:dyDescent="0.25">
      <c r="B20" s="47">
        <f t="shared" ca="1" si="22"/>
        <v>43579.54166666665</v>
      </c>
      <c r="C20" s="49"/>
      <c r="D20" s="50">
        <v>932</v>
      </c>
      <c r="E20" s="51">
        <v>42</v>
      </c>
      <c r="F20" s="50">
        <v>1.75</v>
      </c>
      <c r="G20" s="51">
        <v>190</v>
      </c>
      <c r="H20" s="52">
        <v>202</v>
      </c>
      <c r="I20" s="53"/>
      <c r="J20" s="160"/>
      <c r="K20" s="65"/>
      <c r="L20" s="49"/>
      <c r="M20" s="50"/>
      <c r="N20" s="52"/>
      <c r="O20" s="54">
        <v>3489</v>
      </c>
      <c r="P20" s="50">
        <v>40</v>
      </c>
      <c r="Q20" s="52">
        <v>64</v>
      </c>
      <c r="R20" s="23">
        <f t="shared" si="18"/>
        <v>291</v>
      </c>
      <c r="S20" s="24">
        <f t="shared" si="19"/>
        <v>472</v>
      </c>
      <c r="T20" s="62"/>
      <c r="U20" s="62"/>
      <c r="V20" s="62"/>
      <c r="W20" s="114">
        <f t="shared" ca="1" si="20"/>
        <v>129490</v>
      </c>
      <c r="X20" s="115">
        <f ca="1">IFERROR(('Main Tab'!$D$10-W20)/'Main Tab'!$D$10,1)</f>
        <v>0.27091837596491131</v>
      </c>
      <c r="Y20" s="110"/>
      <c r="Z20" s="221">
        <v>7</v>
      </c>
      <c r="AA20" s="49"/>
      <c r="AB20" s="49"/>
      <c r="AC20" s="50"/>
      <c r="AD20" s="104"/>
      <c r="AE20" s="106"/>
      <c r="AF20" s="108"/>
      <c r="AI20" s="83">
        <f t="shared" ca="1" si="21"/>
        <v>43579.54166666665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40</v>
      </c>
      <c r="AQ20" s="81">
        <f t="shared" si="2"/>
        <v>64</v>
      </c>
      <c r="AR20" s="81">
        <f t="shared" si="3"/>
        <v>3489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1.75</v>
      </c>
      <c r="AW20" s="82">
        <f t="shared" si="8"/>
        <v>190</v>
      </c>
      <c r="AX20" s="81">
        <f t="shared" si="9"/>
        <v>202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932</v>
      </c>
      <c r="BC20" s="81">
        <f t="shared" si="14"/>
        <v>202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43579.583333333314</v>
      </c>
      <c r="C21" s="49"/>
      <c r="D21" s="50">
        <v>931</v>
      </c>
      <c r="E21" s="51">
        <v>42</v>
      </c>
      <c r="F21" s="50">
        <v>1.75</v>
      </c>
      <c r="G21" s="51">
        <v>193</v>
      </c>
      <c r="H21" s="52">
        <v>206</v>
      </c>
      <c r="I21" s="53"/>
      <c r="J21" s="160"/>
      <c r="K21" s="65"/>
      <c r="L21" s="49"/>
      <c r="M21" s="50"/>
      <c r="N21" s="52"/>
      <c r="O21" s="54">
        <v>3512</v>
      </c>
      <c r="P21" s="50">
        <v>40</v>
      </c>
      <c r="Q21" s="52">
        <v>64</v>
      </c>
      <c r="R21" s="23">
        <f t="shared" si="18"/>
        <v>331</v>
      </c>
      <c r="S21" s="24">
        <f t="shared" si="19"/>
        <v>536</v>
      </c>
      <c r="T21" s="62"/>
      <c r="U21" s="62"/>
      <c r="V21" s="62"/>
      <c r="W21" s="114">
        <f t="shared" ca="1" si="20"/>
        <v>129426</v>
      </c>
      <c r="X21" s="115">
        <f ca="1">IFERROR(('Main Tab'!$D$10-W21)/'Main Tab'!$D$10,1)</f>
        <v>0.27127872212243886</v>
      </c>
      <c r="Y21" s="110"/>
      <c r="Z21" s="65">
        <v>10</v>
      </c>
      <c r="AA21" s="49"/>
      <c r="AB21" s="49"/>
      <c r="AC21" s="50"/>
      <c r="AD21" s="104"/>
      <c r="AE21" s="106"/>
      <c r="AF21" s="108"/>
      <c r="AI21" s="83">
        <f t="shared" ca="1" si="21"/>
        <v>43579.583333333314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40</v>
      </c>
      <c r="AQ21" s="81">
        <f t="shared" si="2"/>
        <v>64</v>
      </c>
      <c r="AR21" s="81">
        <f t="shared" si="3"/>
        <v>3512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1.75</v>
      </c>
      <c r="AW21" s="82">
        <f t="shared" si="8"/>
        <v>193</v>
      </c>
      <c r="AX21" s="81">
        <f t="shared" si="9"/>
        <v>206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931</v>
      </c>
      <c r="BC21" s="81">
        <f t="shared" si="14"/>
        <v>206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43579.624999999978</v>
      </c>
      <c r="C22" s="49"/>
      <c r="D22" s="50">
        <v>929</v>
      </c>
      <c r="E22" s="51">
        <v>42</v>
      </c>
      <c r="F22" s="50">
        <v>1.75</v>
      </c>
      <c r="G22" s="51">
        <v>197</v>
      </c>
      <c r="H22" s="52">
        <v>206</v>
      </c>
      <c r="I22" s="53"/>
      <c r="J22" s="160"/>
      <c r="K22" s="65"/>
      <c r="L22" s="49"/>
      <c r="M22" s="50"/>
      <c r="N22" s="52"/>
      <c r="O22" s="54">
        <v>3572</v>
      </c>
      <c r="P22" s="50">
        <v>44</v>
      </c>
      <c r="Q22" s="52">
        <v>63</v>
      </c>
      <c r="R22" s="23">
        <f t="shared" si="18"/>
        <v>375</v>
      </c>
      <c r="S22" s="24">
        <f t="shared" si="19"/>
        <v>599</v>
      </c>
      <c r="T22" s="62"/>
      <c r="U22" s="62"/>
      <c r="V22" s="62"/>
      <c r="W22" s="114">
        <f t="shared" ca="1" si="20"/>
        <v>129363</v>
      </c>
      <c r="X22" s="115">
        <f ca="1">IFERROR(('Main Tab'!$D$10-W22)/'Main Tab'!$D$10,1)</f>
        <v>0.2716334378712551</v>
      </c>
      <c r="Y22" s="110"/>
      <c r="Z22" s="65">
        <v>9</v>
      </c>
      <c r="AA22" s="49"/>
      <c r="AB22" s="49"/>
      <c r="AC22" s="50"/>
      <c r="AD22" s="104"/>
      <c r="AE22" s="106"/>
      <c r="AF22" s="108"/>
      <c r="AI22" s="83">
        <f t="shared" ca="1" si="21"/>
        <v>43579.624999999978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44</v>
      </c>
      <c r="AQ22" s="81">
        <f t="shared" si="2"/>
        <v>63</v>
      </c>
      <c r="AR22" s="81">
        <f t="shared" si="3"/>
        <v>3572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1.75</v>
      </c>
      <c r="AW22" s="82">
        <f t="shared" si="8"/>
        <v>197</v>
      </c>
      <c r="AX22" s="81">
        <f t="shared" si="9"/>
        <v>206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929</v>
      </c>
      <c r="BC22" s="81">
        <f t="shared" si="14"/>
        <v>206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43579.666666666642</v>
      </c>
      <c r="C23" s="49"/>
      <c r="D23" s="50">
        <v>930</v>
      </c>
      <c r="E23" s="51">
        <v>42</v>
      </c>
      <c r="F23" s="50">
        <v>1.75</v>
      </c>
      <c r="G23" s="51">
        <v>191</v>
      </c>
      <c r="H23" s="52">
        <v>204</v>
      </c>
      <c r="I23" s="53"/>
      <c r="J23" s="160"/>
      <c r="K23" s="65"/>
      <c r="L23" s="49"/>
      <c r="M23" s="50"/>
      <c r="N23" s="52"/>
      <c r="O23" s="54">
        <v>3529</v>
      </c>
      <c r="P23" s="50">
        <v>48</v>
      </c>
      <c r="Q23" s="52">
        <v>64</v>
      </c>
      <c r="R23" s="23">
        <f t="shared" si="18"/>
        <v>423</v>
      </c>
      <c r="S23" s="24">
        <f t="shared" si="19"/>
        <v>663</v>
      </c>
      <c r="T23" s="62"/>
      <c r="U23" s="62"/>
      <c r="V23" s="62"/>
      <c r="W23" s="114">
        <f t="shared" ca="1" si="20"/>
        <v>129299</v>
      </c>
      <c r="X23" s="115">
        <f ca="1">IFERROR(('Main Tab'!$D$10-W23)/'Main Tab'!$D$10,1)</f>
        <v>0.27199378402878266</v>
      </c>
      <c r="Y23" s="110"/>
      <c r="Z23" s="65">
        <v>9</v>
      </c>
      <c r="AA23" s="49"/>
      <c r="AB23" s="49"/>
      <c r="AC23" s="50"/>
      <c r="AD23" s="104"/>
      <c r="AE23" s="106"/>
      <c r="AF23" s="108"/>
      <c r="AI23" s="83">
        <f t="shared" ca="1" si="21"/>
        <v>43579.666666666642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48</v>
      </c>
      <c r="AQ23" s="81">
        <f t="shared" si="2"/>
        <v>64</v>
      </c>
      <c r="AR23" s="81">
        <f t="shared" si="3"/>
        <v>3529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1.75</v>
      </c>
      <c r="AW23" s="82">
        <f t="shared" si="8"/>
        <v>191</v>
      </c>
      <c r="AX23" s="81">
        <f t="shared" si="9"/>
        <v>204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930</v>
      </c>
      <c r="BC23" s="81">
        <f t="shared" si="14"/>
        <v>204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43579.708333333307</v>
      </c>
      <c r="C24" s="49"/>
      <c r="D24" s="50">
        <v>928</v>
      </c>
      <c r="E24" s="51">
        <v>42</v>
      </c>
      <c r="F24" s="50">
        <v>1.75</v>
      </c>
      <c r="G24" s="51">
        <v>197</v>
      </c>
      <c r="H24" s="52">
        <v>203</v>
      </c>
      <c r="I24" s="53"/>
      <c r="J24" s="160"/>
      <c r="K24" s="65"/>
      <c r="L24" s="49"/>
      <c r="M24" s="50"/>
      <c r="N24" s="52"/>
      <c r="O24" s="54">
        <v>3541</v>
      </c>
      <c r="P24" s="50">
        <v>39</v>
      </c>
      <c r="Q24" s="52">
        <v>64</v>
      </c>
      <c r="R24" s="23">
        <f t="shared" si="18"/>
        <v>462</v>
      </c>
      <c r="S24" s="24">
        <f t="shared" si="19"/>
        <v>727</v>
      </c>
      <c r="T24" s="62"/>
      <c r="U24" s="62"/>
      <c r="V24" s="62"/>
      <c r="W24" s="114">
        <f t="shared" ca="1" si="20"/>
        <v>129235</v>
      </c>
      <c r="X24" s="115">
        <f ca="1">IFERROR(('Main Tab'!$D$10-W24)/'Main Tab'!$D$10,1)</f>
        <v>0.27235413018631022</v>
      </c>
      <c r="Y24" s="110"/>
      <c r="Z24" s="65">
        <v>10</v>
      </c>
      <c r="AA24" s="49"/>
      <c r="AB24" s="49"/>
      <c r="AC24" s="50"/>
      <c r="AD24" s="104"/>
      <c r="AE24" s="106"/>
      <c r="AF24" s="108"/>
      <c r="AI24" s="83">
        <f t="shared" ca="1" si="21"/>
        <v>43579.708333333307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39</v>
      </c>
      <c r="AQ24" s="81">
        <f t="shared" si="2"/>
        <v>64</v>
      </c>
      <c r="AR24" s="81">
        <f t="shared" si="3"/>
        <v>3541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1.75</v>
      </c>
      <c r="AW24" s="82">
        <f t="shared" si="8"/>
        <v>197</v>
      </c>
      <c r="AX24" s="81">
        <f t="shared" si="9"/>
        <v>203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928</v>
      </c>
      <c r="BC24" s="81">
        <f t="shared" si="14"/>
        <v>203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43579.749999999971</v>
      </c>
      <c r="C25" s="49"/>
      <c r="D25" s="50">
        <v>928</v>
      </c>
      <c r="E25" s="51">
        <v>42</v>
      </c>
      <c r="F25" s="50">
        <v>1.75</v>
      </c>
      <c r="G25" s="51">
        <v>190</v>
      </c>
      <c r="H25" s="52">
        <v>206</v>
      </c>
      <c r="I25" s="53"/>
      <c r="J25" s="160"/>
      <c r="K25" s="65"/>
      <c r="L25" s="49"/>
      <c r="M25" s="50"/>
      <c r="N25" s="52"/>
      <c r="O25" s="54">
        <v>3488</v>
      </c>
      <c r="P25" s="50">
        <v>33</v>
      </c>
      <c r="Q25" s="52">
        <v>65</v>
      </c>
      <c r="R25" s="23">
        <f t="shared" si="18"/>
        <v>495</v>
      </c>
      <c r="S25" s="24">
        <f t="shared" si="19"/>
        <v>792</v>
      </c>
      <c r="T25" s="62"/>
      <c r="U25" s="62"/>
      <c r="V25" s="62"/>
      <c r="W25" s="114">
        <f t="shared" ca="1" si="20"/>
        <v>129170</v>
      </c>
      <c r="X25" s="115">
        <f ca="1">IFERROR(('Main Tab'!$D$10-W25)/'Main Tab'!$D$10,1)</f>
        <v>0.27272010675254915</v>
      </c>
      <c r="Y25" s="110"/>
      <c r="Z25" s="65">
        <v>8</v>
      </c>
      <c r="AA25" s="49"/>
      <c r="AB25" s="49"/>
      <c r="AC25" s="50"/>
      <c r="AD25" s="104"/>
      <c r="AE25" s="106"/>
      <c r="AF25" s="108"/>
      <c r="AI25" s="83">
        <f t="shared" ca="1" si="21"/>
        <v>43579.749999999971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33</v>
      </c>
      <c r="AQ25" s="81">
        <f t="shared" si="2"/>
        <v>65</v>
      </c>
      <c r="AR25" s="81">
        <f t="shared" si="3"/>
        <v>3488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1.75</v>
      </c>
      <c r="AW25" s="82">
        <f t="shared" si="8"/>
        <v>190</v>
      </c>
      <c r="AX25" s="81">
        <f t="shared" si="9"/>
        <v>206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928</v>
      </c>
      <c r="BC25" s="81">
        <f t="shared" si="14"/>
        <v>206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43579.791666666635</v>
      </c>
      <c r="C26" s="49"/>
      <c r="D26" s="50">
        <v>928</v>
      </c>
      <c r="E26" s="51">
        <v>42</v>
      </c>
      <c r="F26" s="50">
        <v>1.75</v>
      </c>
      <c r="G26" s="51">
        <v>193</v>
      </c>
      <c r="H26" s="52">
        <v>203</v>
      </c>
      <c r="I26" s="53"/>
      <c r="J26" s="160"/>
      <c r="K26" s="65"/>
      <c r="L26" s="49"/>
      <c r="M26" s="50"/>
      <c r="N26" s="52"/>
      <c r="O26" s="54">
        <v>3502</v>
      </c>
      <c r="P26" s="50">
        <v>30</v>
      </c>
      <c r="Q26" s="52">
        <v>69</v>
      </c>
      <c r="R26" s="23">
        <f t="shared" si="18"/>
        <v>525</v>
      </c>
      <c r="S26" s="24">
        <f t="shared" si="19"/>
        <v>861</v>
      </c>
      <c r="T26" s="62"/>
      <c r="U26" s="62"/>
      <c r="V26" s="62"/>
      <c r="W26" s="114">
        <f t="shared" ca="1" si="20"/>
        <v>129101</v>
      </c>
      <c r="X26" s="115">
        <f ca="1">IFERROR(('Main Tab'!$D$10-W26)/'Main Tab'!$D$10,1)</f>
        <v>0.27310860495363359</v>
      </c>
      <c r="Y26" s="110"/>
      <c r="Z26" s="64">
        <v>6</v>
      </c>
      <c r="AA26" s="49">
        <v>8043411</v>
      </c>
      <c r="AB26" s="49" t="s">
        <v>160</v>
      </c>
      <c r="AC26" s="50">
        <v>202.19</v>
      </c>
      <c r="AD26" s="104" t="s">
        <v>153</v>
      </c>
      <c r="AE26" s="106">
        <v>48</v>
      </c>
      <c r="AF26" s="108">
        <v>1E-3</v>
      </c>
      <c r="AI26" s="83">
        <f t="shared" ca="1" si="21"/>
        <v>43579.791666666635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30</v>
      </c>
      <c r="AQ26" s="81">
        <f t="shared" si="2"/>
        <v>69</v>
      </c>
      <c r="AR26" s="81">
        <f t="shared" si="3"/>
        <v>3502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1.75</v>
      </c>
      <c r="AW26" s="82">
        <f t="shared" si="8"/>
        <v>193</v>
      </c>
      <c r="AX26" s="81">
        <f t="shared" si="9"/>
        <v>203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928</v>
      </c>
      <c r="BC26" s="81">
        <f t="shared" si="14"/>
        <v>203</v>
      </c>
      <c r="BD26" s="222">
        <f t="shared" si="15"/>
        <v>1E-3</v>
      </c>
      <c r="BE26" s="223">
        <f t="shared" si="16"/>
        <v>48</v>
      </c>
      <c r="BF26" s="84" t="str">
        <f t="shared" si="17"/>
        <v>Ticket No: 8043411 202.19 bbls sold</v>
      </c>
    </row>
    <row r="27" spans="2:58" x14ac:dyDescent="0.25">
      <c r="B27" s="47">
        <f t="shared" ca="1" si="22"/>
        <v>43579.833333333299</v>
      </c>
      <c r="C27" s="49"/>
      <c r="D27" s="50">
        <v>928</v>
      </c>
      <c r="E27" s="51">
        <v>42</v>
      </c>
      <c r="F27" s="50">
        <v>1.75</v>
      </c>
      <c r="G27" s="51">
        <v>205</v>
      </c>
      <c r="H27" s="52">
        <v>203</v>
      </c>
      <c r="I27" s="53"/>
      <c r="J27" s="160"/>
      <c r="K27" s="65"/>
      <c r="L27" s="49"/>
      <c r="M27" s="50"/>
      <c r="N27" s="52"/>
      <c r="O27" s="54">
        <v>3588</v>
      </c>
      <c r="P27" s="50">
        <v>36</v>
      </c>
      <c r="Q27" s="52">
        <v>71</v>
      </c>
      <c r="R27" s="23">
        <f t="shared" si="18"/>
        <v>561</v>
      </c>
      <c r="S27" s="24">
        <f t="shared" si="19"/>
        <v>932</v>
      </c>
      <c r="T27" s="62"/>
      <c r="U27" s="62"/>
      <c r="V27" s="62"/>
      <c r="W27" s="114">
        <f t="shared" ca="1" si="20"/>
        <v>129030</v>
      </c>
      <c r="X27" s="115">
        <f ca="1">IFERROR(('Main Tab'!$D$10-W27)/'Main Tab'!$D$10,1)</f>
        <v>0.27350836397214073</v>
      </c>
      <c r="Y27" s="110"/>
      <c r="Z27" s="65">
        <v>6</v>
      </c>
      <c r="AA27" s="49"/>
      <c r="AB27" s="49"/>
      <c r="AC27" s="50"/>
      <c r="AD27" s="104"/>
      <c r="AE27" s="106"/>
      <c r="AF27" s="108"/>
      <c r="AI27" s="83">
        <f t="shared" ca="1" si="21"/>
        <v>43579.833333333299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36</v>
      </c>
      <c r="AQ27" s="81">
        <f t="shared" si="2"/>
        <v>71</v>
      </c>
      <c r="AR27" s="81">
        <f t="shared" si="3"/>
        <v>3588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2">
        <f t="shared" si="8"/>
        <v>205</v>
      </c>
      <c r="AX27" s="81">
        <f t="shared" si="9"/>
        <v>203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928</v>
      </c>
      <c r="BC27" s="81">
        <f t="shared" si="14"/>
        <v>203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43579.874999999964</v>
      </c>
      <c r="C28" s="49"/>
      <c r="D28" s="50">
        <v>925</v>
      </c>
      <c r="E28" s="51">
        <v>42</v>
      </c>
      <c r="F28" s="50">
        <v>1.75</v>
      </c>
      <c r="G28" s="51">
        <v>187</v>
      </c>
      <c r="H28" s="52">
        <v>204</v>
      </c>
      <c r="I28" s="53"/>
      <c r="J28" s="160"/>
      <c r="K28" s="65"/>
      <c r="L28" s="49"/>
      <c r="M28" s="50"/>
      <c r="N28" s="52"/>
      <c r="O28" s="54">
        <v>3520</v>
      </c>
      <c r="P28" s="50">
        <v>42</v>
      </c>
      <c r="Q28" s="52">
        <v>69</v>
      </c>
      <c r="R28" s="23">
        <f t="shared" si="18"/>
        <v>603</v>
      </c>
      <c r="S28" s="24">
        <f t="shared" si="19"/>
        <v>1001</v>
      </c>
      <c r="T28" s="62"/>
      <c r="U28" s="62"/>
      <c r="V28" s="62"/>
      <c r="W28" s="114">
        <f t="shared" ca="1" si="20"/>
        <v>128961</v>
      </c>
      <c r="X28" s="115">
        <f ca="1">IFERROR(('Main Tab'!$D$10-W28)/'Main Tab'!$D$10,1)</f>
        <v>0.27389686217322518</v>
      </c>
      <c r="Y28" s="110"/>
      <c r="Z28" s="65">
        <v>5</v>
      </c>
      <c r="AA28" s="49"/>
      <c r="AB28" s="49"/>
      <c r="AC28" s="50"/>
      <c r="AD28" s="104"/>
      <c r="AE28" s="106"/>
      <c r="AF28" s="108"/>
      <c r="AI28" s="83">
        <f t="shared" ca="1" si="21"/>
        <v>43579.874999999964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42</v>
      </c>
      <c r="AQ28" s="81">
        <f t="shared" si="2"/>
        <v>69</v>
      </c>
      <c r="AR28" s="81">
        <f t="shared" si="3"/>
        <v>3520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2">
        <f t="shared" si="8"/>
        <v>187</v>
      </c>
      <c r="AX28" s="81">
        <f t="shared" si="9"/>
        <v>204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925</v>
      </c>
      <c r="BC28" s="81">
        <f t="shared" si="14"/>
        <v>204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43579.916666666628</v>
      </c>
      <c r="C29" s="49"/>
      <c r="D29" s="50">
        <v>925</v>
      </c>
      <c r="E29" s="51">
        <v>42</v>
      </c>
      <c r="F29" s="50">
        <v>1.75</v>
      </c>
      <c r="G29" s="51">
        <v>188</v>
      </c>
      <c r="H29" s="52">
        <v>202</v>
      </c>
      <c r="I29" s="53"/>
      <c r="J29" s="160"/>
      <c r="K29" s="65"/>
      <c r="L29" s="49"/>
      <c r="M29" s="50"/>
      <c r="N29" s="52"/>
      <c r="O29" s="54">
        <v>3567</v>
      </c>
      <c r="P29" s="50">
        <v>39</v>
      </c>
      <c r="Q29" s="52">
        <v>63</v>
      </c>
      <c r="R29" s="23">
        <f t="shared" si="18"/>
        <v>642</v>
      </c>
      <c r="S29" s="24">
        <f t="shared" si="19"/>
        <v>1064</v>
      </c>
      <c r="T29" s="62"/>
      <c r="U29" s="62"/>
      <c r="V29" s="62"/>
      <c r="W29" s="114">
        <f t="shared" ca="1" si="20"/>
        <v>128898</v>
      </c>
      <c r="X29" s="115">
        <f ca="1">IFERROR(('Main Tab'!$D$10-W29)/'Main Tab'!$D$10,1)</f>
        <v>0.27425157792204136</v>
      </c>
      <c r="Y29" s="110"/>
      <c r="Z29" s="65">
        <v>12</v>
      </c>
      <c r="AA29" s="49"/>
      <c r="AB29" s="49"/>
      <c r="AC29" s="50"/>
      <c r="AD29" s="104"/>
      <c r="AE29" s="106"/>
      <c r="AF29" s="108"/>
      <c r="AI29" s="83">
        <f t="shared" ca="1" si="21"/>
        <v>43579.916666666628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39</v>
      </c>
      <c r="AQ29" s="81">
        <f t="shared" si="2"/>
        <v>63</v>
      </c>
      <c r="AR29" s="81">
        <f t="shared" si="3"/>
        <v>3567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2">
        <f t="shared" si="8"/>
        <v>188</v>
      </c>
      <c r="AX29" s="81">
        <f t="shared" si="9"/>
        <v>202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925</v>
      </c>
      <c r="BC29" s="81">
        <f t="shared" si="14"/>
        <v>202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47">
        <f t="shared" ca="1" si="22"/>
        <v>43579.958333333292</v>
      </c>
      <c r="C30" s="49"/>
      <c r="D30" s="50">
        <v>925</v>
      </c>
      <c r="E30" s="51">
        <v>42</v>
      </c>
      <c r="F30" s="50">
        <v>1.75</v>
      </c>
      <c r="G30" s="51">
        <v>195</v>
      </c>
      <c r="H30" s="52">
        <v>200</v>
      </c>
      <c r="I30" s="53"/>
      <c r="J30" s="160"/>
      <c r="K30" s="65"/>
      <c r="L30" s="49"/>
      <c r="M30" s="50"/>
      <c r="N30" s="52"/>
      <c r="O30" s="54">
        <v>3593</v>
      </c>
      <c r="P30" s="50">
        <v>38</v>
      </c>
      <c r="Q30" s="52">
        <v>66</v>
      </c>
      <c r="R30" s="23">
        <f t="shared" si="18"/>
        <v>680</v>
      </c>
      <c r="S30" s="24">
        <f t="shared" si="19"/>
        <v>1130</v>
      </c>
      <c r="T30" s="62"/>
      <c r="U30" s="62"/>
      <c r="V30" s="62"/>
      <c r="W30" s="114">
        <f t="shared" ca="1" si="20"/>
        <v>128832</v>
      </c>
      <c r="X30" s="115">
        <f ca="1">IFERROR(('Main Tab'!$D$10-W30)/'Main Tab'!$D$10,1)</f>
        <v>0.27462318489699167</v>
      </c>
      <c r="Y30" s="110"/>
      <c r="Z30" s="65">
        <v>8</v>
      </c>
      <c r="AA30" s="49">
        <v>8069701</v>
      </c>
      <c r="AB30" s="49" t="s">
        <v>160</v>
      </c>
      <c r="AC30" s="50">
        <v>202.61</v>
      </c>
      <c r="AD30" s="104" t="s">
        <v>157</v>
      </c>
      <c r="AE30" s="106">
        <v>48</v>
      </c>
      <c r="AF30" s="108">
        <v>1E-3</v>
      </c>
      <c r="AI30" s="83">
        <f t="shared" ca="1" si="21"/>
        <v>43579.958333333292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38</v>
      </c>
      <c r="AQ30" s="81">
        <f t="shared" si="2"/>
        <v>66</v>
      </c>
      <c r="AR30" s="81">
        <f t="shared" si="3"/>
        <v>3593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2">
        <f t="shared" si="8"/>
        <v>195</v>
      </c>
      <c r="AX30" s="81">
        <f t="shared" si="9"/>
        <v>200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925</v>
      </c>
      <c r="BC30" s="81">
        <f t="shared" si="14"/>
        <v>200</v>
      </c>
      <c r="BD30" s="222">
        <f t="shared" si="15"/>
        <v>1E-3</v>
      </c>
      <c r="BE30" s="223">
        <f t="shared" si="16"/>
        <v>48</v>
      </c>
      <c r="BF30" s="84" t="str">
        <f t="shared" si="17"/>
        <v>Ticket No: 8069701 202.61 bbls sold</v>
      </c>
    </row>
    <row r="31" spans="2:58" x14ac:dyDescent="0.25">
      <c r="B31" s="47">
        <f t="shared" ca="1" si="22"/>
        <v>43579.999999999956</v>
      </c>
      <c r="C31" s="49"/>
      <c r="D31" s="50">
        <v>927</v>
      </c>
      <c r="E31" s="51">
        <v>42</v>
      </c>
      <c r="F31" s="50">
        <v>1.75</v>
      </c>
      <c r="G31" s="51">
        <v>216</v>
      </c>
      <c r="H31" s="52">
        <v>205</v>
      </c>
      <c r="I31" s="53"/>
      <c r="J31" s="160"/>
      <c r="K31" s="65"/>
      <c r="L31" s="49"/>
      <c r="M31" s="50"/>
      <c r="N31" s="52"/>
      <c r="O31" s="54">
        <v>3687</v>
      </c>
      <c r="P31" s="50">
        <v>32</v>
      </c>
      <c r="Q31" s="52">
        <v>64</v>
      </c>
      <c r="R31" s="23">
        <f t="shared" si="18"/>
        <v>712</v>
      </c>
      <c r="S31" s="24">
        <f t="shared" si="19"/>
        <v>1194</v>
      </c>
      <c r="T31" s="62"/>
      <c r="U31" s="62"/>
      <c r="V31" s="62"/>
      <c r="W31" s="114">
        <f t="shared" ca="1" si="20"/>
        <v>128768</v>
      </c>
      <c r="X31" s="115">
        <f ca="1">IFERROR(('Main Tab'!$D$10-W31)/'Main Tab'!$D$10,1)</f>
        <v>0.27498353105451923</v>
      </c>
      <c r="Y31" s="110"/>
      <c r="Z31" s="65">
        <v>5</v>
      </c>
      <c r="AA31" s="49"/>
      <c r="AB31" s="49"/>
      <c r="AC31" s="50"/>
      <c r="AD31" s="104"/>
      <c r="AE31" s="106"/>
      <c r="AF31" s="108"/>
      <c r="AI31" s="83">
        <f t="shared" ca="1" si="21"/>
        <v>43579.999999999956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32</v>
      </c>
      <c r="AQ31" s="81">
        <f t="shared" si="2"/>
        <v>64</v>
      </c>
      <c r="AR31" s="81">
        <f t="shared" si="3"/>
        <v>3687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2">
        <f t="shared" si="8"/>
        <v>216</v>
      </c>
      <c r="AX31" s="81">
        <f t="shared" si="9"/>
        <v>205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927</v>
      </c>
      <c r="BC31" s="81">
        <f t="shared" si="14"/>
        <v>205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43580.041666666621</v>
      </c>
      <c r="C32" s="49"/>
      <c r="D32" s="50">
        <v>924</v>
      </c>
      <c r="E32" s="51">
        <v>42</v>
      </c>
      <c r="F32" s="50">
        <v>1.75</v>
      </c>
      <c r="G32" s="51">
        <v>197</v>
      </c>
      <c r="H32" s="52">
        <v>200</v>
      </c>
      <c r="I32" s="53"/>
      <c r="J32" s="160"/>
      <c r="K32" s="65"/>
      <c r="L32" s="49"/>
      <c r="M32" s="50"/>
      <c r="N32" s="52"/>
      <c r="O32" s="54">
        <v>3544</v>
      </c>
      <c r="P32" s="50">
        <v>32</v>
      </c>
      <c r="Q32" s="52">
        <v>67</v>
      </c>
      <c r="R32" s="23">
        <f t="shared" si="18"/>
        <v>744</v>
      </c>
      <c r="S32" s="24">
        <f t="shared" si="19"/>
        <v>1261</v>
      </c>
      <c r="T32" s="62"/>
      <c r="U32" s="62"/>
      <c r="V32" s="62"/>
      <c r="W32" s="114">
        <f t="shared" ca="1" si="20"/>
        <v>128701</v>
      </c>
      <c r="X32" s="115">
        <f ca="1">IFERROR(('Main Tab'!$D$10-W32)/'Main Tab'!$D$10,1)</f>
        <v>0.27536076843818091</v>
      </c>
      <c r="Y32" s="110"/>
      <c r="Z32" s="221">
        <v>7</v>
      </c>
      <c r="AA32" s="49"/>
      <c r="AB32" s="49"/>
      <c r="AC32" s="50"/>
      <c r="AD32" s="104"/>
      <c r="AE32" s="106"/>
      <c r="AF32" s="108"/>
      <c r="AI32" s="83">
        <f t="shared" ca="1" si="21"/>
        <v>43580.041666666621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32</v>
      </c>
      <c r="AQ32" s="81">
        <f t="shared" si="2"/>
        <v>67</v>
      </c>
      <c r="AR32" s="81">
        <f t="shared" si="3"/>
        <v>3544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2">
        <f t="shared" si="8"/>
        <v>197</v>
      </c>
      <c r="AX32" s="81">
        <f t="shared" si="9"/>
        <v>200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924</v>
      </c>
      <c r="BC32" s="81">
        <f t="shared" si="14"/>
        <v>200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43580.083333333285</v>
      </c>
      <c r="C33" s="49"/>
      <c r="D33" s="50">
        <v>918</v>
      </c>
      <c r="E33" s="51">
        <v>42</v>
      </c>
      <c r="F33" s="50">
        <v>1.75</v>
      </c>
      <c r="G33" s="51">
        <v>190</v>
      </c>
      <c r="H33" s="52">
        <v>202</v>
      </c>
      <c r="I33" s="53"/>
      <c r="J33" s="160"/>
      <c r="K33" s="65"/>
      <c r="L33" s="49"/>
      <c r="M33" s="50"/>
      <c r="N33" s="52"/>
      <c r="O33" s="54">
        <v>3510</v>
      </c>
      <c r="P33" s="50">
        <v>31</v>
      </c>
      <c r="Q33" s="52">
        <v>63</v>
      </c>
      <c r="R33" s="23">
        <f t="shared" si="18"/>
        <v>775</v>
      </c>
      <c r="S33" s="24">
        <f t="shared" si="19"/>
        <v>1324</v>
      </c>
      <c r="T33" s="62"/>
      <c r="U33" s="62"/>
      <c r="V33" s="62"/>
      <c r="W33" s="114">
        <f t="shared" ca="1" si="20"/>
        <v>128638</v>
      </c>
      <c r="X33" s="115">
        <f ca="1">IFERROR(('Main Tab'!$D$10-W33)/'Main Tab'!$D$10,1)</f>
        <v>0.27571548418699715</v>
      </c>
      <c r="Y33" s="110"/>
      <c r="Z33" s="65">
        <v>10</v>
      </c>
      <c r="AA33" s="49"/>
      <c r="AB33" s="49"/>
      <c r="AC33" s="50"/>
      <c r="AD33" s="104"/>
      <c r="AE33" s="106"/>
      <c r="AF33" s="108"/>
      <c r="AI33" s="83">
        <f t="shared" ca="1" si="21"/>
        <v>43580.083333333285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31</v>
      </c>
      <c r="AQ33" s="81">
        <f t="shared" si="2"/>
        <v>63</v>
      </c>
      <c r="AR33" s="81">
        <f t="shared" si="3"/>
        <v>3510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2">
        <f t="shared" si="8"/>
        <v>190</v>
      </c>
      <c r="AX33" s="81">
        <f t="shared" si="9"/>
        <v>202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918</v>
      </c>
      <c r="BC33" s="81">
        <f t="shared" si="14"/>
        <v>202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43580.124999999949</v>
      </c>
      <c r="C34" s="49"/>
      <c r="D34" s="50">
        <v>923</v>
      </c>
      <c r="E34" s="51">
        <v>42</v>
      </c>
      <c r="F34" s="50">
        <v>1.75</v>
      </c>
      <c r="G34" s="51">
        <v>189</v>
      </c>
      <c r="H34" s="52">
        <v>201</v>
      </c>
      <c r="I34" s="53"/>
      <c r="J34" s="160"/>
      <c r="K34" s="65"/>
      <c r="L34" s="49"/>
      <c r="M34" s="50"/>
      <c r="N34" s="52"/>
      <c r="O34" s="54">
        <v>3489</v>
      </c>
      <c r="P34" s="50">
        <v>33</v>
      </c>
      <c r="Q34" s="52">
        <v>64</v>
      </c>
      <c r="R34" s="23">
        <f t="shared" si="18"/>
        <v>808</v>
      </c>
      <c r="S34" s="24">
        <f t="shared" si="19"/>
        <v>1388</v>
      </c>
      <c r="T34" s="62"/>
      <c r="U34" s="62"/>
      <c r="V34" s="62"/>
      <c r="W34" s="114">
        <f t="shared" ca="1" si="20"/>
        <v>128574</v>
      </c>
      <c r="X34" s="115">
        <f ca="1">IFERROR(('Main Tab'!$D$10-W34)/'Main Tab'!$D$10,1)</f>
        <v>0.27607583034452471</v>
      </c>
      <c r="Y34" s="110"/>
      <c r="Z34" s="65">
        <v>9</v>
      </c>
      <c r="AA34" s="49">
        <v>8043201</v>
      </c>
      <c r="AB34" s="49" t="s">
        <v>160</v>
      </c>
      <c r="AC34" s="50">
        <v>191.88</v>
      </c>
      <c r="AD34" s="104" t="s">
        <v>153</v>
      </c>
      <c r="AE34" s="106">
        <v>48</v>
      </c>
      <c r="AF34" s="108">
        <v>1E-3</v>
      </c>
      <c r="AI34" s="83">
        <f t="shared" ca="1" si="21"/>
        <v>43580.124999999949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33</v>
      </c>
      <c r="AQ34" s="81">
        <f t="shared" si="2"/>
        <v>64</v>
      </c>
      <c r="AR34" s="81">
        <f t="shared" si="3"/>
        <v>3489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2">
        <f t="shared" si="8"/>
        <v>189</v>
      </c>
      <c r="AX34" s="81">
        <f t="shared" si="9"/>
        <v>201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923</v>
      </c>
      <c r="BC34" s="81">
        <f t="shared" si="14"/>
        <v>201</v>
      </c>
      <c r="BD34" s="222">
        <f t="shared" si="15"/>
        <v>1E-3</v>
      </c>
      <c r="BE34" s="223">
        <f t="shared" si="16"/>
        <v>48</v>
      </c>
      <c r="BF34" s="84" t="str">
        <f t="shared" si="17"/>
        <v>Ticket No: 8043201 191.88 bbls sold</v>
      </c>
    </row>
    <row r="35" spans="2:58" x14ac:dyDescent="0.25">
      <c r="B35" s="47">
        <f t="shared" ca="1" si="22"/>
        <v>43580.166666666613</v>
      </c>
      <c r="C35" s="49"/>
      <c r="D35" s="50">
        <v>921</v>
      </c>
      <c r="E35" s="51">
        <v>42</v>
      </c>
      <c r="F35" s="50">
        <v>1.75</v>
      </c>
      <c r="G35" s="51">
        <v>191</v>
      </c>
      <c r="H35" s="52">
        <v>200</v>
      </c>
      <c r="I35" s="53"/>
      <c r="J35" s="160"/>
      <c r="K35" s="65"/>
      <c r="L35" s="49"/>
      <c r="M35" s="50"/>
      <c r="N35" s="52"/>
      <c r="O35" s="54">
        <v>3477</v>
      </c>
      <c r="P35" s="50">
        <v>30</v>
      </c>
      <c r="Q35" s="52">
        <v>70</v>
      </c>
      <c r="R35" s="23">
        <f t="shared" si="18"/>
        <v>838</v>
      </c>
      <c r="S35" s="24">
        <f t="shared" si="19"/>
        <v>1458</v>
      </c>
      <c r="T35" s="62"/>
      <c r="U35" s="62"/>
      <c r="V35" s="62"/>
      <c r="W35" s="114">
        <f t="shared" ca="1" si="20"/>
        <v>128504</v>
      </c>
      <c r="X35" s="115">
        <f ca="1">IFERROR(('Main Tab'!$D$10-W35)/'Main Tab'!$D$10,1)</f>
        <v>0.27646995895432047</v>
      </c>
      <c r="Y35" s="110" t="s">
        <v>161</v>
      </c>
      <c r="Z35" s="65">
        <v>9</v>
      </c>
      <c r="AA35" s="49"/>
      <c r="AB35" s="49"/>
      <c r="AC35" s="50"/>
      <c r="AD35" s="104"/>
      <c r="AE35" s="106"/>
      <c r="AF35" s="108"/>
      <c r="AI35" s="83">
        <f t="shared" ca="1" si="21"/>
        <v>43580.166666666613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ACCUM-56009</v>
      </c>
      <c r="AP35" s="81">
        <f t="shared" si="1"/>
        <v>30</v>
      </c>
      <c r="AQ35" s="81">
        <f t="shared" si="2"/>
        <v>70</v>
      </c>
      <c r="AR35" s="81">
        <f t="shared" si="3"/>
        <v>3477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2">
        <f t="shared" si="8"/>
        <v>191</v>
      </c>
      <c r="AX35" s="81">
        <f t="shared" si="9"/>
        <v>200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921</v>
      </c>
      <c r="BC35" s="81">
        <f t="shared" si="14"/>
        <v>200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43580.208333333278</v>
      </c>
      <c r="C36" s="49"/>
      <c r="D36" s="50">
        <v>924</v>
      </c>
      <c r="E36" s="51">
        <v>42</v>
      </c>
      <c r="F36" s="50">
        <v>1.75</v>
      </c>
      <c r="G36" s="51">
        <v>196</v>
      </c>
      <c r="H36" s="52">
        <v>205</v>
      </c>
      <c r="I36" s="53"/>
      <c r="J36" s="160"/>
      <c r="K36" s="65"/>
      <c r="L36" s="49"/>
      <c r="M36" s="50"/>
      <c r="N36" s="52"/>
      <c r="O36" s="54">
        <v>3585</v>
      </c>
      <c r="P36" s="50">
        <v>32</v>
      </c>
      <c r="Q36" s="52">
        <v>65</v>
      </c>
      <c r="R36" s="23">
        <f t="shared" si="18"/>
        <v>870</v>
      </c>
      <c r="S36" s="24">
        <f t="shared" si="19"/>
        <v>1523</v>
      </c>
      <c r="T36" s="62"/>
      <c r="U36" s="62"/>
      <c r="V36" s="62"/>
      <c r="W36" s="114">
        <f t="shared" ca="1" si="20"/>
        <v>128439</v>
      </c>
      <c r="X36" s="115">
        <f ca="1">IFERROR(('Main Tab'!$D$10-W36)/'Main Tab'!$D$10,1)</f>
        <v>0.27683593552055946</v>
      </c>
      <c r="Y36" s="110" t="s">
        <v>162</v>
      </c>
      <c r="Z36" s="65">
        <v>10</v>
      </c>
      <c r="AA36" s="49"/>
      <c r="AB36" s="49"/>
      <c r="AC36" s="50"/>
      <c r="AD36" s="104"/>
      <c r="AE36" s="106"/>
      <c r="AF36" s="108"/>
      <c r="AI36" s="83">
        <f t="shared" ca="1" si="21"/>
        <v>43580.208333333278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1-2'2"  OT-2 8'7"</v>
      </c>
      <c r="AP36" s="81">
        <f t="shared" si="1"/>
        <v>32</v>
      </c>
      <c r="AQ36" s="81">
        <f t="shared" si="2"/>
        <v>65</v>
      </c>
      <c r="AR36" s="81">
        <f t="shared" si="3"/>
        <v>3585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2">
        <f t="shared" si="8"/>
        <v>196</v>
      </c>
      <c r="AX36" s="81">
        <f t="shared" si="9"/>
        <v>205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924</v>
      </c>
      <c r="BC36" s="81">
        <f t="shared" si="14"/>
        <v>205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43580.249999999942</v>
      </c>
      <c r="C37" s="55"/>
      <c r="D37" s="56">
        <v>920</v>
      </c>
      <c r="E37" s="51">
        <v>42</v>
      </c>
      <c r="F37" s="50">
        <v>1.75</v>
      </c>
      <c r="G37" s="57">
        <v>198</v>
      </c>
      <c r="H37" s="58">
        <v>214</v>
      </c>
      <c r="I37" s="59"/>
      <c r="J37" s="161"/>
      <c r="K37" s="66"/>
      <c r="L37" s="55"/>
      <c r="M37" s="56"/>
      <c r="N37" s="58"/>
      <c r="O37" s="60">
        <v>3576</v>
      </c>
      <c r="P37" s="50">
        <v>33</v>
      </c>
      <c r="Q37" s="52">
        <v>58</v>
      </c>
      <c r="R37" s="25">
        <f t="shared" si="18"/>
        <v>903</v>
      </c>
      <c r="S37" s="26">
        <f t="shared" si="19"/>
        <v>1581</v>
      </c>
      <c r="T37" s="63"/>
      <c r="U37" s="63"/>
      <c r="V37" s="63"/>
      <c r="W37" s="116">
        <f t="shared" ca="1" si="20"/>
        <v>128381</v>
      </c>
      <c r="X37" s="117">
        <f ca="1">IFERROR(('Main Tab'!$D$10-W37)/'Main Tab'!$D$10,1)</f>
        <v>0.27716249922581881</v>
      </c>
      <c r="Y37" s="111"/>
      <c r="Z37" s="65">
        <v>8</v>
      </c>
      <c r="AA37" s="55"/>
      <c r="AB37" s="55"/>
      <c r="AC37" s="56"/>
      <c r="AD37" s="105"/>
      <c r="AE37" s="107"/>
      <c r="AF37" s="109"/>
      <c r="AI37" s="85">
        <f t="shared" ca="1" si="21"/>
        <v>43580.249999999942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33</v>
      </c>
      <c r="AQ37" s="86">
        <f t="shared" si="2"/>
        <v>58</v>
      </c>
      <c r="AR37" s="86">
        <f t="shared" si="3"/>
        <v>3576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7">
        <f t="shared" si="8"/>
        <v>198</v>
      </c>
      <c r="AX37" s="86">
        <f t="shared" si="9"/>
        <v>214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920</v>
      </c>
      <c r="BC37" s="86">
        <f t="shared" si="14"/>
        <v>214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400-000000000000}">
      <formula1>0</formula1>
      <formula2>64</formula2>
    </dataValidation>
  </dataValidations>
  <pageMargins left="0" right="0" top="0" bottom="0" header="0.5" footer="0.5"/>
  <pageSetup scale="35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23">
    <tabColor rgb="FF000000"/>
    <pageSetUpPr fitToPage="1"/>
  </sheetPr>
  <dimension ref="B1:BF100"/>
  <sheetViews>
    <sheetView showGridLines="0" topLeftCell="T1" workbookViewId="0">
      <selection activeCell="Y36" sqref="Y3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43578</v>
      </c>
      <c r="N5" s="468" t="str">
        <f ca="1">"Oil Sales for "&amp;TEXT(L5,"MM-DD-YY")</f>
        <v>Oil Sales for 04-23-19</v>
      </c>
      <c r="O5" s="469"/>
      <c r="P5" s="96">
        <f>SUM(AC14:AC37)</f>
        <v>763.36</v>
      </c>
      <c r="Q5" s="10"/>
      <c r="R5" s="531" t="str">
        <f ca="1">"Flare Total For "&amp;TEXT(L5,"MM-DD-YY")</f>
        <v>Flare Total For 04-23-19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913</v>
      </c>
      <c r="M6" s="10"/>
      <c r="N6" s="472" t="str">
        <f ca="1">"Gas Sales for "&amp;TEXT(L5,"MM-DD-YY")</f>
        <v>Gas Sales for 04-23-19</v>
      </c>
      <c r="O6" s="473"/>
      <c r="P6" s="132">
        <v>3438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1791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>
        <v>43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957</v>
      </c>
      <c r="E14" s="51">
        <v>42</v>
      </c>
      <c r="F14" s="50">
        <v>1.75</v>
      </c>
      <c r="G14" s="51">
        <v>177</v>
      </c>
      <c r="H14" s="52">
        <v>204</v>
      </c>
      <c r="I14" s="53"/>
      <c r="J14" s="160"/>
      <c r="K14" s="65"/>
      <c r="L14" s="49"/>
      <c r="M14" s="50"/>
      <c r="N14" s="52"/>
      <c r="O14" s="54">
        <v>3444</v>
      </c>
      <c r="P14" s="50">
        <v>36</v>
      </c>
      <c r="Q14" s="52">
        <v>69</v>
      </c>
      <c r="R14" s="21">
        <f>P14</f>
        <v>36</v>
      </c>
      <c r="S14" s="22">
        <f>Q14</f>
        <v>69</v>
      </c>
      <c r="T14" s="61"/>
      <c r="U14" s="61"/>
      <c r="V14" s="61"/>
      <c r="W14" s="112">
        <f ca="1">INDEX('Daily Totals'!$1:$1048576,MATCH(L5,'Daily Totals'!B:B)-1,17)</f>
        <v>131683</v>
      </c>
      <c r="X14" s="113">
        <f ca="1">IFERROR(('Main Tab'!$D$10-W14)/'Main Tab'!$D$10,1)</f>
        <v>0.25857088966088049</v>
      </c>
      <c r="Y14" s="185"/>
      <c r="Z14" s="64">
        <v>5</v>
      </c>
      <c r="AA14" s="49"/>
      <c r="AB14" s="49"/>
      <c r="AC14" s="50"/>
      <c r="AD14" s="104"/>
      <c r="AE14" s="106"/>
      <c r="AF14" s="108"/>
      <c r="AI14" s="83">
        <f ca="1">$L$5+B14</f>
        <v>43578.291666666664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36</v>
      </c>
      <c r="AQ14" s="81">
        <f t="shared" ref="AQ14:AQ37" si="2">IF(Q14="","",Q14)</f>
        <v>69</v>
      </c>
      <c r="AR14" s="81">
        <f t="shared" ref="AR14:AR37" si="3">IF(O14="","",O14)</f>
        <v>3444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1.75</v>
      </c>
      <c r="AW14" s="82">
        <f t="shared" ref="AW14:AW37" si="8">IF(G14="","",G14)</f>
        <v>177</v>
      </c>
      <c r="AX14" s="81">
        <f t="shared" ref="AX14:AX37" si="9">IF(H14="","",H14)</f>
        <v>204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957</v>
      </c>
      <c r="BC14" s="81">
        <f t="shared" ref="BC14:BC37" si="14">IF(H14="","",H14)</f>
        <v>204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43578.333333333328</v>
      </c>
      <c r="C15" s="49"/>
      <c r="D15" s="50">
        <v>950</v>
      </c>
      <c r="E15" s="51">
        <v>42</v>
      </c>
      <c r="F15" s="50">
        <v>1.75</v>
      </c>
      <c r="G15" s="51">
        <v>165</v>
      </c>
      <c r="H15" s="52">
        <v>203</v>
      </c>
      <c r="I15" s="53"/>
      <c r="J15" s="160"/>
      <c r="K15" s="65"/>
      <c r="L15" s="49"/>
      <c r="M15" s="50"/>
      <c r="N15" s="52"/>
      <c r="O15" s="54">
        <v>3478</v>
      </c>
      <c r="P15" s="50">
        <v>37</v>
      </c>
      <c r="Q15" s="52">
        <v>69</v>
      </c>
      <c r="R15" s="23">
        <f t="shared" ref="R15:R37" si="18">P15+R14</f>
        <v>73</v>
      </c>
      <c r="S15" s="24">
        <f t="shared" ref="S15:S37" si="19">Q15+S14</f>
        <v>138</v>
      </c>
      <c r="T15" s="62"/>
      <c r="U15" s="62"/>
      <c r="V15" s="62"/>
      <c r="W15" s="114">
        <f t="shared" ref="W15:W37" ca="1" si="20">W14-Q15</f>
        <v>131614</v>
      </c>
      <c r="X15" s="115">
        <f ca="1">IFERROR(('Main Tab'!$D$10-W15)/'Main Tab'!$D$10,1)</f>
        <v>0.25895938786196487</v>
      </c>
      <c r="Y15" s="110"/>
      <c r="Z15" s="65">
        <v>7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43578.333333333328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37</v>
      </c>
      <c r="AQ15" s="81">
        <f t="shared" si="2"/>
        <v>69</v>
      </c>
      <c r="AR15" s="81">
        <f t="shared" si="3"/>
        <v>3478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1.75</v>
      </c>
      <c r="AW15" s="82">
        <f t="shared" si="8"/>
        <v>165</v>
      </c>
      <c r="AX15" s="81">
        <f t="shared" si="9"/>
        <v>203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950</v>
      </c>
      <c r="BC15" s="81">
        <f t="shared" si="14"/>
        <v>203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43578.374999999993</v>
      </c>
      <c r="C16" s="49"/>
      <c r="D16" s="50">
        <v>943</v>
      </c>
      <c r="E16" s="51">
        <v>42</v>
      </c>
      <c r="F16" s="50">
        <v>1.75</v>
      </c>
      <c r="G16" s="51">
        <v>167</v>
      </c>
      <c r="H16" s="52">
        <v>204</v>
      </c>
      <c r="I16" s="53"/>
      <c r="J16" s="160"/>
      <c r="K16" s="65"/>
      <c r="L16" s="49"/>
      <c r="M16" s="50"/>
      <c r="N16" s="52"/>
      <c r="O16" s="54">
        <v>3465</v>
      </c>
      <c r="P16" s="50">
        <v>36</v>
      </c>
      <c r="Q16" s="52">
        <v>70</v>
      </c>
      <c r="R16" s="23">
        <f t="shared" si="18"/>
        <v>109</v>
      </c>
      <c r="S16" s="24">
        <f t="shared" si="19"/>
        <v>208</v>
      </c>
      <c r="T16" s="62"/>
      <c r="U16" s="62"/>
      <c r="V16" s="62"/>
      <c r="W16" s="114">
        <f t="shared" ca="1" si="20"/>
        <v>131544</v>
      </c>
      <c r="X16" s="115">
        <f ca="1">IFERROR(('Main Tab'!$D$10-W16)/'Main Tab'!$D$10,1)</f>
        <v>0.25935351647176069</v>
      </c>
      <c r="Y16" s="110"/>
      <c r="Z16" s="65">
        <v>5</v>
      </c>
      <c r="AA16" s="49"/>
      <c r="AB16" s="49"/>
      <c r="AC16" s="50"/>
      <c r="AD16" s="104"/>
      <c r="AE16" s="106"/>
      <c r="AF16" s="108"/>
      <c r="AI16" s="83">
        <f t="shared" ca="1" si="21"/>
        <v>43578.374999999993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36</v>
      </c>
      <c r="AQ16" s="81">
        <f t="shared" si="2"/>
        <v>70</v>
      </c>
      <c r="AR16" s="81">
        <f t="shared" si="3"/>
        <v>3465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1.75</v>
      </c>
      <c r="AW16" s="82">
        <f t="shared" si="8"/>
        <v>167</v>
      </c>
      <c r="AX16" s="81">
        <f t="shared" si="9"/>
        <v>204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943</v>
      </c>
      <c r="BC16" s="81">
        <f t="shared" si="14"/>
        <v>204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43578.416666666657</v>
      </c>
      <c r="C17" s="49"/>
      <c r="D17" s="50">
        <v>944</v>
      </c>
      <c r="E17" s="51">
        <v>42</v>
      </c>
      <c r="F17" s="50">
        <v>1.75</v>
      </c>
      <c r="G17" s="51">
        <v>177</v>
      </c>
      <c r="H17" s="52">
        <v>205</v>
      </c>
      <c r="I17" s="53"/>
      <c r="J17" s="160"/>
      <c r="K17" s="65"/>
      <c r="L17" s="49"/>
      <c r="M17" s="50"/>
      <c r="N17" s="52"/>
      <c r="O17" s="54">
        <v>3530</v>
      </c>
      <c r="P17" s="50">
        <v>36</v>
      </c>
      <c r="Q17" s="52">
        <v>69</v>
      </c>
      <c r="R17" s="23">
        <f t="shared" si="18"/>
        <v>145</v>
      </c>
      <c r="S17" s="24">
        <f t="shared" si="19"/>
        <v>277</v>
      </c>
      <c r="T17" s="62"/>
      <c r="U17" s="171"/>
      <c r="V17" s="62"/>
      <c r="W17" s="114">
        <f t="shared" ca="1" si="20"/>
        <v>131475</v>
      </c>
      <c r="X17" s="115">
        <f ca="1">IFERROR(('Main Tab'!$D$10-W17)/'Main Tab'!$D$10,1)</f>
        <v>0.25974201467284508</v>
      </c>
      <c r="Y17" s="110"/>
      <c r="Z17" s="65">
        <v>7</v>
      </c>
      <c r="AA17" s="49"/>
      <c r="AB17" s="49"/>
      <c r="AC17" s="50"/>
      <c r="AD17" s="104"/>
      <c r="AE17" s="106"/>
      <c r="AF17" s="108"/>
      <c r="AI17" s="83">
        <f t="shared" ca="1" si="21"/>
        <v>43578.416666666657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36</v>
      </c>
      <c r="AQ17" s="81">
        <f t="shared" si="2"/>
        <v>69</v>
      </c>
      <c r="AR17" s="81">
        <f t="shared" si="3"/>
        <v>3530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1.75</v>
      </c>
      <c r="AW17" s="82">
        <f t="shared" si="8"/>
        <v>177</v>
      </c>
      <c r="AX17" s="81">
        <f t="shared" si="9"/>
        <v>205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944</v>
      </c>
      <c r="BC17" s="81">
        <f t="shared" si="14"/>
        <v>205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43578.458333333321</v>
      </c>
      <c r="C18" s="49"/>
      <c r="D18" s="50">
        <v>940</v>
      </c>
      <c r="E18" s="51">
        <v>42</v>
      </c>
      <c r="F18" s="50">
        <v>1.75</v>
      </c>
      <c r="G18" s="51">
        <v>172</v>
      </c>
      <c r="H18" s="52">
        <v>206</v>
      </c>
      <c r="I18" s="53"/>
      <c r="J18" s="160"/>
      <c r="K18" s="65"/>
      <c r="L18" s="49"/>
      <c r="M18" s="50"/>
      <c r="N18" s="52"/>
      <c r="O18" s="54">
        <v>3489</v>
      </c>
      <c r="P18" s="50">
        <v>37</v>
      </c>
      <c r="Q18" s="52">
        <v>70</v>
      </c>
      <c r="R18" s="23">
        <f t="shared" si="18"/>
        <v>182</v>
      </c>
      <c r="S18" s="24">
        <f t="shared" si="19"/>
        <v>347</v>
      </c>
      <c r="T18" s="62"/>
      <c r="U18" s="62"/>
      <c r="V18" s="62"/>
      <c r="W18" s="114">
        <f t="shared" ca="1" si="20"/>
        <v>131405</v>
      </c>
      <c r="X18" s="115">
        <f ca="1">IFERROR(('Main Tab'!$D$10-W18)/'Main Tab'!$D$10,1)</f>
        <v>0.2601361432826409</v>
      </c>
      <c r="Y18" s="110"/>
      <c r="Z18" s="65">
        <v>8</v>
      </c>
      <c r="AA18" s="49"/>
      <c r="AB18" s="49"/>
      <c r="AC18" s="50"/>
      <c r="AD18" s="104"/>
      <c r="AE18" s="106"/>
      <c r="AF18" s="108"/>
      <c r="AI18" s="83">
        <f t="shared" ca="1" si="21"/>
        <v>43578.458333333321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37</v>
      </c>
      <c r="AQ18" s="81">
        <f t="shared" si="2"/>
        <v>70</v>
      </c>
      <c r="AR18" s="81">
        <f t="shared" si="3"/>
        <v>3489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1.75</v>
      </c>
      <c r="AW18" s="82">
        <f t="shared" si="8"/>
        <v>172</v>
      </c>
      <c r="AX18" s="81">
        <f t="shared" si="9"/>
        <v>206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940</v>
      </c>
      <c r="BC18" s="81">
        <f t="shared" si="14"/>
        <v>206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43578.499999999985</v>
      </c>
      <c r="C19" s="49"/>
      <c r="D19" s="50">
        <v>935</v>
      </c>
      <c r="E19" s="51">
        <v>42</v>
      </c>
      <c r="F19" s="50">
        <v>1.75</v>
      </c>
      <c r="G19" s="51">
        <v>186</v>
      </c>
      <c r="H19" s="52">
        <v>204</v>
      </c>
      <c r="I19" s="53"/>
      <c r="J19" s="160"/>
      <c r="K19" s="65"/>
      <c r="L19" s="49"/>
      <c r="M19" s="50"/>
      <c r="N19" s="52"/>
      <c r="O19" s="54">
        <v>3522</v>
      </c>
      <c r="P19" s="50">
        <v>38</v>
      </c>
      <c r="Q19" s="52">
        <v>69</v>
      </c>
      <c r="R19" s="23">
        <f t="shared" si="18"/>
        <v>220</v>
      </c>
      <c r="S19" s="24">
        <f t="shared" si="19"/>
        <v>416</v>
      </c>
      <c r="T19" s="62"/>
      <c r="U19" s="62"/>
      <c r="V19" s="62"/>
      <c r="W19" s="114">
        <f t="shared" ca="1" si="20"/>
        <v>131336</v>
      </c>
      <c r="X19" s="115">
        <f ca="1">IFERROR(('Main Tab'!$D$10-W19)/'Main Tab'!$D$10,1)</f>
        <v>0.26052464148372528</v>
      </c>
      <c r="Y19" s="110"/>
      <c r="Z19" s="65">
        <v>8</v>
      </c>
      <c r="AA19" s="49"/>
      <c r="AB19" s="49"/>
      <c r="AC19" s="50"/>
      <c r="AD19" s="104"/>
      <c r="AE19" s="106"/>
      <c r="AF19" s="108"/>
      <c r="AI19" s="83">
        <f t="shared" ca="1" si="21"/>
        <v>43578.499999999985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38</v>
      </c>
      <c r="AQ19" s="81">
        <f t="shared" si="2"/>
        <v>69</v>
      </c>
      <c r="AR19" s="81">
        <f t="shared" si="3"/>
        <v>3522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1.75</v>
      </c>
      <c r="AW19" s="82">
        <f t="shared" si="8"/>
        <v>186</v>
      </c>
      <c r="AX19" s="81">
        <f t="shared" si="9"/>
        <v>204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935</v>
      </c>
      <c r="BC19" s="81">
        <f t="shared" si="14"/>
        <v>204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43578.54166666665</v>
      </c>
      <c r="C20" s="49"/>
      <c r="D20" s="50">
        <v>935</v>
      </c>
      <c r="E20" s="51">
        <v>42</v>
      </c>
      <c r="F20" s="50">
        <v>1.75</v>
      </c>
      <c r="G20" s="51">
        <v>180</v>
      </c>
      <c r="H20" s="52">
        <v>208</v>
      </c>
      <c r="I20" s="53"/>
      <c r="J20" s="160"/>
      <c r="K20" s="65"/>
      <c r="L20" s="49"/>
      <c r="M20" s="50"/>
      <c r="N20" s="52"/>
      <c r="O20" s="54">
        <v>3538</v>
      </c>
      <c r="P20" s="50">
        <v>36</v>
      </c>
      <c r="Q20" s="52">
        <v>72</v>
      </c>
      <c r="R20" s="23">
        <f t="shared" si="18"/>
        <v>256</v>
      </c>
      <c r="S20" s="24">
        <f t="shared" si="19"/>
        <v>488</v>
      </c>
      <c r="T20" s="62"/>
      <c r="U20" s="62"/>
      <c r="V20" s="62"/>
      <c r="W20" s="114">
        <f t="shared" ca="1" si="20"/>
        <v>131264</v>
      </c>
      <c r="X20" s="115">
        <f ca="1">IFERROR(('Main Tab'!$D$10-W20)/'Main Tab'!$D$10,1)</f>
        <v>0.2609300309109438</v>
      </c>
      <c r="Y20" s="110"/>
      <c r="Z20" s="221">
        <v>8</v>
      </c>
      <c r="AA20" s="49">
        <v>7967231</v>
      </c>
      <c r="AB20" s="49" t="s">
        <v>160</v>
      </c>
      <c r="AC20" s="50">
        <v>180.79</v>
      </c>
      <c r="AD20" s="104" t="s">
        <v>157</v>
      </c>
      <c r="AE20" s="106">
        <v>47.6</v>
      </c>
      <c r="AF20" s="108">
        <v>1E-3</v>
      </c>
      <c r="AI20" s="83">
        <f t="shared" ca="1" si="21"/>
        <v>43578.54166666665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36</v>
      </c>
      <c r="AQ20" s="81">
        <f t="shared" si="2"/>
        <v>72</v>
      </c>
      <c r="AR20" s="81">
        <f t="shared" si="3"/>
        <v>3538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1.75</v>
      </c>
      <c r="AW20" s="82">
        <f t="shared" si="8"/>
        <v>180</v>
      </c>
      <c r="AX20" s="81">
        <f t="shared" si="9"/>
        <v>208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935</v>
      </c>
      <c r="BC20" s="81">
        <f t="shared" si="14"/>
        <v>208</v>
      </c>
      <c r="BD20" s="222">
        <f t="shared" si="15"/>
        <v>1E-3</v>
      </c>
      <c r="BE20" s="223">
        <f t="shared" si="16"/>
        <v>47.6</v>
      </c>
      <c r="BF20" s="84" t="str">
        <f t="shared" si="17"/>
        <v>Ticket No: 7967231 180.79 bbls sold</v>
      </c>
    </row>
    <row r="21" spans="2:58" x14ac:dyDescent="0.25">
      <c r="B21" s="47">
        <f t="shared" ca="1" si="22"/>
        <v>43578.583333333314</v>
      </c>
      <c r="C21" s="49"/>
      <c r="D21" s="50">
        <v>934</v>
      </c>
      <c r="E21" s="51">
        <v>42</v>
      </c>
      <c r="F21" s="50">
        <v>1.75</v>
      </c>
      <c r="G21" s="51">
        <v>172</v>
      </c>
      <c r="H21" s="52">
        <v>206</v>
      </c>
      <c r="I21" s="53"/>
      <c r="J21" s="160"/>
      <c r="K21" s="65"/>
      <c r="L21" s="49"/>
      <c r="M21" s="50"/>
      <c r="N21" s="52"/>
      <c r="O21" s="54">
        <v>3521</v>
      </c>
      <c r="P21" s="50">
        <v>37</v>
      </c>
      <c r="Q21" s="52">
        <v>69</v>
      </c>
      <c r="R21" s="23">
        <f t="shared" si="18"/>
        <v>293</v>
      </c>
      <c r="S21" s="24">
        <f t="shared" si="19"/>
        <v>557</v>
      </c>
      <c r="T21" s="62"/>
      <c r="U21" s="62"/>
      <c r="V21" s="62"/>
      <c r="W21" s="114">
        <f t="shared" ca="1" si="20"/>
        <v>131195</v>
      </c>
      <c r="X21" s="115">
        <f ca="1">IFERROR(('Main Tab'!$D$10-W21)/'Main Tab'!$D$10,1)</f>
        <v>0.26131852911202824</v>
      </c>
      <c r="Y21" s="110"/>
      <c r="Z21" s="65">
        <v>10</v>
      </c>
      <c r="AA21" s="49">
        <v>8027501</v>
      </c>
      <c r="AB21" s="49" t="s">
        <v>160</v>
      </c>
      <c r="AC21" s="50">
        <v>193.96</v>
      </c>
      <c r="AD21" s="104" t="s">
        <v>157</v>
      </c>
      <c r="AE21" s="106">
        <v>48</v>
      </c>
      <c r="AF21" s="108">
        <v>2E-3</v>
      </c>
      <c r="AI21" s="83">
        <f t="shared" ca="1" si="21"/>
        <v>43578.583333333314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37</v>
      </c>
      <c r="AQ21" s="81">
        <f t="shared" si="2"/>
        <v>69</v>
      </c>
      <c r="AR21" s="81">
        <f t="shared" si="3"/>
        <v>3521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1.75</v>
      </c>
      <c r="AW21" s="82">
        <f t="shared" si="8"/>
        <v>172</v>
      </c>
      <c r="AX21" s="81">
        <f t="shared" si="9"/>
        <v>206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934</v>
      </c>
      <c r="BC21" s="81">
        <f t="shared" si="14"/>
        <v>206</v>
      </c>
      <c r="BD21" s="222">
        <f t="shared" si="15"/>
        <v>2E-3</v>
      </c>
      <c r="BE21" s="223">
        <f t="shared" si="16"/>
        <v>48</v>
      </c>
      <c r="BF21" s="84" t="str">
        <f t="shared" si="17"/>
        <v>Ticket No: 8027501 193.96 bbls sold</v>
      </c>
    </row>
    <row r="22" spans="2:58" x14ac:dyDescent="0.25">
      <c r="B22" s="47">
        <f t="shared" ca="1" si="22"/>
        <v>43578.624999999978</v>
      </c>
      <c r="C22" s="49"/>
      <c r="D22" s="50">
        <v>934</v>
      </c>
      <c r="E22" s="51">
        <v>42</v>
      </c>
      <c r="F22" s="50">
        <v>1.75</v>
      </c>
      <c r="G22" s="51">
        <v>167</v>
      </c>
      <c r="H22" s="52">
        <v>204</v>
      </c>
      <c r="I22" s="53"/>
      <c r="J22" s="160"/>
      <c r="K22" s="65"/>
      <c r="L22" s="49"/>
      <c r="M22" s="50"/>
      <c r="N22" s="52"/>
      <c r="O22" s="54">
        <v>3486</v>
      </c>
      <c r="P22" s="50">
        <v>36</v>
      </c>
      <c r="Q22" s="52">
        <v>70</v>
      </c>
      <c r="R22" s="23">
        <f t="shared" si="18"/>
        <v>329</v>
      </c>
      <c r="S22" s="24">
        <f t="shared" si="19"/>
        <v>627</v>
      </c>
      <c r="T22" s="62"/>
      <c r="U22" s="62"/>
      <c r="V22" s="62"/>
      <c r="W22" s="114">
        <f t="shared" ca="1" si="20"/>
        <v>131125</v>
      </c>
      <c r="X22" s="115">
        <f ca="1">IFERROR(('Main Tab'!$D$10-W22)/'Main Tab'!$D$10,1)</f>
        <v>0.261712657721824</v>
      </c>
      <c r="Y22" s="110"/>
      <c r="Z22" s="65">
        <v>7</v>
      </c>
      <c r="AA22" s="49"/>
      <c r="AB22" s="49"/>
      <c r="AC22" s="50"/>
      <c r="AD22" s="104"/>
      <c r="AE22" s="106"/>
      <c r="AF22" s="108"/>
      <c r="AI22" s="83">
        <f t="shared" ca="1" si="21"/>
        <v>43578.624999999978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36</v>
      </c>
      <c r="AQ22" s="81">
        <f t="shared" si="2"/>
        <v>70</v>
      </c>
      <c r="AR22" s="81">
        <f t="shared" si="3"/>
        <v>3486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1.75</v>
      </c>
      <c r="AW22" s="82">
        <f t="shared" si="8"/>
        <v>167</v>
      </c>
      <c r="AX22" s="81">
        <f t="shared" si="9"/>
        <v>204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934</v>
      </c>
      <c r="BC22" s="81">
        <f t="shared" si="14"/>
        <v>204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43578.666666666642</v>
      </c>
      <c r="C23" s="49"/>
      <c r="D23" s="50">
        <v>933</v>
      </c>
      <c r="E23" s="51">
        <v>42</v>
      </c>
      <c r="F23" s="50">
        <v>1.75</v>
      </c>
      <c r="G23" s="51">
        <v>155</v>
      </c>
      <c r="H23" s="52">
        <v>204</v>
      </c>
      <c r="I23" s="53"/>
      <c r="J23" s="160"/>
      <c r="K23" s="65"/>
      <c r="L23" s="49"/>
      <c r="M23" s="50"/>
      <c r="N23" s="52"/>
      <c r="O23" s="54">
        <v>3498</v>
      </c>
      <c r="P23" s="50">
        <v>34</v>
      </c>
      <c r="Q23" s="52">
        <v>68</v>
      </c>
      <c r="R23" s="23">
        <f t="shared" si="18"/>
        <v>363</v>
      </c>
      <c r="S23" s="24">
        <f t="shared" si="19"/>
        <v>695</v>
      </c>
      <c r="T23" s="62"/>
      <c r="U23" s="62"/>
      <c r="V23" s="62"/>
      <c r="W23" s="114">
        <f t="shared" ca="1" si="20"/>
        <v>131057</v>
      </c>
      <c r="X23" s="115">
        <f ca="1">IFERROR(('Main Tab'!$D$10-W23)/'Main Tab'!$D$10,1)</f>
        <v>0.26209552551419707</v>
      </c>
      <c r="Y23" s="110"/>
      <c r="Z23" s="65">
        <v>10</v>
      </c>
      <c r="AA23" s="49"/>
      <c r="AB23" s="49"/>
      <c r="AC23" s="50"/>
      <c r="AD23" s="104"/>
      <c r="AE23" s="106"/>
      <c r="AF23" s="108"/>
      <c r="AI23" s="83">
        <f t="shared" ca="1" si="21"/>
        <v>43578.666666666642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34</v>
      </c>
      <c r="AQ23" s="81">
        <f t="shared" si="2"/>
        <v>68</v>
      </c>
      <c r="AR23" s="81">
        <f t="shared" si="3"/>
        <v>3498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1.75</v>
      </c>
      <c r="AW23" s="82">
        <f t="shared" si="8"/>
        <v>155</v>
      </c>
      <c r="AX23" s="81">
        <f t="shared" si="9"/>
        <v>204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933</v>
      </c>
      <c r="BC23" s="81">
        <f t="shared" si="14"/>
        <v>204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43578.708333333307</v>
      </c>
      <c r="C24" s="49"/>
      <c r="D24" s="50">
        <v>933</v>
      </c>
      <c r="E24" s="51">
        <v>42</v>
      </c>
      <c r="F24" s="50">
        <v>1.75</v>
      </c>
      <c r="G24" s="51">
        <v>151</v>
      </c>
      <c r="H24" s="52">
        <v>206</v>
      </c>
      <c r="I24" s="53"/>
      <c r="J24" s="160"/>
      <c r="K24" s="65"/>
      <c r="L24" s="49"/>
      <c r="M24" s="50"/>
      <c r="N24" s="52"/>
      <c r="O24" s="54">
        <v>3541</v>
      </c>
      <c r="P24" s="50">
        <v>35</v>
      </c>
      <c r="Q24" s="52">
        <v>77</v>
      </c>
      <c r="R24" s="23">
        <f t="shared" si="18"/>
        <v>398</v>
      </c>
      <c r="S24" s="24">
        <f t="shared" si="19"/>
        <v>772</v>
      </c>
      <c r="T24" s="62"/>
      <c r="U24" s="62"/>
      <c r="V24" s="62"/>
      <c r="W24" s="114">
        <f t="shared" ca="1" si="20"/>
        <v>130980</v>
      </c>
      <c r="X24" s="115">
        <f ca="1">IFERROR(('Main Tab'!$D$10-W24)/'Main Tab'!$D$10,1)</f>
        <v>0.26252906698497241</v>
      </c>
      <c r="Y24" s="110"/>
      <c r="Z24" s="65">
        <v>8</v>
      </c>
      <c r="AA24" s="49"/>
      <c r="AB24" s="49"/>
      <c r="AC24" s="50"/>
      <c r="AD24" s="104"/>
      <c r="AE24" s="106"/>
      <c r="AF24" s="108"/>
      <c r="AI24" s="83">
        <f t="shared" ca="1" si="21"/>
        <v>43578.708333333307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35</v>
      </c>
      <c r="AQ24" s="81">
        <f t="shared" si="2"/>
        <v>77</v>
      </c>
      <c r="AR24" s="81">
        <f t="shared" si="3"/>
        <v>3541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1.75</v>
      </c>
      <c r="AW24" s="82">
        <f t="shared" si="8"/>
        <v>151</v>
      </c>
      <c r="AX24" s="81">
        <f t="shared" si="9"/>
        <v>206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933</v>
      </c>
      <c r="BC24" s="81">
        <f t="shared" si="14"/>
        <v>206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43578.749999999971</v>
      </c>
      <c r="C25" s="49"/>
      <c r="D25" s="50">
        <v>935</v>
      </c>
      <c r="E25" s="51">
        <v>42</v>
      </c>
      <c r="F25" s="50">
        <v>1.75</v>
      </c>
      <c r="G25" s="51">
        <v>160</v>
      </c>
      <c r="H25" s="52">
        <v>206</v>
      </c>
      <c r="I25" s="53"/>
      <c r="J25" s="160"/>
      <c r="K25" s="65"/>
      <c r="L25" s="49"/>
      <c r="M25" s="50"/>
      <c r="N25" s="52"/>
      <c r="O25" s="54">
        <v>3488</v>
      </c>
      <c r="P25" s="50">
        <v>41</v>
      </c>
      <c r="Q25" s="52">
        <v>81</v>
      </c>
      <c r="R25" s="23">
        <f t="shared" si="18"/>
        <v>439</v>
      </c>
      <c r="S25" s="24">
        <f t="shared" si="19"/>
        <v>853</v>
      </c>
      <c r="T25" s="62"/>
      <c r="U25" s="62"/>
      <c r="V25" s="62"/>
      <c r="W25" s="114">
        <f t="shared" ca="1" si="20"/>
        <v>130899</v>
      </c>
      <c r="X25" s="115">
        <f ca="1">IFERROR(('Main Tab'!$D$10-W25)/'Main Tab'!$D$10,1)</f>
        <v>0.26298513009059327</v>
      </c>
      <c r="Y25" s="110"/>
      <c r="Z25" s="65">
        <v>5</v>
      </c>
      <c r="AA25" s="49"/>
      <c r="AB25" s="49"/>
      <c r="AC25" s="50"/>
      <c r="AD25" s="104"/>
      <c r="AE25" s="106"/>
      <c r="AF25" s="108"/>
      <c r="AI25" s="83">
        <f t="shared" ca="1" si="21"/>
        <v>43578.749999999971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41</v>
      </c>
      <c r="AQ25" s="81">
        <f t="shared" si="2"/>
        <v>81</v>
      </c>
      <c r="AR25" s="81">
        <f t="shared" si="3"/>
        <v>3488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1.75</v>
      </c>
      <c r="AW25" s="82">
        <f t="shared" si="8"/>
        <v>160</v>
      </c>
      <c r="AX25" s="81">
        <f t="shared" si="9"/>
        <v>206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935</v>
      </c>
      <c r="BC25" s="81">
        <f t="shared" si="14"/>
        <v>206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43578.791666666635</v>
      </c>
      <c r="C26" s="49"/>
      <c r="D26" s="50">
        <v>934</v>
      </c>
      <c r="E26" s="51">
        <v>42</v>
      </c>
      <c r="F26" s="50">
        <v>1.75</v>
      </c>
      <c r="G26" s="51">
        <v>173</v>
      </c>
      <c r="H26" s="52">
        <v>205</v>
      </c>
      <c r="I26" s="53"/>
      <c r="J26" s="160"/>
      <c r="K26" s="65"/>
      <c r="L26" s="49"/>
      <c r="M26" s="50"/>
      <c r="N26" s="52"/>
      <c r="O26" s="54">
        <v>3452</v>
      </c>
      <c r="P26" s="50">
        <v>42</v>
      </c>
      <c r="Q26" s="52">
        <v>82</v>
      </c>
      <c r="R26" s="23">
        <f t="shared" si="18"/>
        <v>481</v>
      </c>
      <c r="S26" s="24">
        <f t="shared" si="19"/>
        <v>935</v>
      </c>
      <c r="T26" s="62"/>
      <c r="U26" s="62"/>
      <c r="V26" s="62"/>
      <c r="W26" s="114">
        <f t="shared" ca="1" si="20"/>
        <v>130817</v>
      </c>
      <c r="X26" s="115">
        <f ca="1">IFERROR(('Main Tab'!$D$10-W26)/'Main Tab'!$D$10,1)</f>
        <v>0.2634468236049255</v>
      </c>
      <c r="Y26" s="110"/>
      <c r="Z26" s="64">
        <v>5</v>
      </c>
      <c r="AA26" s="49"/>
      <c r="AB26" s="49"/>
      <c r="AC26" s="50"/>
      <c r="AD26" s="104"/>
      <c r="AE26" s="106"/>
      <c r="AF26" s="108"/>
      <c r="AI26" s="83">
        <f t="shared" ca="1" si="21"/>
        <v>43578.791666666635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42</v>
      </c>
      <c r="AQ26" s="81">
        <f t="shared" si="2"/>
        <v>82</v>
      </c>
      <c r="AR26" s="81">
        <f t="shared" si="3"/>
        <v>3452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1.75</v>
      </c>
      <c r="AW26" s="82">
        <f t="shared" si="8"/>
        <v>173</v>
      </c>
      <c r="AX26" s="81">
        <f t="shared" si="9"/>
        <v>205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934</v>
      </c>
      <c r="BC26" s="81">
        <f t="shared" si="14"/>
        <v>205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2"/>
        <v>43578.833333333299</v>
      </c>
      <c r="C27" s="49"/>
      <c r="D27" s="50">
        <v>935</v>
      </c>
      <c r="E27" s="51">
        <v>42</v>
      </c>
      <c r="F27" s="50">
        <v>1.75</v>
      </c>
      <c r="G27" s="51">
        <v>188</v>
      </c>
      <c r="H27" s="52">
        <v>202</v>
      </c>
      <c r="I27" s="53"/>
      <c r="J27" s="160"/>
      <c r="K27" s="65"/>
      <c r="L27" s="49"/>
      <c r="M27" s="50"/>
      <c r="N27" s="52"/>
      <c r="O27" s="54">
        <v>3497</v>
      </c>
      <c r="P27" s="50">
        <v>41</v>
      </c>
      <c r="Q27" s="52">
        <v>81</v>
      </c>
      <c r="R27" s="23">
        <f t="shared" si="18"/>
        <v>522</v>
      </c>
      <c r="S27" s="24">
        <f t="shared" si="19"/>
        <v>1016</v>
      </c>
      <c r="T27" s="62"/>
      <c r="U27" s="62"/>
      <c r="V27" s="62"/>
      <c r="W27" s="114">
        <f t="shared" ca="1" si="20"/>
        <v>130736</v>
      </c>
      <c r="X27" s="115">
        <f ca="1">IFERROR(('Main Tab'!$D$10-W27)/'Main Tab'!$D$10,1)</f>
        <v>0.26390288671054629</v>
      </c>
      <c r="Y27" s="110"/>
      <c r="Z27" s="65">
        <v>7</v>
      </c>
      <c r="AA27" s="49"/>
      <c r="AB27" s="49"/>
      <c r="AC27" s="50"/>
      <c r="AD27" s="104"/>
      <c r="AE27" s="106"/>
      <c r="AF27" s="108"/>
      <c r="AI27" s="83">
        <f t="shared" ca="1" si="21"/>
        <v>43578.833333333299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41</v>
      </c>
      <c r="AQ27" s="81">
        <f t="shared" si="2"/>
        <v>81</v>
      </c>
      <c r="AR27" s="81">
        <f t="shared" si="3"/>
        <v>3497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2">
        <f t="shared" si="8"/>
        <v>188</v>
      </c>
      <c r="AX27" s="81">
        <f t="shared" si="9"/>
        <v>202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935</v>
      </c>
      <c r="BC27" s="81">
        <f t="shared" si="14"/>
        <v>202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43578.874999999964</v>
      </c>
      <c r="C28" s="49"/>
      <c r="D28" s="50">
        <v>932</v>
      </c>
      <c r="E28" s="51">
        <v>42</v>
      </c>
      <c r="F28" s="50">
        <v>1.75</v>
      </c>
      <c r="G28" s="51">
        <v>174</v>
      </c>
      <c r="H28" s="52">
        <v>202</v>
      </c>
      <c r="I28" s="53"/>
      <c r="J28" s="160"/>
      <c r="K28" s="65"/>
      <c r="L28" s="49"/>
      <c r="M28" s="50"/>
      <c r="N28" s="52"/>
      <c r="O28" s="54">
        <v>3477</v>
      </c>
      <c r="P28" s="50">
        <v>40</v>
      </c>
      <c r="Q28" s="52">
        <v>80</v>
      </c>
      <c r="R28" s="23">
        <f t="shared" si="18"/>
        <v>562</v>
      </c>
      <c r="S28" s="24">
        <f t="shared" si="19"/>
        <v>1096</v>
      </c>
      <c r="T28" s="62"/>
      <c r="U28" s="62"/>
      <c r="V28" s="62"/>
      <c r="W28" s="114">
        <f t="shared" ca="1" si="20"/>
        <v>130656</v>
      </c>
      <c r="X28" s="115">
        <f ca="1">IFERROR(('Main Tab'!$D$10-W28)/'Main Tab'!$D$10,1)</f>
        <v>0.26435331940745577</v>
      </c>
      <c r="Y28" s="110"/>
      <c r="Z28" s="65">
        <v>5</v>
      </c>
      <c r="AA28" s="49"/>
      <c r="AB28" s="49"/>
      <c r="AC28" s="50"/>
      <c r="AD28" s="104"/>
      <c r="AE28" s="106"/>
      <c r="AF28" s="108"/>
      <c r="AI28" s="83">
        <f t="shared" ca="1" si="21"/>
        <v>43578.874999999964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40</v>
      </c>
      <c r="AQ28" s="81">
        <f t="shared" si="2"/>
        <v>80</v>
      </c>
      <c r="AR28" s="81">
        <f t="shared" si="3"/>
        <v>3477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2">
        <f t="shared" si="8"/>
        <v>174</v>
      </c>
      <c r="AX28" s="81">
        <f t="shared" si="9"/>
        <v>202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932</v>
      </c>
      <c r="BC28" s="81">
        <f t="shared" si="14"/>
        <v>202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43578.916666666628</v>
      </c>
      <c r="C29" s="49"/>
      <c r="D29" s="50">
        <v>934</v>
      </c>
      <c r="E29" s="51">
        <v>42</v>
      </c>
      <c r="F29" s="50">
        <v>1.75</v>
      </c>
      <c r="G29" s="51">
        <v>187</v>
      </c>
      <c r="H29" s="52">
        <v>202</v>
      </c>
      <c r="I29" s="53"/>
      <c r="J29" s="160"/>
      <c r="K29" s="65"/>
      <c r="L29" s="49"/>
      <c r="M29" s="50"/>
      <c r="N29" s="52"/>
      <c r="O29" s="54">
        <v>3492</v>
      </c>
      <c r="P29" s="50">
        <v>39</v>
      </c>
      <c r="Q29" s="52">
        <v>74</v>
      </c>
      <c r="R29" s="23">
        <f t="shared" si="18"/>
        <v>601</v>
      </c>
      <c r="S29" s="24">
        <f t="shared" si="19"/>
        <v>1170</v>
      </c>
      <c r="T29" s="62"/>
      <c r="U29" s="62"/>
      <c r="V29" s="62"/>
      <c r="W29" s="114">
        <f t="shared" ca="1" si="20"/>
        <v>130582</v>
      </c>
      <c r="X29" s="115">
        <f ca="1">IFERROR(('Main Tab'!$D$10-W29)/'Main Tab'!$D$10,1)</f>
        <v>0.26476996965209704</v>
      </c>
      <c r="Y29" s="110"/>
      <c r="Z29" s="65">
        <v>7</v>
      </c>
      <c r="AA29" s="49"/>
      <c r="AB29" s="49"/>
      <c r="AC29" s="50"/>
      <c r="AD29" s="104"/>
      <c r="AE29" s="106"/>
      <c r="AF29" s="108"/>
      <c r="AI29" s="83">
        <f t="shared" ca="1" si="21"/>
        <v>43578.916666666628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39</v>
      </c>
      <c r="AQ29" s="81">
        <f t="shared" si="2"/>
        <v>74</v>
      </c>
      <c r="AR29" s="81">
        <f t="shared" si="3"/>
        <v>3492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2">
        <f t="shared" si="8"/>
        <v>187</v>
      </c>
      <c r="AX29" s="81">
        <f t="shared" si="9"/>
        <v>202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934</v>
      </c>
      <c r="BC29" s="81">
        <f t="shared" si="14"/>
        <v>202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47">
        <f t="shared" ca="1" si="22"/>
        <v>43578.958333333292</v>
      </c>
      <c r="C30" s="49"/>
      <c r="D30" s="50">
        <v>932</v>
      </c>
      <c r="E30" s="51">
        <v>42</v>
      </c>
      <c r="F30" s="50">
        <v>1.75</v>
      </c>
      <c r="G30" s="51">
        <v>189</v>
      </c>
      <c r="H30" s="52">
        <v>201</v>
      </c>
      <c r="I30" s="53"/>
      <c r="J30" s="160"/>
      <c r="K30" s="65"/>
      <c r="L30" s="49"/>
      <c r="M30" s="50"/>
      <c r="N30" s="52"/>
      <c r="O30" s="54">
        <v>3488</v>
      </c>
      <c r="P30" s="50">
        <v>41</v>
      </c>
      <c r="Q30" s="52">
        <v>77</v>
      </c>
      <c r="R30" s="23">
        <f t="shared" si="18"/>
        <v>642</v>
      </c>
      <c r="S30" s="24">
        <f t="shared" si="19"/>
        <v>1247</v>
      </c>
      <c r="T30" s="62"/>
      <c r="U30" s="62"/>
      <c r="V30" s="62"/>
      <c r="W30" s="114">
        <f t="shared" ca="1" si="20"/>
        <v>130505</v>
      </c>
      <c r="X30" s="115">
        <f ca="1">IFERROR(('Main Tab'!$D$10-W30)/'Main Tab'!$D$10,1)</f>
        <v>0.26520351112287238</v>
      </c>
      <c r="Y30" s="110"/>
      <c r="Z30" s="65">
        <v>10</v>
      </c>
      <c r="AA30" s="49"/>
      <c r="AB30" s="49"/>
      <c r="AC30" s="50"/>
      <c r="AD30" s="104"/>
      <c r="AE30" s="106"/>
      <c r="AF30" s="108"/>
      <c r="AI30" s="83">
        <f t="shared" ca="1" si="21"/>
        <v>43578.958333333292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41</v>
      </c>
      <c r="AQ30" s="81">
        <f t="shared" si="2"/>
        <v>77</v>
      </c>
      <c r="AR30" s="81">
        <f t="shared" si="3"/>
        <v>3488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2">
        <f t="shared" si="8"/>
        <v>189</v>
      </c>
      <c r="AX30" s="81">
        <f t="shared" si="9"/>
        <v>201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932</v>
      </c>
      <c r="BC30" s="81">
        <f t="shared" si="14"/>
        <v>201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43578.999999999956</v>
      </c>
      <c r="C31" s="49"/>
      <c r="D31" s="50">
        <v>932</v>
      </c>
      <c r="E31" s="51">
        <v>42</v>
      </c>
      <c r="F31" s="50">
        <v>1.75</v>
      </c>
      <c r="G31" s="51">
        <v>184</v>
      </c>
      <c r="H31" s="52">
        <v>201</v>
      </c>
      <c r="I31" s="53"/>
      <c r="J31" s="160"/>
      <c r="K31" s="65"/>
      <c r="L31" s="49"/>
      <c r="M31" s="50"/>
      <c r="N31" s="52"/>
      <c r="O31" s="54">
        <v>3504</v>
      </c>
      <c r="P31" s="50">
        <v>40</v>
      </c>
      <c r="Q31" s="52">
        <v>72</v>
      </c>
      <c r="R31" s="23">
        <f t="shared" si="18"/>
        <v>682</v>
      </c>
      <c r="S31" s="24">
        <f t="shared" si="19"/>
        <v>1319</v>
      </c>
      <c r="T31" s="62"/>
      <c r="U31" s="62"/>
      <c r="V31" s="62"/>
      <c r="W31" s="114">
        <f t="shared" ca="1" si="20"/>
        <v>130433</v>
      </c>
      <c r="X31" s="115">
        <f ca="1">IFERROR(('Main Tab'!$D$10-W31)/'Main Tab'!$D$10,1)</f>
        <v>0.26560890055009095</v>
      </c>
      <c r="Y31" s="110"/>
      <c r="Z31" s="65">
        <v>8</v>
      </c>
      <c r="AA31" s="49">
        <v>8027611</v>
      </c>
      <c r="AB31" s="49" t="s">
        <v>160</v>
      </c>
      <c r="AC31" s="50">
        <v>196.73</v>
      </c>
      <c r="AD31" s="104" t="s">
        <v>157</v>
      </c>
      <c r="AE31" s="106">
        <v>47</v>
      </c>
      <c r="AF31" s="108">
        <v>3.0000000000000001E-3</v>
      </c>
      <c r="AI31" s="83">
        <f t="shared" ca="1" si="21"/>
        <v>43578.999999999956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40</v>
      </c>
      <c r="AQ31" s="81">
        <f t="shared" si="2"/>
        <v>72</v>
      </c>
      <c r="AR31" s="81">
        <f t="shared" si="3"/>
        <v>3504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2">
        <f t="shared" si="8"/>
        <v>184</v>
      </c>
      <c r="AX31" s="81">
        <f t="shared" si="9"/>
        <v>201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932</v>
      </c>
      <c r="BC31" s="81">
        <f t="shared" si="14"/>
        <v>201</v>
      </c>
      <c r="BD31" s="222">
        <f t="shared" si="15"/>
        <v>3.0000000000000001E-3</v>
      </c>
      <c r="BE31" s="223">
        <f t="shared" si="16"/>
        <v>47</v>
      </c>
      <c r="BF31" s="84" t="str">
        <f t="shared" si="17"/>
        <v>Ticket No: 8027611 196.73 bbls sold</v>
      </c>
    </row>
    <row r="32" spans="2:58" x14ac:dyDescent="0.25">
      <c r="B32" s="47">
        <f t="shared" ca="1" si="22"/>
        <v>43579.041666666621</v>
      </c>
      <c r="C32" s="49"/>
      <c r="D32" s="50">
        <v>934</v>
      </c>
      <c r="E32" s="51">
        <v>42</v>
      </c>
      <c r="F32" s="50">
        <v>1.75</v>
      </c>
      <c r="G32" s="51">
        <v>178</v>
      </c>
      <c r="H32" s="52">
        <v>202</v>
      </c>
      <c r="I32" s="53"/>
      <c r="J32" s="160"/>
      <c r="K32" s="65"/>
      <c r="L32" s="49"/>
      <c r="M32" s="50"/>
      <c r="N32" s="52"/>
      <c r="O32" s="54">
        <v>3499</v>
      </c>
      <c r="P32" s="50">
        <v>38</v>
      </c>
      <c r="Q32" s="52">
        <v>74</v>
      </c>
      <c r="R32" s="23">
        <f t="shared" si="18"/>
        <v>720</v>
      </c>
      <c r="S32" s="24">
        <f t="shared" si="19"/>
        <v>1393</v>
      </c>
      <c r="T32" s="62"/>
      <c r="U32" s="62"/>
      <c r="V32" s="62"/>
      <c r="W32" s="114">
        <f t="shared" ca="1" si="20"/>
        <v>130359</v>
      </c>
      <c r="X32" s="115">
        <f ca="1">IFERROR(('Main Tab'!$D$10-W32)/'Main Tab'!$D$10,1)</f>
        <v>0.26602555079473217</v>
      </c>
      <c r="Y32" s="110"/>
      <c r="Z32" s="221">
        <v>8</v>
      </c>
      <c r="AA32" s="49"/>
      <c r="AB32" s="49"/>
      <c r="AC32" s="50"/>
      <c r="AD32" s="104"/>
      <c r="AE32" s="106"/>
      <c r="AF32" s="108"/>
      <c r="AI32" s="83">
        <f t="shared" ca="1" si="21"/>
        <v>43579.041666666621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38</v>
      </c>
      <c r="AQ32" s="81">
        <f t="shared" si="2"/>
        <v>74</v>
      </c>
      <c r="AR32" s="81">
        <f t="shared" si="3"/>
        <v>3499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2">
        <f t="shared" si="8"/>
        <v>178</v>
      </c>
      <c r="AX32" s="81">
        <f t="shared" si="9"/>
        <v>202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934</v>
      </c>
      <c r="BC32" s="81">
        <f t="shared" si="14"/>
        <v>202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43579.083333333285</v>
      </c>
      <c r="C33" s="49"/>
      <c r="D33" s="50">
        <v>932</v>
      </c>
      <c r="E33" s="51">
        <v>42</v>
      </c>
      <c r="F33" s="50">
        <v>1.75</v>
      </c>
      <c r="G33" s="51">
        <v>186</v>
      </c>
      <c r="H33" s="52">
        <v>201</v>
      </c>
      <c r="I33" s="53"/>
      <c r="J33" s="160"/>
      <c r="K33" s="65"/>
      <c r="L33" s="49"/>
      <c r="M33" s="50"/>
      <c r="N33" s="52"/>
      <c r="O33" s="54">
        <v>3471</v>
      </c>
      <c r="P33" s="50">
        <v>39</v>
      </c>
      <c r="Q33" s="52">
        <v>77</v>
      </c>
      <c r="R33" s="23">
        <f t="shared" si="18"/>
        <v>759</v>
      </c>
      <c r="S33" s="24">
        <f t="shared" si="19"/>
        <v>1470</v>
      </c>
      <c r="T33" s="62"/>
      <c r="U33" s="62"/>
      <c r="V33" s="62"/>
      <c r="W33" s="114">
        <f t="shared" ca="1" si="20"/>
        <v>130282</v>
      </c>
      <c r="X33" s="115">
        <f ca="1">IFERROR(('Main Tab'!$D$10-W33)/'Main Tab'!$D$10,1)</f>
        <v>0.26645909226550757</v>
      </c>
      <c r="Y33" s="110"/>
      <c r="Z33" s="65">
        <v>10</v>
      </c>
      <c r="AA33" s="49">
        <v>8043311</v>
      </c>
      <c r="AB33" s="49" t="s">
        <v>160</v>
      </c>
      <c r="AC33" s="50">
        <v>191.88</v>
      </c>
      <c r="AD33" s="104" t="s">
        <v>157</v>
      </c>
      <c r="AE33" s="106">
        <v>46.4</v>
      </c>
      <c r="AF33" s="108">
        <v>1E-3</v>
      </c>
      <c r="AI33" s="83">
        <f t="shared" ca="1" si="21"/>
        <v>43579.083333333285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39</v>
      </c>
      <c r="AQ33" s="81">
        <f t="shared" si="2"/>
        <v>77</v>
      </c>
      <c r="AR33" s="81">
        <f t="shared" si="3"/>
        <v>3471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2">
        <f t="shared" si="8"/>
        <v>186</v>
      </c>
      <c r="AX33" s="81">
        <f t="shared" si="9"/>
        <v>201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932</v>
      </c>
      <c r="BC33" s="81">
        <f t="shared" si="14"/>
        <v>201</v>
      </c>
      <c r="BD33" s="222">
        <f t="shared" si="15"/>
        <v>1E-3</v>
      </c>
      <c r="BE33" s="223">
        <f t="shared" si="16"/>
        <v>46.4</v>
      </c>
      <c r="BF33" s="84" t="str">
        <f t="shared" si="17"/>
        <v>Ticket No: 8043311 191.88 bbls sold</v>
      </c>
    </row>
    <row r="34" spans="2:58" x14ac:dyDescent="0.25">
      <c r="B34" s="47">
        <f t="shared" ca="1" si="22"/>
        <v>43579.124999999949</v>
      </c>
      <c r="C34" s="49"/>
      <c r="D34" s="50">
        <v>932</v>
      </c>
      <c r="E34" s="51">
        <v>42</v>
      </c>
      <c r="F34" s="50">
        <v>1.75</v>
      </c>
      <c r="G34" s="51">
        <v>163</v>
      </c>
      <c r="H34" s="52">
        <v>201</v>
      </c>
      <c r="I34" s="53"/>
      <c r="J34" s="160"/>
      <c r="K34" s="65"/>
      <c r="L34" s="49"/>
      <c r="M34" s="50"/>
      <c r="N34" s="52"/>
      <c r="O34" s="54">
        <v>3502</v>
      </c>
      <c r="P34" s="50">
        <v>39</v>
      </c>
      <c r="Q34" s="52">
        <v>81</v>
      </c>
      <c r="R34" s="23">
        <f t="shared" si="18"/>
        <v>798</v>
      </c>
      <c r="S34" s="24">
        <f t="shared" si="19"/>
        <v>1551</v>
      </c>
      <c r="T34" s="62"/>
      <c r="U34" s="62"/>
      <c r="V34" s="62"/>
      <c r="W34" s="114">
        <f t="shared" ca="1" si="20"/>
        <v>130201</v>
      </c>
      <c r="X34" s="115">
        <f ca="1">IFERROR(('Main Tab'!$D$10-W34)/'Main Tab'!$D$10,1)</f>
        <v>0.26691515537112837</v>
      </c>
      <c r="Y34" s="110" t="s">
        <v>163</v>
      </c>
      <c r="Z34" s="65">
        <v>7</v>
      </c>
      <c r="AA34" s="49"/>
      <c r="AB34" s="49"/>
      <c r="AC34" s="50"/>
      <c r="AD34" s="104"/>
      <c r="AE34" s="106"/>
      <c r="AF34" s="108"/>
      <c r="AI34" s="83">
        <f t="shared" ca="1" si="21"/>
        <v>43579.124999999949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WATER PUMPED-1295</v>
      </c>
      <c r="AP34" s="81">
        <f t="shared" si="1"/>
        <v>39</v>
      </c>
      <c r="AQ34" s="81">
        <f t="shared" si="2"/>
        <v>81</v>
      </c>
      <c r="AR34" s="81">
        <f t="shared" si="3"/>
        <v>3502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2">
        <f t="shared" si="8"/>
        <v>163</v>
      </c>
      <c r="AX34" s="81">
        <f t="shared" si="9"/>
        <v>201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932</v>
      </c>
      <c r="BC34" s="81">
        <f t="shared" si="14"/>
        <v>201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43579.166666666613</v>
      </c>
      <c r="C35" s="49"/>
      <c r="D35" s="50">
        <v>924</v>
      </c>
      <c r="E35" s="51">
        <v>42</v>
      </c>
      <c r="F35" s="50">
        <v>1.75</v>
      </c>
      <c r="G35" s="51">
        <v>172</v>
      </c>
      <c r="H35" s="52">
        <v>201</v>
      </c>
      <c r="I35" s="53"/>
      <c r="J35" s="160"/>
      <c r="K35" s="65"/>
      <c r="L35" s="49"/>
      <c r="M35" s="50"/>
      <c r="N35" s="52"/>
      <c r="O35" s="54">
        <v>3488</v>
      </c>
      <c r="P35" s="50">
        <v>38</v>
      </c>
      <c r="Q35" s="52">
        <v>77</v>
      </c>
      <c r="R35" s="23">
        <f t="shared" si="18"/>
        <v>836</v>
      </c>
      <c r="S35" s="24">
        <f t="shared" si="19"/>
        <v>1628</v>
      </c>
      <c r="T35" s="62"/>
      <c r="U35" s="62"/>
      <c r="V35" s="62"/>
      <c r="W35" s="114">
        <f t="shared" ca="1" si="20"/>
        <v>130124</v>
      </c>
      <c r="X35" s="115">
        <f ca="1">IFERROR(('Main Tab'!$D$10-W35)/'Main Tab'!$D$10,1)</f>
        <v>0.26734869684190377</v>
      </c>
      <c r="Y35" s="110" t="s">
        <v>164</v>
      </c>
      <c r="Z35" s="65">
        <v>10</v>
      </c>
      <c r="AA35" s="49"/>
      <c r="AB35" s="49"/>
      <c r="AC35" s="50"/>
      <c r="AD35" s="104"/>
      <c r="AE35" s="106"/>
      <c r="AF35" s="108"/>
      <c r="AI35" s="83">
        <f t="shared" ca="1" si="21"/>
        <v>43579.166666666613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ACCUM-52545</v>
      </c>
      <c r="AP35" s="81">
        <f t="shared" si="1"/>
        <v>38</v>
      </c>
      <c r="AQ35" s="81">
        <f t="shared" si="2"/>
        <v>77</v>
      </c>
      <c r="AR35" s="81">
        <f t="shared" si="3"/>
        <v>3488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2">
        <f t="shared" si="8"/>
        <v>172</v>
      </c>
      <c r="AX35" s="81">
        <f t="shared" si="9"/>
        <v>201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924</v>
      </c>
      <c r="BC35" s="81">
        <f t="shared" si="14"/>
        <v>201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43579.208333333278</v>
      </c>
      <c r="C36" s="49"/>
      <c r="D36" s="50">
        <v>931</v>
      </c>
      <c r="E36" s="51">
        <v>42</v>
      </c>
      <c r="F36" s="50">
        <v>1.75</v>
      </c>
      <c r="G36" s="51">
        <v>189</v>
      </c>
      <c r="H36" s="52">
        <v>201</v>
      </c>
      <c r="I36" s="53"/>
      <c r="J36" s="160"/>
      <c r="K36" s="65"/>
      <c r="L36" s="49"/>
      <c r="M36" s="50"/>
      <c r="N36" s="52"/>
      <c r="O36" s="54">
        <v>3549</v>
      </c>
      <c r="P36" s="50">
        <v>38</v>
      </c>
      <c r="Q36" s="52">
        <v>81</v>
      </c>
      <c r="R36" s="23">
        <f t="shared" si="18"/>
        <v>874</v>
      </c>
      <c r="S36" s="24">
        <f t="shared" si="19"/>
        <v>1709</v>
      </c>
      <c r="T36" s="62"/>
      <c r="U36" s="62"/>
      <c r="V36" s="62"/>
      <c r="W36" s="114">
        <f t="shared" ca="1" si="20"/>
        <v>130043</v>
      </c>
      <c r="X36" s="115">
        <f ca="1">IFERROR(('Main Tab'!$D$10-W36)/'Main Tab'!$D$10,1)</f>
        <v>0.26780475994752462</v>
      </c>
      <c r="Y36" s="110" t="s">
        <v>165</v>
      </c>
      <c r="Z36" s="65">
        <v>8</v>
      </c>
      <c r="AA36" s="49"/>
      <c r="AB36" s="49"/>
      <c r="AC36" s="50"/>
      <c r="AD36" s="104"/>
      <c r="AE36" s="106"/>
      <c r="AF36" s="108"/>
      <c r="AI36" s="83">
        <f t="shared" ca="1" si="21"/>
        <v>43579.208333333278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1- 2'2"     OT 2- 11'0"</v>
      </c>
      <c r="AP36" s="81">
        <f t="shared" si="1"/>
        <v>38</v>
      </c>
      <c r="AQ36" s="81">
        <f t="shared" si="2"/>
        <v>81</v>
      </c>
      <c r="AR36" s="81">
        <f t="shared" si="3"/>
        <v>3549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2">
        <f t="shared" si="8"/>
        <v>189</v>
      </c>
      <c r="AX36" s="81">
        <f t="shared" si="9"/>
        <v>201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931</v>
      </c>
      <c r="BC36" s="81">
        <f t="shared" si="14"/>
        <v>201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43579.249999999942</v>
      </c>
      <c r="C37" s="55"/>
      <c r="D37" s="56">
        <v>927</v>
      </c>
      <c r="E37" s="51">
        <v>42</v>
      </c>
      <c r="F37" s="50">
        <v>1.75</v>
      </c>
      <c r="G37" s="57">
        <v>191</v>
      </c>
      <c r="H37" s="58">
        <v>202</v>
      </c>
      <c r="I37" s="59"/>
      <c r="J37" s="161"/>
      <c r="K37" s="66"/>
      <c r="L37" s="55"/>
      <c r="M37" s="56"/>
      <c r="N37" s="58"/>
      <c r="O37" s="60">
        <v>3591</v>
      </c>
      <c r="P37" s="50">
        <v>39</v>
      </c>
      <c r="Q37" s="52">
        <v>82</v>
      </c>
      <c r="R37" s="25">
        <f t="shared" si="18"/>
        <v>913</v>
      </c>
      <c r="S37" s="26">
        <f t="shared" si="19"/>
        <v>1791</v>
      </c>
      <c r="T37" s="63"/>
      <c r="U37" s="63"/>
      <c r="V37" s="63"/>
      <c r="W37" s="116">
        <f t="shared" ca="1" si="20"/>
        <v>129961</v>
      </c>
      <c r="X37" s="117">
        <f ca="1">IFERROR(('Main Tab'!$D$10-W37)/'Main Tab'!$D$10,1)</f>
        <v>0.26826645346185679</v>
      </c>
      <c r="Y37" s="111"/>
      <c r="Z37" s="65">
        <v>5</v>
      </c>
      <c r="AA37" s="55"/>
      <c r="AB37" s="55"/>
      <c r="AC37" s="56"/>
      <c r="AD37" s="105"/>
      <c r="AE37" s="107"/>
      <c r="AF37" s="109"/>
      <c r="AI37" s="85">
        <f t="shared" ca="1" si="21"/>
        <v>43579.249999999942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39</v>
      </c>
      <c r="AQ37" s="86">
        <f t="shared" si="2"/>
        <v>82</v>
      </c>
      <c r="AR37" s="86">
        <f t="shared" si="3"/>
        <v>3591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7">
        <f t="shared" si="8"/>
        <v>191</v>
      </c>
      <c r="AX37" s="86">
        <f t="shared" si="9"/>
        <v>202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927</v>
      </c>
      <c r="BC37" s="86">
        <f t="shared" si="14"/>
        <v>202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500-000000000000}">
      <formula1>0</formula1>
      <formula2>64</formula2>
    </dataValidation>
  </dataValidations>
  <pageMargins left="0" right="0" top="0" bottom="0" header="0.5" footer="0.5"/>
  <pageSetup scale="35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22">
    <tabColor rgb="FF000000"/>
    <pageSetUpPr fitToPage="1"/>
  </sheetPr>
  <dimension ref="B1:BF100"/>
  <sheetViews>
    <sheetView showGridLines="0" topLeftCell="G15" workbookViewId="0">
      <selection activeCell="P39" sqref="P39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43577</v>
      </c>
      <c r="N5" s="468" t="str">
        <f ca="1">"Oil Sales for "&amp;TEXT(L5,"MM-DD-YY")</f>
        <v>Oil Sales for 04-22-19</v>
      </c>
      <c r="O5" s="469"/>
      <c r="P5" s="96">
        <f>SUM(AC14:AC37)</f>
        <v>955.83</v>
      </c>
      <c r="Q5" s="10"/>
      <c r="R5" s="531" t="str">
        <f ca="1">"Flare Total For "&amp;TEXT(L5,"MM-DD-YY")</f>
        <v>Flare Total For 04-22-19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963</v>
      </c>
      <c r="M6" s="10"/>
      <c r="N6" s="472" t="str">
        <f ca="1">"Gas Sales for "&amp;TEXT(L5,"MM-DD-YY")</f>
        <v>Gas Sales for 04-22-19</v>
      </c>
      <c r="O6" s="473"/>
      <c r="P6" s="132">
        <v>3416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1775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>
        <v>43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945</v>
      </c>
      <c r="E14" s="51">
        <v>42</v>
      </c>
      <c r="F14" s="50">
        <v>1.75</v>
      </c>
      <c r="G14" s="51">
        <v>171</v>
      </c>
      <c r="H14" s="52">
        <v>204</v>
      </c>
      <c r="I14" s="53"/>
      <c r="J14" s="160"/>
      <c r="K14" s="65"/>
      <c r="L14" s="49"/>
      <c r="M14" s="50"/>
      <c r="N14" s="52"/>
      <c r="O14" s="54">
        <v>3265</v>
      </c>
      <c r="P14" s="50">
        <v>44</v>
      </c>
      <c r="Q14" s="52">
        <v>74</v>
      </c>
      <c r="R14" s="21">
        <f>P14</f>
        <v>44</v>
      </c>
      <c r="S14" s="22">
        <f>Q14</f>
        <v>74</v>
      </c>
      <c r="T14" s="61"/>
      <c r="U14" s="61"/>
      <c r="V14" s="61"/>
      <c r="W14" s="112">
        <f ca="1">INDEX('Daily Totals'!$1:$1048576,MATCH(L5,'Daily Totals'!B:B)-1,17)</f>
        <v>133458</v>
      </c>
      <c r="X14" s="113">
        <f ca="1">IFERROR(('Main Tab'!$D$10-W14)/'Main Tab'!$D$10,1)</f>
        <v>0.24857691419820166</v>
      </c>
      <c r="Y14" s="185"/>
      <c r="Z14" s="64">
        <v>5</v>
      </c>
      <c r="AA14" s="49"/>
      <c r="AB14" s="49"/>
      <c r="AC14" s="50"/>
      <c r="AD14" s="104"/>
      <c r="AE14" s="106"/>
      <c r="AF14" s="108"/>
      <c r="AI14" s="83">
        <f ca="1">$L$5+B14</f>
        <v>43577.291666666664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44</v>
      </c>
      <c r="AQ14" s="81">
        <f t="shared" ref="AQ14:AQ37" si="2">IF(Q14="","",Q14)</f>
        <v>74</v>
      </c>
      <c r="AR14" s="81">
        <f t="shared" ref="AR14:AR37" si="3">IF(O14="","",O14)</f>
        <v>3265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1.75</v>
      </c>
      <c r="AW14" s="82">
        <f t="shared" ref="AW14:AW37" si="8">IF(G14="","",G14)</f>
        <v>171</v>
      </c>
      <c r="AX14" s="81">
        <f t="shared" ref="AX14:AX37" si="9">IF(H14="","",H14)</f>
        <v>204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945</v>
      </c>
      <c r="BC14" s="81">
        <f t="shared" ref="BC14:BC37" si="14">IF(H14="","",H14)</f>
        <v>204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43577.333333333328</v>
      </c>
      <c r="C15" s="49"/>
      <c r="D15" s="50">
        <v>946</v>
      </c>
      <c r="E15" s="51">
        <v>42</v>
      </c>
      <c r="F15" s="50">
        <v>1.75</v>
      </c>
      <c r="G15" s="51">
        <v>154</v>
      </c>
      <c r="H15" s="52">
        <v>206</v>
      </c>
      <c r="I15" s="53"/>
      <c r="J15" s="160"/>
      <c r="K15" s="65"/>
      <c r="L15" s="49"/>
      <c r="M15" s="50"/>
      <c r="N15" s="52"/>
      <c r="O15" s="54">
        <v>3321</v>
      </c>
      <c r="P15" s="50">
        <v>44</v>
      </c>
      <c r="Q15" s="52">
        <v>72</v>
      </c>
      <c r="R15" s="23">
        <f t="shared" ref="R15:R37" si="18">P15+R14</f>
        <v>88</v>
      </c>
      <c r="S15" s="24">
        <f t="shared" ref="S15:S37" si="19">Q15+S14</f>
        <v>146</v>
      </c>
      <c r="T15" s="62"/>
      <c r="U15" s="62"/>
      <c r="V15" s="62"/>
      <c r="W15" s="114">
        <f t="shared" ref="W15:W37" ca="1" si="20">W14-Q15</f>
        <v>133386</v>
      </c>
      <c r="X15" s="115">
        <f ca="1">IFERROR(('Main Tab'!$D$10-W15)/'Main Tab'!$D$10,1)</f>
        <v>0.24898230362542018</v>
      </c>
      <c r="Y15" s="110"/>
      <c r="Z15" s="65">
        <v>10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43577.333333333328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44</v>
      </c>
      <c r="AQ15" s="81">
        <f t="shared" si="2"/>
        <v>72</v>
      </c>
      <c r="AR15" s="81">
        <f t="shared" si="3"/>
        <v>3321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1.75</v>
      </c>
      <c r="AW15" s="82">
        <f t="shared" si="8"/>
        <v>154</v>
      </c>
      <c r="AX15" s="81">
        <f t="shared" si="9"/>
        <v>206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946</v>
      </c>
      <c r="BC15" s="81">
        <f t="shared" si="14"/>
        <v>206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43577.374999999993</v>
      </c>
      <c r="C16" s="49"/>
      <c r="D16" s="50">
        <v>945</v>
      </c>
      <c r="E16" s="51">
        <v>42</v>
      </c>
      <c r="F16" s="50">
        <v>1.75</v>
      </c>
      <c r="G16" s="51">
        <v>166</v>
      </c>
      <c r="H16" s="52">
        <v>206</v>
      </c>
      <c r="I16" s="53"/>
      <c r="J16" s="160"/>
      <c r="K16" s="65"/>
      <c r="L16" s="49"/>
      <c r="M16" s="50"/>
      <c r="N16" s="52"/>
      <c r="O16" s="54">
        <v>3343</v>
      </c>
      <c r="P16" s="50">
        <v>43</v>
      </c>
      <c r="Q16" s="52">
        <v>73</v>
      </c>
      <c r="R16" s="23">
        <f t="shared" si="18"/>
        <v>131</v>
      </c>
      <c r="S16" s="24">
        <f t="shared" si="19"/>
        <v>219</v>
      </c>
      <c r="T16" s="62"/>
      <c r="U16" s="62"/>
      <c r="V16" s="62"/>
      <c r="W16" s="114">
        <f t="shared" ca="1" si="20"/>
        <v>133313</v>
      </c>
      <c r="X16" s="115">
        <f ca="1">IFERROR(('Main Tab'!$D$10-W16)/'Main Tab'!$D$10,1)</f>
        <v>0.24939332346135007</v>
      </c>
      <c r="Y16" s="110"/>
      <c r="Z16" s="65">
        <v>4</v>
      </c>
      <c r="AA16" s="49"/>
      <c r="AB16" s="49"/>
      <c r="AC16" s="50"/>
      <c r="AD16" s="104"/>
      <c r="AE16" s="106"/>
      <c r="AF16" s="108"/>
      <c r="AI16" s="83">
        <f t="shared" ca="1" si="21"/>
        <v>43577.374999999993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43</v>
      </c>
      <c r="AQ16" s="81">
        <f t="shared" si="2"/>
        <v>73</v>
      </c>
      <c r="AR16" s="81">
        <f t="shared" si="3"/>
        <v>3343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1.75</v>
      </c>
      <c r="AW16" s="82">
        <f t="shared" si="8"/>
        <v>166</v>
      </c>
      <c r="AX16" s="81">
        <f t="shared" si="9"/>
        <v>206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945</v>
      </c>
      <c r="BC16" s="81">
        <f t="shared" si="14"/>
        <v>206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43577.416666666657</v>
      </c>
      <c r="C17" s="49"/>
      <c r="D17" s="50">
        <v>946</v>
      </c>
      <c r="E17" s="51">
        <v>42</v>
      </c>
      <c r="F17" s="50">
        <v>1.75</v>
      </c>
      <c r="G17" s="51">
        <v>155</v>
      </c>
      <c r="H17" s="52">
        <v>208</v>
      </c>
      <c r="I17" s="53"/>
      <c r="J17" s="160"/>
      <c r="K17" s="65"/>
      <c r="L17" s="49"/>
      <c r="M17" s="50"/>
      <c r="N17" s="52"/>
      <c r="O17" s="54">
        <v>3298</v>
      </c>
      <c r="P17" s="50">
        <v>43</v>
      </c>
      <c r="Q17" s="52">
        <v>73</v>
      </c>
      <c r="R17" s="23">
        <f t="shared" si="18"/>
        <v>174</v>
      </c>
      <c r="S17" s="24">
        <f t="shared" si="19"/>
        <v>292</v>
      </c>
      <c r="T17" s="62"/>
      <c r="U17" s="171"/>
      <c r="V17" s="62"/>
      <c r="W17" s="114">
        <f t="shared" ca="1" si="20"/>
        <v>133240</v>
      </c>
      <c r="X17" s="115">
        <f ca="1">IFERROR(('Main Tab'!$D$10-W17)/'Main Tab'!$D$10,1)</f>
        <v>0.24980434329727996</v>
      </c>
      <c r="Y17" s="110"/>
      <c r="Z17" s="65">
        <v>4</v>
      </c>
      <c r="AA17" s="49"/>
      <c r="AB17" s="49"/>
      <c r="AC17" s="50"/>
      <c r="AD17" s="104"/>
      <c r="AE17" s="106"/>
      <c r="AF17" s="108"/>
      <c r="AI17" s="83">
        <f t="shared" ca="1" si="21"/>
        <v>43577.416666666657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43</v>
      </c>
      <c r="AQ17" s="81">
        <f t="shared" si="2"/>
        <v>73</v>
      </c>
      <c r="AR17" s="81">
        <f t="shared" si="3"/>
        <v>3298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1.75</v>
      </c>
      <c r="AW17" s="82">
        <f t="shared" si="8"/>
        <v>155</v>
      </c>
      <c r="AX17" s="81">
        <f t="shared" si="9"/>
        <v>208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946</v>
      </c>
      <c r="BC17" s="81">
        <f t="shared" si="14"/>
        <v>208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43577.458333333321</v>
      </c>
      <c r="C18" s="49"/>
      <c r="D18" s="50">
        <v>946</v>
      </c>
      <c r="E18" s="51">
        <v>42</v>
      </c>
      <c r="F18" s="50">
        <v>1.75</v>
      </c>
      <c r="G18" s="51">
        <v>151</v>
      </c>
      <c r="H18" s="52">
        <v>209</v>
      </c>
      <c r="I18" s="53"/>
      <c r="J18" s="160"/>
      <c r="K18" s="65"/>
      <c r="L18" s="49"/>
      <c r="M18" s="50"/>
      <c r="N18" s="52"/>
      <c r="O18" s="54">
        <v>3354</v>
      </c>
      <c r="P18" s="50">
        <v>45</v>
      </c>
      <c r="Q18" s="52">
        <v>74</v>
      </c>
      <c r="R18" s="23">
        <f t="shared" si="18"/>
        <v>219</v>
      </c>
      <c r="S18" s="24">
        <f t="shared" si="19"/>
        <v>366</v>
      </c>
      <c r="T18" s="62"/>
      <c r="U18" s="62"/>
      <c r="V18" s="62"/>
      <c r="W18" s="114">
        <f t="shared" ca="1" si="20"/>
        <v>133166</v>
      </c>
      <c r="X18" s="115">
        <f ca="1">IFERROR(('Main Tab'!$D$10-W18)/'Main Tab'!$D$10,1)</f>
        <v>0.25022099354192123</v>
      </c>
      <c r="Y18" s="110"/>
      <c r="Z18" s="65">
        <v>5</v>
      </c>
      <c r="AA18" s="49">
        <v>7967401</v>
      </c>
      <c r="AB18" s="49" t="s">
        <v>143</v>
      </c>
      <c r="AC18" s="50">
        <v>185</v>
      </c>
      <c r="AD18" s="104" t="s">
        <v>157</v>
      </c>
      <c r="AE18" s="106">
        <v>48</v>
      </c>
      <c r="AF18" s="108">
        <v>5.0000000000000001E-3</v>
      </c>
      <c r="AI18" s="83">
        <f t="shared" ca="1" si="21"/>
        <v>43577.458333333321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45</v>
      </c>
      <c r="AQ18" s="81">
        <f t="shared" si="2"/>
        <v>74</v>
      </c>
      <c r="AR18" s="81">
        <f t="shared" si="3"/>
        <v>3354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1.75</v>
      </c>
      <c r="AW18" s="82">
        <f t="shared" si="8"/>
        <v>151</v>
      </c>
      <c r="AX18" s="81">
        <f t="shared" si="9"/>
        <v>209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946</v>
      </c>
      <c r="BC18" s="81">
        <f t="shared" si="14"/>
        <v>209</v>
      </c>
      <c r="BD18" s="222">
        <f t="shared" si="15"/>
        <v>5.0000000000000001E-3</v>
      </c>
      <c r="BE18" s="223">
        <f t="shared" si="16"/>
        <v>48</v>
      </c>
      <c r="BF18" s="84" t="str">
        <f t="shared" si="17"/>
        <v>Ticket No: 7967401 185 bbls sold</v>
      </c>
    </row>
    <row r="19" spans="2:58" x14ac:dyDescent="0.25">
      <c r="B19" s="47">
        <f t="shared" ca="1" si="22"/>
        <v>43577.499999999985</v>
      </c>
      <c r="C19" s="49"/>
      <c r="D19" s="50">
        <v>946</v>
      </c>
      <c r="E19" s="51">
        <v>42</v>
      </c>
      <c r="F19" s="50">
        <v>1.75</v>
      </c>
      <c r="G19" s="51">
        <v>177</v>
      </c>
      <c r="H19" s="52">
        <v>208</v>
      </c>
      <c r="I19" s="53"/>
      <c r="J19" s="160"/>
      <c r="K19" s="65"/>
      <c r="L19" s="49"/>
      <c r="M19" s="50"/>
      <c r="N19" s="52"/>
      <c r="O19" s="54">
        <v>3250</v>
      </c>
      <c r="P19" s="50">
        <v>44</v>
      </c>
      <c r="Q19" s="52">
        <v>73</v>
      </c>
      <c r="R19" s="23">
        <f t="shared" si="18"/>
        <v>263</v>
      </c>
      <c r="S19" s="24">
        <f t="shared" si="19"/>
        <v>439</v>
      </c>
      <c r="T19" s="62"/>
      <c r="U19" s="62"/>
      <c r="V19" s="62"/>
      <c r="W19" s="114">
        <f t="shared" ca="1" si="20"/>
        <v>133093</v>
      </c>
      <c r="X19" s="115">
        <f ca="1">IFERROR(('Main Tab'!$D$10-W19)/'Main Tab'!$D$10,1)</f>
        <v>0.25063201337785107</v>
      </c>
      <c r="Y19" s="110"/>
      <c r="Z19" s="65">
        <v>9</v>
      </c>
      <c r="AA19" s="49"/>
      <c r="AB19" s="49"/>
      <c r="AC19" s="50"/>
      <c r="AD19" s="104"/>
      <c r="AE19" s="106"/>
      <c r="AF19" s="108"/>
      <c r="AI19" s="83">
        <f t="shared" ca="1" si="21"/>
        <v>43577.499999999985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44</v>
      </c>
      <c r="AQ19" s="81">
        <f t="shared" si="2"/>
        <v>73</v>
      </c>
      <c r="AR19" s="81">
        <f t="shared" si="3"/>
        <v>3250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1.75</v>
      </c>
      <c r="AW19" s="82">
        <f t="shared" si="8"/>
        <v>177</v>
      </c>
      <c r="AX19" s="81">
        <f t="shared" si="9"/>
        <v>208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946</v>
      </c>
      <c r="BC19" s="81">
        <f t="shared" si="14"/>
        <v>208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43577.54166666665</v>
      </c>
      <c r="C20" s="49"/>
      <c r="D20" s="50">
        <v>946</v>
      </c>
      <c r="E20" s="51">
        <v>42</v>
      </c>
      <c r="F20" s="50">
        <v>1.75</v>
      </c>
      <c r="G20" s="51">
        <v>166</v>
      </c>
      <c r="H20" s="52">
        <v>224</v>
      </c>
      <c r="I20" s="53"/>
      <c r="J20" s="160"/>
      <c r="K20" s="65"/>
      <c r="L20" s="49"/>
      <c r="M20" s="50"/>
      <c r="N20" s="52"/>
      <c r="O20" s="54">
        <v>3365</v>
      </c>
      <c r="P20" s="50">
        <v>38</v>
      </c>
      <c r="Q20" s="52">
        <v>70</v>
      </c>
      <c r="R20" s="23">
        <f t="shared" si="18"/>
        <v>301</v>
      </c>
      <c r="S20" s="24">
        <f t="shared" si="19"/>
        <v>509</v>
      </c>
      <c r="T20" s="62"/>
      <c r="U20" s="62"/>
      <c r="V20" s="62"/>
      <c r="W20" s="114">
        <f t="shared" ca="1" si="20"/>
        <v>133023</v>
      </c>
      <c r="X20" s="115">
        <f ca="1">IFERROR(('Main Tab'!$D$10-W20)/'Main Tab'!$D$10,1)</f>
        <v>0.25102614198764689</v>
      </c>
      <c r="Y20" s="110"/>
      <c r="Z20" s="221">
        <v>8</v>
      </c>
      <c r="AA20" s="49"/>
      <c r="AB20" s="49"/>
      <c r="AC20" s="50"/>
      <c r="AD20" s="104"/>
      <c r="AE20" s="106"/>
      <c r="AF20" s="108"/>
      <c r="AI20" s="83">
        <f t="shared" ca="1" si="21"/>
        <v>43577.54166666665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38</v>
      </c>
      <c r="AQ20" s="81">
        <f t="shared" si="2"/>
        <v>70</v>
      </c>
      <c r="AR20" s="81">
        <f t="shared" si="3"/>
        <v>3365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1.75</v>
      </c>
      <c r="AW20" s="82">
        <f t="shared" si="8"/>
        <v>166</v>
      </c>
      <c r="AX20" s="81">
        <f t="shared" si="9"/>
        <v>224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946</v>
      </c>
      <c r="BC20" s="81">
        <f t="shared" si="14"/>
        <v>224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43577.583333333314</v>
      </c>
      <c r="C21" s="49"/>
      <c r="D21" s="50">
        <v>946</v>
      </c>
      <c r="E21" s="51">
        <v>42</v>
      </c>
      <c r="F21" s="50">
        <v>1.75</v>
      </c>
      <c r="G21" s="51">
        <v>178</v>
      </c>
      <c r="H21" s="52">
        <v>225</v>
      </c>
      <c r="I21" s="53"/>
      <c r="J21" s="160"/>
      <c r="K21" s="65"/>
      <c r="L21" s="49"/>
      <c r="M21" s="50"/>
      <c r="N21" s="52"/>
      <c r="O21" s="54">
        <v>3255</v>
      </c>
      <c r="P21" s="50">
        <v>36</v>
      </c>
      <c r="Q21" s="52">
        <v>60</v>
      </c>
      <c r="R21" s="23">
        <f t="shared" si="18"/>
        <v>337</v>
      </c>
      <c r="S21" s="24">
        <f t="shared" si="19"/>
        <v>569</v>
      </c>
      <c r="T21" s="62"/>
      <c r="U21" s="62"/>
      <c r="V21" s="62"/>
      <c r="W21" s="114">
        <f t="shared" ca="1" si="20"/>
        <v>132963</v>
      </c>
      <c r="X21" s="115">
        <f ca="1">IFERROR(('Main Tab'!$D$10-W21)/'Main Tab'!$D$10,1)</f>
        <v>0.251363966510329</v>
      </c>
      <c r="Y21" s="110"/>
      <c r="Z21" s="65">
        <v>7</v>
      </c>
      <c r="AA21" s="49"/>
      <c r="AB21" s="49"/>
      <c r="AC21" s="50"/>
      <c r="AD21" s="104"/>
      <c r="AE21" s="106"/>
      <c r="AF21" s="108"/>
      <c r="AI21" s="83">
        <f t="shared" ca="1" si="21"/>
        <v>43577.583333333314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36</v>
      </c>
      <c r="AQ21" s="81">
        <f t="shared" si="2"/>
        <v>60</v>
      </c>
      <c r="AR21" s="81">
        <f t="shared" si="3"/>
        <v>3255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1.75</v>
      </c>
      <c r="AW21" s="82">
        <f t="shared" si="8"/>
        <v>178</v>
      </c>
      <c r="AX21" s="81">
        <f t="shared" si="9"/>
        <v>225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946</v>
      </c>
      <c r="BC21" s="81">
        <f t="shared" si="14"/>
        <v>225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43577.624999999978</v>
      </c>
      <c r="C22" s="49"/>
      <c r="D22" s="50">
        <v>945</v>
      </c>
      <c r="E22" s="51">
        <v>42</v>
      </c>
      <c r="F22" s="50">
        <v>1.75</v>
      </c>
      <c r="G22" s="51">
        <v>169</v>
      </c>
      <c r="H22" s="52">
        <v>222</v>
      </c>
      <c r="I22" s="53"/>
      <c r="J22" s="160"/>
      <c r="K22" s="65"/>
      <c r="L22" s="49"/>
      <c r="M22" s="50"/>
      <c r="N22" s="52"/>
      <c r="O22" s="54">
        <v>3378</v>
      </c>
      <c r="P22" s="50">
        <v>36</v>
      </c>
      <c r="Q22" s="52">
        <v>60</v>
      </c>
      <c r="R22" s="23">
        <f t="shared" si="18"/>
        <v>373</v>
      </c>
      <c r="S22" s="24">
        <f t="shared" si="19"/>
        <v>629</v>
      </c>
      <c r="T22" s="62"/>
      <c r="U22" s="62"/>
      <c r="V22" s="62"/>
      <c r="W22" s="114">
        <f t="shared" ca="1" si="20"/>
        <v>132903</v>
      </c>
      <c r="X22" s="115">
        <f ca="1">IFERROR(('Main Tab'!$D$10-W22)/'Main Tab'!$D$10,1)</f>
        <v>0.2517017910330111</v>
      </c>
      <c r="Y22" s="110"/>
      <c r="Z22" s="65">
        <v>8</v>
      </c>
      <c r="AA22" s="49"/>
      <c r="AB22" s="49"/>
      <c r="AC22" s="50"/>
      <c r="AD22" s="104"/>
      <c r="AE22" s="106"/>
      <c r="AF22" s="108"/>
      <c r="AI22" s="83">
        <f t="shared" ca="1" si="21"/>
        <v>43577.624999999978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36</v>
      </c>
      <c r="AQ22" s="81">
        <f t="shared" si="2"/>
        <v>60</v>
      </c>
      <c r="AR22" s="81">
        <f t="shared" si="3"/>
        <v>3378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1.75</v>
      </c>
      <c r="AW22" s="82">
        <f t="shared" si="8"/>
        <v>169</v>
      </c>
      <c r="AX22" s="81">
        <f t="shared" si="9"/>
        <v>222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945</v>
      </c>
      <c r="BC22" s="81">
        <f t="shared" si="14"/>
        <v>222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43577.666666666642</v>
      </c>
      <c r="C23" s="49"/>
      <c r="D23" s="50">
        <v>946</v>
      </c>
      <c r="E23" s="51">
        <v>42</v>
      </c>
      <c r="F23" s="50">
        <v>1.75</v>
      </c>
      <c r="G23" s="51">
        <v>155</v>
      </c>
      <c r="H23" s="52">
        <v>225</v>
      </c>
      <c r="I23" s="53"/>
      <c r="J23" s="160"/>
      <c r="K23" s="65"/>
      <c r="L23" s="49"/>
      <c r="M23" s="50"/>
      <c r="N23" s="52"/>
      <c r="O23" s="54">
        <v>3696</v>
      </c>
      <c r="P23" s="50">
        <v>35</v>
      </c>
      <c r="Q23" s="52">
        <v>60</v>
      </c>
      <c r="R23" s="23">
        <f t="shared" si="18"/>
        <v>408</v>
      </c>
      <c r="S23" s="24">
        <f t="shared" si="19"/>
        <v>689</v>
      </c>
      <c r="T23" s="62"/>
      <c r="U23" s="62"/>
      <c r="V23" s="62"/>
      <c r="W23" s="114">
        <f t="shared" ca="1" si="20"/>
        <v>132843</v>
      </c>
      <c r="X23" s="115">
        <f ca="1">IFERROR(('Main Tab'!$D$10-W23)/'Main Tab'!$D$10,1)</f>
        <v>0.25203961555569321</v>
      </c>
      <c r="Y23" s="110"/>
      <c r="Z23" s="65">
        <v>9</v>
      </c>
      <c r="AA23" s="49"/>
      <c r="AB23" s="49"/>
      <c r="AC23" s="50"/>
      <c r="AD23" s="104"/>
      <c r="AE23" s="106"/>
      <c r="AF23" s="108"/>
      <c r="AI23" s="83">
        <f t="shared" ca="1" si="21"/>
        <v>43577.666666666642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35</v>
      </c>
      <c r="AQ23" s="81">
        <f t="shared" si="2"/>
        <v>60</v>
      </c>
      <c r="AR23" s="81">
        <f t="shared" si="3"/>
        <v>3696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1.75</v>
      </c>
      <c r="AW23" s="82">
        <f t="shared" si="8"/>
        <v>155</v>
      </c>
      <c r="AX23" s="81">
        <f t="shared" si="9"/>
        <v>225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946</v>
      </c>
      <c r="BC23" s="81">
        <f t="shared" si="14"/>
        <v>225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43577.708333333307</v>
      </c>
      <c r="C24" s="49"/>
      <c r="D24" s="50">
        <v>945</v>
      </c>
      <c r="E24" s="51">
        <v>42</v>
      </c>
      <c r="F24" s="50">
        <v>1.75</v>
      </c>
      <c r="G24" s="51">
        <v>151</v>
      </c>
      <c r="H24" s="52">
        <v>224</v>
      </c>
      <c r="I24" s="53"/>
      <c r="J24" s="160"/>
      <c r="K24" s="65"/>
      <c r="L24" s="49"/>
      <c r="M24" s="50"/>
      <c r="N24" s="52"/>
      <c r="O24" s="54">
        <v>3256</v>
      </c>
      <c r="P24" s="50">
        <v>37</v>
      </c>
      <c r="Q24" s="52">
        <v>72</v>
      </c>
      <c r="R24" s="23">
        <f t="shared" si="18"/>
        <v>445</v>
      </c>
      <c r="S24" s="24">
        <f t="shared" si="19"/>
        <v>761</v>
      </c>
      <c r="T24" s="62"/>
      <c r="U24" s="62"/>
      <c r="V24" s="62"/>
      <c r="W24" s="114">
        <f t="shared" ca="1" si="20"/>
        <v>132771</v>
      </c>
      <c r="X24" s="115">
        <f ca="1">IFERROR(('Main Tab'!$D$10-W24)/'Main Tab'!$D$10,1)</f>
        <v>0.25244500498291172</v>
      </c>
      <c r="Y24" s="110"/>
      <c r="Z24" s="65">
        <v>101</v>
      </c>
      <c r="AA24" s="49">
        <v>7993701</v>
      </c>
      <c r="AB24" s="49" t="s">
        <v>143</v>
      </c>
      <c r="AC24" s="50">
        <v>197.42</v>
      </c>
      <c r="AD24" s="104" t="s">
        <v>157</v>
      </c>
      <c r="AE24" s="106">
        <v>48.6</v>
      </c>
      <c r="AF24" s="108">
        <v>1E-3</v>
      </c>
      <c r="AI24" s="83">
        <f t="shared" ca="1" si="21"/>
        <v>43577.708333333307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37</v>
      </c>
      <c r="AQ24" s="81">
        <f t="shared" si="2"/>
        <v>72</v>
      </c>
      <c r="AR24" s="81">
        <f t="shared" si="3"/>
        <v>3256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1.75</v>
      </c>
      <c r="AW24" s="82">
        <f t="shared" si="8"/>
        <v>151</v>
      </c>
      <c r="AX24" s="81">
        <f t="shared" si="9"/>
        <v>224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945</v>
      </c>
      <c r="BC24" s="81">
        <f t="shared" si="14"/>
        <v>224</v>
      </c>
      <c r="BD24" s="222">
        <f t="shared" si="15"/>
        <v>1E-3</v>
      </c>
      <c r="BE24" s="223">
        <f t="shared" si="16"/>
        <v>48.6</v>
      </c>
      <c r="BF24" s="84" t="str">
        <f t="shared" si="17"/>
        <v>Ticket No: 7993701 197.42 bbls sold</v>
      </c>
    </row>
    <row r="25" spans="2:58" x14ac:dyDescent="0.25">
      <c r="B25" s="47">
        <f t="shared" ca="1" si="22"/>
        <v>43577.749999999971</v>
      </c>
      <c r="C25" s="49"/>
      <c r="D25" s="50">
        <v>945</v>
      </c>
      <c r="E25" s="51">
        <v>42</v>
      </c>
      <c r="F25" s="50">
        <v>1.75</v>
      </c>
      <c r="G25" s="51">
        <v>164</v>
      </c>
      <c r="H25" s="52">
        <v>217</v>
      </c>
      <c r="I25" s="53"/>
      <c r="J25" s="160"/>
      <c r="K25" s="65"/>
      <c r="L25" s="49"/>
      <c r="M25" s="50"/>
      <c r="N25" s="52"/>
      <c r="O25" s="54">
        <v>3434</v>
      </c>
      <c r="P25" s="50">
        <v>36</v>
      </c>
      <c r="Q25" s="52">
        <v>70</v>
      </c>
      <c r="R25" s="23">
        <f t="shared" si="18"/>
        <v>481</v>
      </c>
      <c r="S25" s="24">
        <f t="shared" si="19"/>
        <v>831</v>
      </c>
      <c r="T25" s="62"/>
      <c r="U25" s="62"/>
      <c r="V25" s="62"/>
      <c r="W25" s="114">
        <f t="shared" ca="1" si="20"/>
        <v>132701</v>
      </c>
      <c r="X25" s="115">
        <f ca="1">IFERROR(('Main Tab'!$D$10-W25)/'Main Tab'!$D$10,1)</f>
        <v>0.25283913359270749</v>
      </c>
      <c r="Y25" s="110"/>
      <c r="Z25" s="65">
        <v>10</v>
      </c>
      <c r="AA25" s="49">
        <v>7993601</v>
      </c>
      <c r="AB25" s="49" t="s">
        <v>143</v>
      </c>
      <c r="AC25" s="50">
        <v>190.34</v>
      </c>
      <c r="AD25" s="104" t="s">
        <v>157</v>
      </c>
      <c r="AE25" s="106">
        <v>48</v>
      </c>
      <c r="AF25" s="108">
        <v>1E-3</v>
      </c>
      <c r="AI25" s="83">
        <f t="shared" ca="1" si="21"/>
        <v>43577.749999999971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36</v>
      </c>
      <c r="AQ25" s="81">
        <f t="shared" si="2"/>
        <v>70</v>
      </c>
      <c r="AR25" s="81">
        <f t="shared" si="3"/>
        <v>3434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1.75</v>
      </c>
      <c r="AW25" s="82">
        <f t="shared" si="8"/>
        <v>164</v>
      </c>
      <c r="AX25" s="81">
        <f t="shared" si="9"/>
        <v>217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945</v>
      </c>
      <c r="BC25" s="81">
        <f t="shared" si="14"/>
        <v>217</v>
      </c>
      <c r="BD25" s="222">
        <f t="shared" si="15"/>
        <v>1E-3</v>
      </c>
      <c r="BE25" s="223">
        <f t="shared" si="16"/>
        <v>48</v>
      </c>
      <c r="BF25" s="84" t="str">
        <f t="shared" si="17"/>
        <v>Ticket No: 7993601 190.34 bbls sold</v>
      </c>
    </row>
    <row r="26" spans="2:58" x14ac:dyDescent="0.25">
      <c r="B26" s="47">
        <f t="shared" ca="1" si="22"/>
        <v>43577.791666666635</v>
      </c>
      <c r="C26" s="49"/>
      <c r="D26" s="50">
        <v>941</v>
      </c>
      <c r="E26" s="51">
        <v>42</v>
      </c>
      <c r="F26" s="50">
        <v>1.75</v>
      </c>
      <c r="G26" s="51">
        <v>168</v>
      </c>
      <c r="H26" s="52">
        <v>216</v>
      </c>
      <c r="I26" s="53"/>
      <c r="J26" s="160"/>
      <c r="K26" s="65"/>
      <c r="L26" s="49"/>
      <c r="M26" s="50"/>
      <c r="N26" s="52"/>
      <c r="O26" s="54">
        <v>3398</v>
      </c>
      <c r="P26" s="50">
        <v>38</v>
      </c>
      <c r="Q26" s="52">
        <v>74</v>
      </c>
      <c r="R26" s="23">
        <f t="shared" si="18"/>
        <v>519</v>
      </c>
      <c r="S26" s="24">
        <f t="shared" si="19"/>
        <v>905</v>
      </c>
      <c r="T26" s="62"/>
      <c r="U26" s="62"/>
      <c r="V26" s="62"/>
      <c r="W26" s="114">
        <f t="shared" ca="1" si="20"/>
        <v>132627</v>
      </c>
      <c r="X26" s="115">
        <f ca="1">IFERROR(('Main Tab'!$D$10-W26)/'Main Tab'!$D$10,1)</f>
        <v>0.25325578383734876</v>
      </c>
      <c r="Y26" s="110"/>
      <c r="Z26" s="64">
        <v>5</v>
      </c>
      <c r="AA26" s="49"/>
      <c r="AB26" s="49"/>
      <c r="AC26" s="50"/>
      <c r="AD26" s="104"/>
      <c r="AE26" s="106"/>
      <c r="AF26" s="108"/>
      <c r="AI26" s="83">
        <f t="shared" ca="1" si="21"/>
        <v>43577.791666666635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38</v>
      </c>
      <c r="AQ26" s="81">
        <f t="shared" si="2"/>
        <v>74</v>
      </c>
      <c r="AR26" s="81">
        <f t="shared" si="3"/>
        <v>3398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1.75</v>
      </c>
      <c r="AW26" s="82">
        <f t="shared" si="8"/>
        <v>168</v>
      </c>
      <c r="AX26" s="81">
        <f t="shared" si="9"/>
        <v>216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941</v>
      </c>
      <c r="BC26" s="81">
        <f t="shared" si="14"/>
        <v>216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2"/>
        <v>43577.833333333299</v>
      </c>
      <c r="C27" s="49"/>
      <c r="D27" s="50">
        <v>943</v>
      </c>
      <c r="E27" s="51">
        <v>42</v>
      </c>
      <c r="F27" s="50">
        <v>1.75</v>
      </c>
      <c r="G27" s="51">
        <v>173</v>
      </c>
      <c r="H27" s="52">
        <v>215</v>
      </c>
      <c r="I27" s="53"/>
      <c r="J27" s="160"/>
      <c r="K27" s="65"/>
      <c r="L27" s="49"/>
      <c r="M27" s="50"/>
      <c r="N27" s="52"/>
      <c r="O27" s="54">
        <v>3426</v>
      </c>
      <c r="P27" s="50">
        <v>40</v>
      </c>
      <c r="Q27" s="52">
        <v>72</v>
      </c>
      <c r="R27" s="23">
        <f t="shared" si="18"/>
        <v>559</v>
      </c>
      <c r="S27" s="24">
        <f t="shared" si="19"/>
        <v>977</v>
      </c>
      <c r="T27" s="62"/>
      <c r="U27" s="62"/>
      <c r="V27" s="62"/>
      <c r="W27" s="114">
        <f t="shared" ca="1" si="20"/>
        <v>132555</v>
      </c>
      <c r="X27" s="115">
        <f ca="1">IFERROR(('Main Tab'!$D$10-W27)/'Main Tab'!$D$10,1)</f>
        <v>0.25366117326456727</v>
      </c>
      <c r="Y27" s="110"/>
      <c r="Z27" s="65">
        <v>10</v>
      </c>
      <c r="AA27" s="49"/>
      <c r="AB27" s="49"/>
      <c r="AC27" s="50"/>
      <c r="AD27" s="104"/>
      <c r="AE27" s="106"/>
      <c r="AF27" s="108"/>
      <c r="AI27" s="83">
        <f t="shared" ca="1" si="21"/>
        <v>43577.833333333299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40</v>
      </c>
      <c r="AQ27" s="81">
        <f t="shared" si="2"/>
        <v>72</v>
      </c>
      <c r="AR27" s="81">
        <f t="shared" si="3"/>
        <v>3426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2">
        <f t="shared" si="8"/>
        <v>173</v>
      </c>
      <c r="AX27" s="81">
        <f t="shared" si="9"/>
        <v>215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943</v>
      </c>
      <c r="BC27" s="81">
        <f t="shared" si="14"/>
        <v>215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43577.874999999964</v>
      </c>
      <c r="C28" s="49"/>
      <c r="D28" s="50">
        <v>940</v>
      </c>
      <c r="E28" s="51">
        <v>42</v>
      </c>
      <c r="F28" s="50">
        <v>1.75</v>
      </c>
      <c r="G28" s="51">
        <v>179</v>
      </c>
      <c r="H28" s="52">
        <v>212</v>
      </c>
      <c r="I28" s="53"/>
      <c r="J28" s="160"/>
      <c r="K28" s="65"/>
      <c r="L28" s="49"/>
      <c r="M28" s="50"/>
      <c r="N28" s="52"/>
      <c r="O28" s="54">
        <v>3401</v>
      </c>
      <c r="P28" s="50">
        <v>43</v>
      </c>
      <c r="Q28" s="52">
        <v>101</v>
      </c>
      <c r="R28" s="23">
        <f t="shared" si="18"/>
        <v>602</v>
      </c>
      <c r="S28" s="24">
        <f t="shared" si="19"/>
        <v>1078</v>
      </c>
      <c r="T28" s="62"/>
      <c r="U28" s="62"/>
      <c r="V28" s="62"/>
      <c r="W28" s="114">
        <f t="shared" ca="1" si="20"/>
        <v>132454</v>
      </c>
      <c r="X28" s="115">
        <f ca="1">IFERROR(('Main Tab'!$D$10-W28)/'Main Tab'!$D$10,1)</f>
        <v>0.2542298445444155</v>
      </c>
      <c r="Y28" s="110"/>
      <c r="Z28" s="65">
        <v>4</v>
      </c>
      <c r="AA28" s="49"/>
      <c r="AB28" s="49"/>
      <c r="AC28" s="50"/>
      <c r="AD28" s="104"/>
      <c r="AE28" s="106"/>
      <c r="AF28" s="108"/>
      <c r="AI28" s="83">
        <f t="shared" ca="1" si="21"/>
        <v>43577.874999999964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43</v>
      </c>
      <c r="AQ28" s="81">
        <f t="shared" si="2"/>
        <v>101</v>
      </c>
      <c r="AR28" s="81">
        <f t="shared" si="3"/>
        <v>3401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2">
        <f t="shared" si="8"/>
        <v>179</v>
      </c>
      <c r="AX28" s="81">
        <f t="shared" si="9"/>
        <v>212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940</v>
      </c>
      <c r="BC28" s="81">
        <f t="shared" si="14"/>
        <v>212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43577.916666666628</v>
      </c>
      <c r="C29" s="49"/>
      <c r="D29" s="50">
        <v>941</v>
      </c>
      <c r="E29" s="51">
        <v>42</v>
      </c>
      <c r="F29" s="50">
        <v>1.75</v>
      </c>
      <c r="G29" s="51">
        <v>176</v>
      </c>
      <c r="H29" s="52">
        <v>213</v>
      </c>
      <c r="I29" s="53"/>
      <c r="J29" s="160"/>
      <c r="K29" s="65"/>
      <c r="L29" s="49"/>
      <c r="M29" s="50"/>
      <c r="N29" s="52"/>
      <c r="O29" s="54">
        <v>3388</v>
      </c>
      <c r="P29" s="50">
        <v>43</v>
      </c>
      <c r="Q29" s="52">
        <v>73</v>
      </c>
      <c r="R29" s="23">
        <f t="shared" si="18"/>
        <v>645</v>
      </c>
      <c r="S29" s="24">
        <f t="shared" si="19"/>
        <v>1151</v>
      </c>
      <c r="T29" s="62"/>
      <c r="U29" s="62"/>
      <c r="V29" s="62"/>
      <c r="W29" s="114">
        <f t="shared" ca="1" si="20"/>
        <v>132381</v>
      </c>
      <c r="X29" s="115">
        <f ca="1">IFERROR(('Main Tab'!$D$10-W29)/'Main Tab'!$D$10,1)</f>
        <v>0.25464086438034539</v>
      </c>
      <c r="Y29" s="110"/>
      <c r="Z29" s="65">
        <v>4</v>
      </c>
      <c r="AA29" s="49">
        <v>7967631</v>
      </c>
      <c r="AB29" s="49" t="s">
        <v>143</v>
      </c>
      <c r="AC29" s="50">
        <v>191.19</v>
      </c>
      <c r="AD29" s="104" t="s">
        <v>157</v>
      </c>
      <c r="AE29" s="106">
        <v>46.6</v>
      </c>
      <c r="AF29" s="108">
        <v>1E-3</v>
      </c>
      <c r="AI29" s="83">
        <f t="shared" ca="1" si="21"/>
        <v>43577.916666666628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43</v>
      </c>
      <c r="AQ29" s="81">
        <f t="shared" si="2"/>
        <v>73</v>
      </c>
      <c r="AR29" s="81">
        <f t="shared" si="3"/>
        <v>3388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2">
        <f t="shared" si="8"/>
        <v>176</v>
      </c>
      <c r="AX29" s="81">
        <f t="shared" si="9"/>
        <v>213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941</v>
      </c>
      <c r="BC29" s="81">
        <f t="shared" si="14"/>
        <v>213</v>
      </c>
      <c r="BD29" s="222">
        <f t="shared" si="15"/>
        <v>1E-3</v>
      </c>
      <c r="BE29" s="223">
        <f t="shared" si="16"/>
        <v>46.6</v>
      </c>
      <c r="BF29" s="84" t="str">
        <f t="shared" si="17"/>
        <v>Ticket No: 7967631 191.19 bbls sold</v>
      </c>
    </row>
    <row r="30" spans="2:58" x14ac:dyDescent="0.25">
      <c r="B30" s="47">
        <f t="shared" ca="1" si="22"/>
        <v>43577.958333333292</v>
      </c>
      <c r="C30" s="49"/>
      <c r="D30" s="50">
        <v>943</v>
      </c>
      <c r="E30" s="51">
        <v>42</v>
      </c>
      <c r="F30" s="50">
        <v>1.75</v>
      </c>
      <c r="G30" s="51">
        <v>174</v>
      </c>
      <c r="H30" s="52">
        <v>209</v>
      </c>
      <c r="I30" s="53"/>
      <c r="J30" s="160"/>
      <c r="K30" s="65"/>
      <c r="L30" s="49"/>
      <c r="M30" s="50"/>
      <c r="N30" s="52"/>
      <c r="O30" s="54">
        <v>3458</v>
      </c>
      <c r="P30" s="50">
        <v>45</v>
      </c>
      <c r="Q30" s="52">
        <v>74</v>
      </c>
      <c r="R30" s="23">
        <f t="shared" si="18"/>
        <v>690</v>
      </c>
      <c r="S30" s="24">
        <f t="shared" si="19"/>
        <v>1225</v>
      </c>
      <c r="T30" s="62"/>
      <c r="U30" s="62"/>
      <c r="V30" s="62"/>
      <c r="W30" s="114">
        <f t="shared" ca="1" si="20"/>
        <v>132307</v>
      </c>
      <c r="X30" s="115">
        <f ca="1">IFERROR(('Main Tab'!$D$10-W30)/'Main Tab'!$D$10,1)</f>
        <v>0.2550575146249866</v>
      </c>
      <c r="Y30" s="110"/>
      <c r="Z30" s="65">
        <v>6</v>
      </c>
      <c r="AA30" s="49"/>
      <c r="AB30" s="49"/>
      <c r="AC30" s="50"/>
      <c r="AD30" s="104"/>
      <c r="AE30" s="106"/>
      <c r="AF30" s="108"/>
      <c r="AI30" s="83">
        <f t="shared" ca="1" si="21"/>
        <v>43577.958333333292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45</v>
      </c>
      <c r="AQ30" s="81">
        <f t="shared" si="2"/>
        <v>74</v>
      </c>
      <c r="AR30" s="81">
        <f t="shared" si="3"/>
        <v>3458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2">
        <f t="shared" si="8"/>
        <v>174</v>
      </c>
      <c r="AX30" s="81">
        <f t="shared" si="9"/>
        <v>209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943</v>
      </c>
      <c r="BC30" s="81">
        <f t="shared" si="14"/>
        <v>209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43577.999999999956</v>
      </c>
      <c r="C31" s="49"/>
      <c r="D31" s="50">
        <v>940</v>
      </c>
      <c r="E31" s="51">
        <v>42</v>
      </c>
      <c r="F31" s="50">
        <v>1.75</v>
      </c>
      <c r="G31" s="51">
        <v>168</v>
      </c>
      <c r="H31" s="52">
        <v>209</v>
      </c>
      <c r="I31" s="53"/>
      <c r="J31" s="160"/>
      <c r="K31" s="65"/>
      <c r="L31" s="49"/>
      <c r="M31" s="50"/>
      <c r="N31" s="52"/>
      <c r="O31" s="54">
        <v>3430</v>
      </c>
      <c r="P31" s="50">
        <v>44</v>
      </c>
      <c r="Q31" s="52">
        <v>82</v>
      </c>
      <c r="R31" s="23">
        <f t="shared" si="18"/>
        <v>734</v>
      </c>
      <c r="S31" s="24">
        <f t="shared" si="19"/>
        <v>1307</v>
      </c>
      <c r="T31" s="62"/>
      <c r="U31" s="62"/>
      <c r="V31" s="62"/>
      <c r="W31" s="114">
        <f t="shared" ca="1" si="20"/>
        <v>132225</v>
      </c>
      <c r="X31" s="115">
        <f ca="1">IFERROR(('Main Tab'!$D$10-W31)/'Main Tab'!$D$10,1)</f>
        <v>0.25551920813931883</v>
      </c>
      <c r="Y31" s="110"/>
      <c r="Z31" s="65">
        <v>9</v>
      </c>
      <c r="AA31" s="49"/>
      <c r="AB31" s="49"/>
      <c r="AC31" s="50"/>
      <c r="AD31" s="104"/>
      <c r="AE31" s="106"/>
      <c r="AF31" s="108"/>
      <c r="AI31" s="83">
        <f t="shared" ca="1" si="21"/>
        <v>43577.999999999956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44</v>
      </c>
      <c r="AQ31" s="81">
        <f t="shared" si="2"/>
        <v>82</v>
      </c>
      <c r="AR31" s="81">
        <f t="shared" si="3"/>
        <v>3430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2">
        <f t="shared" si="8"/>
        <v>168</v>
      </c>
      <c r="AX31" s="81">
        <f t="shared" si="9"/>
        <v>209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940</v>
      </c>
      <c r="BC31" s="81">
        <f t="shared" si="14"/>
        <v>209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43578.041666666621</v>
      </c>
      <c r="C32" s="49"/>
      <c r="D32" s="50">
        <v>940</v>
      </c>
      <c r="E32" s="51">
        <v>42</v>
      </c>
      <c r="F32" s="50">
        <v>1.75</v>
      </c>
      <c r="G32" s="51">
        <v>165</v>
      </c>
      <c r="H32" s="52">
        <v>208</v>
      </c>
      <c r="I32" s="53"/>
      <c r="J32" s="160"/>
      <c r="K32" s="65"/>
      <c r="L32" s="49"/>
      <c r="M32" s="50"/>
      <c r="N32" s="52"/>
      <c r="O32" s="54">
        <v>3466</v>
      </c>
      <c r="P32" s="50">
        <v>38</v>
      </c>
      <c r="Q32" s="52">
        <v>70</v>
      </c>
      <c r="R32" s="23">
        <f t="shared" si="18"/>
        <v>772</v>
      </c>
      <c r="S32" s="24">
        <f t="shared" si="19"/>
        <v>1377</v>
      </c>
      <c r="T32" s="62"/>
      <c r="U32" s="62"/>
      <c r="V32" s="62"/>
      <c r="W32" s="114">
        <f t="shared" ca="1" si="20"/>
        <v>132155</v>
      </c>
      <c r="X32" s="115">
        <f ca="1">IFERROR(('Main Tab'!$D$10-W32)/'Main Tab'!$D$10,1)</f>
        <v>0.25591333674911459</v>
      </c>
      <c r="Y32" s="110"/>
      <c r="Z32" s="221">
        <v>8</v>
      </c>
      <c r="AA32" s="49"/>
      <c r="AB32" s="49"/>
      <c r="AC32" s="50"/>
      <c r="AD32" s="104"/>
      <c r="AE32" s="106"/>
      <c r="AF32" s="108"/>
      <c r="AI32" s="83">
        <f t="shared" ca="1" si="21"/>
        <v>43578.041666666621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38</v>
      </c>
      <c r="AQ32" s="81">
        <f t="shared" si="2"/>
        <v>70</v>
      </c>
      <c r="AR32" s="81">
        <f t="shared" si="3"/>
        <v>3466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2">
        <f t="shared" si="8"/>
        <v>165</v>
      </c>
      <c r="AX32" s="81">
        <f t="shared" si="9"/>
        <v>208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940</v>
      </c>
      <c r="BC32" s="81">
        <f t="shared" si="14"/>
        <v>208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43578.083333333285</v>
      </c>
      <c r="C33" s="49"/>
      <c r="D33" s="50">
        <v>942</v>
      </c>
      <c r="E33" s="51">
        <v>42</v>
      </c>
      <c r="F33" s="50">
        <v>1.75</v>
      </c>
      <c r="G33" s="51">
        <v>169</v>
      </c>
      <c r="H33" s="52">
        <v>209</v>
      </c>
      <c r="I33" s="53"/>
      <c r="J33" s="160"/>
      <c r="K33" s="65"/>
      <c r="L33" s="49"/>
      <c r="M33" s="50"/>
      <c r="N33" s="52"/>
      <c r="O33" s="54">
        <v>3398</v>
      </c>
      <c r="P33" s="50">
        <v>36</v>
      </c>
      <c r="Q33" s="52">
        <v>72</v>
      </c>
      <c r="R33" s="23">
        <f t="shared" si="18"/>
        <v>808</v>
      </c>
      <c r="S33" s="24">
        <f t="shared" si="19"/>
        <v>1449</v>
      </c>
      <c r="T33" s="62"/>
      <c r="U33" s="62"/>
      <c r="V33" s="62"/>
      <c r="W33" s="114">
        <f t="shared" ca="1" si="20"/>
        <v>132083</v>
      </c>
      <c r="X33" s="115">
        <f ca="1">IFERROR(('Main Tab'!$D$10-W33)/'Main Tab'!$D$10,1)</f>
        <v>0.25631872617633317</v>
      </c>
      <c r="Y33" s="110"/>
      <c r="Z33" s="65">
        <v>7</v>
      </c>
      <c r="AA33" s="49">
        <v>8027701</v>
      </c>
      <c r="AB33" s="49" t="s">
        <v>143</v>
      </c>
      <c r="AC33" s="50">
        <v>191.88</v>
      </c>
      <c r="AD33" s="104" t="s">
        <v>157</v>
      </c>
      <c r="AE33" s="106">
        <v>46.6</v>
      </c>
      <c r="AF33" s="108">
        <v>1E-3</v>
      </c>
      <c r="AI33" s="83">
        <f t="shared" ca="1" si="21"/>
        <v>43578.083333333285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36</v>
      </c>
      <c r="AQ33" s="81">
        <f t="shared" si="2"/>
        <v>72</v>
      </c>
      <c r="AR33" s="81">
        <f t="shared" si="3"/>
        <v>3398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2">
        <f t="shared" si="8"/>
        <v>169</v>
      </c>
      <c r="AX33" s="81">
        <f t="shared" si="9"/>
        <v>209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942</v>
      </c>
      <c r="BC33" s="81">
        <f t="shared" si="14"/>
        <v>209</v>
      </c>
      <c r="BD33" s="222">
        <f t="shared" si="15"/>
        <v>1E-3</v>
      </c>
      <c r="BE33" s="223">
        <f t="shared" si="16"/>
        <v>46.6</v>
      </c>
      <c r="BF33" s="84" t="str">
        <f t="shared" si="17"/>
        <v>Ticket No: 8027701 191.88 bbls sold</v>
      </c>
    </row>
    <row r="34" spans="2:58" x14ac:dyDescent="0.25">
      <c r="B34" s="47">
        <f t="shared" ca="1" si="22"/>
        <v>43578.124999999949</v>
      </c>
      <c r="C34" s="49"/>
      <c r="D34" s="50">
        <v>940</v>
      </c>
      <c r="E34" s="51">
        <v>42</v>
      </c>
      <c r="F34" s="50">
        <v>1.75</v>
      </c>
      <c r="G34" s="51">
        <v>162</v>
      </c>
      <c r="H34" s="52">
        <v>207</v>
      </c>
      <c r="I34" s="53"/>
      <c r="J34" s="160"/>
      <c r="K34" s="65"/>
      <c r="L34" s="49"/>
      <c r="M34" s="50"/>
      <c r="N34" s="52"/>
      <c r="O34" s="54">
        <v>3410</v>
      </c>
      <c r="P34" s="50">
        <v>40</v>
      </c>
      <c r="Q34" s="52">
        <v>78</v>
      </c>
      <c r="R34" s="23">
        <f t="shared" si="18"/>
        <v>848</v>
      </c>
      <c r="S34" s="24">
        <f t="shared" si="19"/>
        <v>1527</v>
      </c>
      <c r="T34" s="62"/>
      <c r="U34" s="62"/>
      <c r="V34" s="62"/>
      <c r="W34" s="114">
        <f t="shared" ca="1" si="20"/>
        <v>132005</v>
      </c>
      <c r="X34" s="115">
        <f ca="1">IFERROR(('Main Tab'!$D$10-W34)/'Main Tab'!$D$10,1)</f>
        <v>0.25675789805581989</v>
      </c>
      <c r="Y34" s="110"/>
      <c r="Z34" s="65">
        <v>8</v>
      </c>
      <c r="AA34" s="49"/>
      <c r="AB34" s="49"/>
      <c r="AC34" s="50"/>
      <c r="AD34" s="104"/>
      <c r="AE34" s="106"/>
      <c r="AF34" s="108"/>
      <c r="AI34" s="83">
        <f t="shared" ca="1" si="21"/>
        <v>43578.124999999949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40</v>
      </c>
      <c r="AQ34" s="81">
        <f t="shared" si="2"/>
        <v>78</v>
      </c>
      <c r="AR34" s="81">
        <f t="shared" si="3"/>
        <v>3410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2">
        <f t="shared" si="8"/>
        <v>162</v>
      </c>
      <c r="AX34" s="81">
        <f t="shared" si="9"/>
        <v>207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940</v>
      </c>
      <c r="BC34" s="81">
        <f t="shared" si="14"/>
        <v>207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43578.166666666613</v>
      </c>
      <c r="C35" s="49"/>
      <c r="D35" s="50">
        <v>940</v>
      </c>
      <c r="E35" s="51">
        <v>42</v>
      </c>
      <c r="F35" s="50">
        <v>1.75</v>
      </c>
      <c r="G35" s="51">
        <v>169</v>
      </c>
      <c r="H35" s="52">
        <v>208</v>
      </c>
      <c r="I35" s="53"/>
      <c r="J35" s="160"/>
      <c r="K35" s="65"/>
      <c r="L35" s="49"/>
      <c r="M35" s="50"/>
      <c r="N35" s="52"/>
      <c r="O35" s="54">
        <v>3429</v>
      </c>
      <c r="P35" s="50">
        <v>37</v>
      </c>
      <c r="Q35" s="52">
        <v>85</v>
      </c>
      <c r="R35" s="23">
        <f t="shared" si="18"/>
        <v>885</v>
      </c>
      <c r="S35" s="24">
        <f t="shared" si="19"/>
        <v>1612</v>
      </c>
      <c r="T35" s="62"/>
      <c r="U35" s="62"/>
      <c r="V35" s="62"/>
      <c r="W35" s="114">
        <f t="shared" ca="1" si="20"/>
        <v>131920</v>
      </c>
      <c r="X35" s="115">
        <f ca="1">IFERROR(('Main Tab'!$D$10-W35)/'Main Tab'!$D$10,1)</f>
        <v>0.25723648279628619</v>
      </c>
      <c r="Y35" s="110" t="s">
        <v>166</v>
      </c>
      <c r="Z35" s="65">
        <v>9</v>
      </c>
      <c r="AA35" s="49"/>
      <c r="AB35" s="49"/>
      <c r="AC35" s="50"/>
      <c r="AD35" s="104"/>
      <c r="AE35" s="106"/>
      <c r="AF35" s="108"/>
      <c r="AI35" s="83">
        <f t="shared" ca="1" si="21"/>
        <v>43578.166666666613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Accum-49107</v>
      </c>
      <c r="AP35" s="81">
        <f t="shared" si="1"/>
        <v>37</v>
      </c>
      <c r="AQ35" s="81">
        <f t="shared" si="2"/>
        <v>85</v>
      </c>
      <c r="AR35" s="81">
        <f t="shared" si="3"/>
        <v>3429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2">
        <f t="shared" si="8"/>
        <v>169</v>
      </c>
      <c r="AX35" s="81">
        <f t="shared" si="9"/>
        <v>208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940</v>
      </c>
      <c r="BC35" s="81">
        <f t="shared" si="14"/>
        <v>208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43578.208333333278</v>
      </c>
      <c r="C36" s="49"/>
      <c r="D36" s="50">
        <v>941</v>
      </c>
      <c r="E36" s="51">
        <v>42</v>
      </c>
      <c r="F36" s="50">
        <v>1.75</v>
      </c>
      <c r="G36" s="51">
        <v>179</v>
      </c>
      <c r="H36" s="52">
        <v>207</v>
      </c>
      <c r="I36" s="53"/>
      <c r="J36" s="160"/>
      <c r="K36" s="65"/>
      <c r="L36" s="49"/>
      <c r="M36" s="50"/>
      <c r="N36" s="52"/>
      <c r="O36" s="54">
        <v>3471</v>
      </c>
      <c r="P36" s="50">
        <v>38</v>
      </c>
      <c r="Q36" s="52">
        <v>75</v>
      </c>
      <c r="R36" s="23">
        <f t="shared" si="18"/>
        <v>923</v>
      </c>
      <c r="S36" s="24">
        <f t="shared" si="19"/>
        <v>1687</v>
      </c>
      <c r="T36" s="62"/>
      <c r="U36" s="62"/>
      <c r="V36" s="62"/>
      <c r="W36" s="114">
        <f t="shared" ca="1" si="20"/>
        <v>131845</v>
      </c>
      <c r="X36" s="115">
        <f ca="1">IFERROR(('Main Tab'!$D$10-W36)/'Main Tab'!$D$10,1)</f>
        <v>0.25765876344963878</v>
      </c>
      <c r="Y36" s="110" t="s">
        <v>167</v>
      </c>
      <c r="Z36" s="65">
        <v>12</v>
      </c>
      <c r="AA36" s="49"/>
      <c r="AB36" s="49"/>
      <c r="AC36" s="50"/>
      <c r="AD36" s="104"/>
      <c r="AE36" s="106"/>
      <c r="AF36" s="108"/>
      <c r="AI36" s="83">
        <f t="shared" ca="1" si="21"/>
        <v>43578.208333333278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1- 6'0  OT 2- 1'9"</v>
      </c>
      <c r="AP36" s="81">
        <f t="shared" si="1"/>
        <v>38</v>
      </c>
      <c r="AQ36" s="81">
        <f t="shared" si="2"/>
        <v>75</v>
      </c>
      <c r="AR36" s="81">
        <f t="shared" si="3"/>
        <v>3471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2">
        <f t="shared" si="8"/>
        <v>179</v>
      </c>
      <c r="AX36" s="81">
        <f t="shared" si="9"/>
        <v>207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941</v>
      </c>
      <c r="BC36" s="81">
        <f t="shared" si="14"/>
        <v>207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43578.249999999942</v>
      </c>
      <c r="C37" s="55"/>
      <c r="D37" s="56">
        <v>936</v>
      </c>
      <c r="E37" s="51">
        <v>42</v>
      </c>
      <c r="F37" s="50">
        <v>1.75</v>
      </c>
      <c r="G37" s="57">
        <v>172</v>
      </c>
      <c r="H37" s="58">
        <v>206</v>
      </c>
      <c r="I37" s="59"/>
      <c r="J37" s="161"/>
      <c r="K37" s="66"/>
      <c r="L37" s="55"/>
      <c r="M37" s="56"/>
      <c r="N37" s="58"/>
      <c r="O37" s="60">
        <v>3398</v>
      </c>
      <c r="P37" s="50">
        <v>40</v>
      </c>
      <c r="Q37" s="52">
        <v>88</v>
      </c>
      <c r="R37" s="25">
        <f t="shared" si="18"/>
        <v>963</v>
      </c>
      <c r="S37" s="26">
        <f t="shared" si="19"/>
        <v>1775</v>
      </c>
      <c r="T37" s="63"/>
      <c r="U37" s="63"/>
      <c r="V37" s="63"/>
      <c r="W37" s="116">
        <f t="shared" ca="1" si="20"/>
        <v>131757</v>
      </c>
      <c r="X37" s="117">
        <f ca="1">IFERROR(('Main Tab'!$D$10-W37)/'Main Tab'!$D$10,1)</f>
        <v>0.25815423941623922</v>
      </c>
      <c r="Y37" s="111"/>
      <c r="Z37" s="65">
        <v>7</v>
      </c>
      <c r="AA37" s="55"/>
      <c r="AB37" s="55"/>
      <c r="AC37" s="56"/>
      <c r="AD37" s="105"/>
      <c r="AE37" s="107"/>
      <c r="AF37" s="109"/>
      <c r="AI37" s="85">
        <f t="shared" ca="1" si="21"/>
        <v>43578.249999999942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40</v>
      </c>
      <c r="AQ37" s="86">
        <f t="shared" si="2"/>
        <v>88</v>
      </c>
      <c r="AR37" s="86">
        <f t="shared" si="3"/>
        <v>3398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7">
        <f t="shared" si="8"/>
        <v>172</v>
      </c>
      <c r="AX37" s="86">
        <f t="shared" si="9"/>
        <v>206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936</v>
      </c>
      <c r="BC37" s="86">
        <f t="shared" si="14"/>
        <v>206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600-000000000000}">
      <formula1>0</formula1>
      <formula2>64</formula2>
    </dataValidation>
  </dataValidations>
  <pageMargins left="0" right="0" top="0" bottom="0" header="0.5" footer="0.5"/>
  <pageSetup scale="35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1">
    <tabColor rgb="FF000000"/>
    <pageSetUpPr fitToPage="1"/>
  </sheetPr>
  <dimension ref="B1:BF100"/>
  <sheetViews>
    <sheetView showGridLines="0" topLeftCell="N1" workbookViewId="0">
      <selection activeCell="N37" sqref="N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43576</v>
      </c>
      <c r="N5" s="468" t="str">
        <f ca="1">"Oil Sales for "&amp;TEXT(L5,"MM-DD-YY")</f>
        <v>Oil Sales for 04-21-19</v>
      </c>
      <c r="O5" s="469"/>
      <c r="P5" s="96">
        <f>SUM(AC14:AC37)</f>
        <v>967.02</v>
      </c>
      <c r="Q5" s="10"/>
      <c r="R5" s="531" t="str">
        <f ca="1">"Flare Total For "&amp;TEXT(L5,"MM-DD-YY")</f>
        <v>Flare Total For 04-21-19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974</v>
      </c>
      <c r="M6" s="10"/>
      <c r="N6" s="472" t="str">
        <f ca="1">"Gas Sales for "&amp;TEXT(L5,"MM-DD-YY")</f>
        <v>Gas Sales for 04-21-19</v>
      </c>
      <c r="O6" s="473"/>
      <c r="P6" s="132">
        <v>3331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2106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956</v>
      </c>
      <c r="E14" s="51">
        <v>42</v>
      </c>
      <c r="F14" s="50">
        <v>1.75</v>
      </c>
      <c r="G14" s="51">
        <v>158</v>
      </c>
      <c r="H14" s="52">
        <v>209</v>
      </c>
      <c r="I14" s="53"/>
      <c r="J14" s="160"/>
      <c r="K14" s="65"/>
      <c r="L14" s="49"/>
      <c r="M14" s="50"/>
      <c r="N14" s="52"/>
      <c r="O14" s="54">
        <v>3212</v>
      </c>
      <c r="P14" s="50">
        <v>43</v>
      </c>
      <c r="Q14" s="52">
        <v>80</v>
      </c>
      <c r="R14" s="21">
        <f>P14</f>
        <v>43</v>
      </c>
      <c r="S14" s="22">
        <f>Q14</f>
        <v>80</v>
      </c>
      <c r="T14" s="61"/>
      <c r="U14" s="61"/>
      <c r="V14" s="61"/>
      <c r="W14" s="112">
        <f ca="1">INDEX('Daily Totals'!$1:$1048576,MATCH(L5,'Daily Totals'!B:B)-1,17)</f>
        <v>135564</v>
      </c>
      <c r="X14" s="113">
        <f ca="1">IFERROR(('Main Tab'!$D$10-W14)/'Main Tab'!$D$10,1)</f>
        <v>0.2367192734520599</v>
      </c>
      <c r="Y14" s="185"/>
      <c r="Z14" s="64">
        <v>10</v>
      </c>
      <c r="AA14" s="49">
        <v>7941311</v>
      </c>
      <c r="AB14" s="49" t="s">
        <v>143</v>
      </c>
      <c r="AC14" s="50">
        <v>196.73</v>
      </c>
      <c r="AD14" s="104" t="s">
        <v>157</v>
      </c>
      <c r="AE14" s="106">
        <v>45.5</v>
      </c>
      <c r="AF14" s="108">
        <v>1E-3</v>
      </c>
      <c r="AI14" s="83">
        <f ca="1">$L$5+B14</f>
        <v>43576.291666666664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43</v>
      </c>
      <c r="AQ14" s="81">
        <f t="shared" ref="AQ14:AQ37" si="2">IF(Q14="","",Q14)</f>
        <v>80</v>
      </c>
      <c r="AR14" s="81">
        <f t="shared" ref="AR14:AR37" si="3">IF(O14="","",O14)</f>
        <v>3212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1.75</v>
      </c>
      <c r="AW14" s="82">
        <f t="shared" ref="AW14:AW37" si="8">IF(G14="","",G14)</f>
        <v>158</v>
      </c>
      <c r="AX14" s="81">
        <f t="shared" ref="AX14:AX37" si="9">IF(H14="","",H14)</f>
        <v>209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956</v>
      </c>
      <c r="BC14" s="81">
        <f t="shared" ref="BC14:BC37" si="14">IF(H14="","",H14)</f>
        <v>209</v>
      </c>
      <c r="BD14" s="222">
        <f t="shared" ref="BD14:BD37" si="15">IF(AF14="","",AF14)</f>
        <v>1E-3</v>
      </c>
      <c r="BE14" s="223">
        <f t="shared" ref="BE14:BE37" si="16">IF(AE14="","",AE14)</f>
        <v>45.5</v>
      </c>
      <c r="BF14" s="84" t="str">
        <f t="shared" ref="BF14:BF37" si="17">IF(AA14&amp;AC14="","","Ticket No: "&amp;AA14&amp;" "&amp;AC14&amp;" bbls sold")</f>
        <v>Ticket No: 7941311 196.73 bbls sold</v>
      </c>
    </row>
    <row r="15" spans="2:58" x14ac:dyDescent="0.25">
      <c r="B15" s="47">
        <f ca="1">B14+$L$5+TIME(1,0,0)</f>
        <v>43576.333333333328</v>
      </c>
      <c r="C15" s="49"/>
      <c r="D15" s="50">
        <v>956</v>
      </c>
      <c r="E15" s="51">
        <v>42</v>
      </c>
      <c r="F15" s="50">
        <v>1.75</v>
      </c>
      <c r="G15" s="51">
        <v>75</v>
      </c>
      <c r="H15" s="52">
        <v>210</v>
      </c>
      <c r="I15" s="53"/>
      <c r="J15" s="160"/>
      <c r="K15" s="65"/>
      <c r="L15" s="49"/>
      <c r="M15" s="50"/>
      <c r="N15" s="52"/>
      <c r="O15" s="54">
        <v>3347</v>
      </c>
      <c r="P15" s="50">
        <v>44</v>
      </c>
      <c r="Q15" s="52">
        <v>80</v>
      </c>
      <c r="R15" s="23">
        <f t="shared" ref="R15:R37" si="18">P15+R14</f>
        <v>87</v>
      </c>
      <c r="S15" s="24">
        <f t="shared" ref="S15:S37" si="19">Q15+S14</f>
        <v>160</v>
      </c>
      <c r="T15" s="62"/>
      <c r="U15" s="62"/>
      <c r="V15" s="62"/>
      <c r="W15" s="114">
        <f t="shared" ref="W15:W37" ca="1" si="20">W14-Q15</f>
        <v>135484</v>
      </c>
      <c r="X15" s="115">
        <f ca="1">IFERROR(('Main Tab'!$D$10-W15)/'Main Tab'!$D$10,1)</f>
        <v>0.23716970614896934</v>
      </c>
      <c r="Y15" s="110"/>
      <c r="Z15" s="65">
        <v>4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43576.333333333328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44</v>
      </c>
      <c r="AQ15" s="81">
        <f t="shared" si="2"/>
        <v>80</v>
      </c>
      <c r="AR15" s="81">
        <f t="shared" si="3"/>
        <v>3347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1.75</v>
      </c>
      <c r="AW15" s="82">
        <f t="shared" si="8"/>
        <v>75</v>
      </c>
      <c r="AX15" s="81">
        <f t="shared" si="9"/>
        <v>210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956</v>
      </c>
      <c r="BC15" s="81">
        <f t="shared" si="14"/>
        <v>210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43576.374999999993</v>
      </c>
      <c r="C16" s="49"/>
      <c r="D16" s="50">
        <v>956</v>
      </c>
      <c r="E16" s="51">
        <v>42</v>
      </c>
      <c r="F16" s="50">
        <v>1.75</v>
      </c>
      <c r="G16" s="51">
        <v>178</v>
      </c>
      <c r="H16" s="52">
        <v>208</v>
      </c>
      <c r="I16" s="53"/>
      <c r="J16" s="160"/>
      <c r="K16" s="65"/>
      <c r="L16" s="49"/>
      <c r="M16" s="50"/>
      <c r="N16" s="52"/>
      <c r="O16" s="54">
        <v>3340</v>
      </c>
      <c r="P16" s="50">
        <v>42</v>
      </c>
      <c r="Q16" s="52">
        <v>80</v>
      </c>
      <c r="R16" s="23">
        <f t="shared" si="18"/>
        <v>129</v>
      </c>
      <c r="S16" s="24">
        <f t="shared" si="19"/>
        <v>240</v>
      </c>
      <c r="T16" s="62"/>
      <c r="U16" s="62"/>
      <c r="V16" s="62"/>
      <c r="W16" s="114">
        <f t="shared" ca="1" si="20"/>
        <v>135404</v>
      </c>
      <c r="X16" s="115">
        <f ca="1">IFERROR(('Main Tab'!$D$10-W16)/'Main Tab'!$D$10,1)</f>
        <v>0.23762013884587882</v>
      </c>
      <c r="Y16" s="110"/>
      <c r="Z16" s="65">
        <v>4</v>
      </c>
      <c r="AA16" s="49"/>
      <c r="AB16" s="49"/>
      <c r="AC16" s="50"/>
      <c r="AD16" s="104"/>
      <c r="AE16" s="106"/>
      <c r="AF16" s="108"/>
      <c r="AI16" s="83">
        <f t="shared" ca="1" si="21"/>
        <v>43576.374999999993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42</v>
      </c>
      <c r="AQ16" s="81">
        <f t="shared" si="2"/>
        <v>80</v>
      </c>
      <c r="AR16" s="81">
        <f t="shared" si="3"/>
        <v>3340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1.75</v>
      </c>
      <c r="AW16" s="82">
        <f t="shared" si="8"/>
        <v>178</v>
      </c>
      <c r="AX16" s="81">
        <f t="shared" si="9"/>
        <v>208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956</v>
      </c>
      <c r="BC16" s="81">
        <f t="shared" si="14"/>
        <v>208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43576.416666666657</v>
      </c>
      <c r="C17" s="49"/>
      <c r="D17" s="50">
        <v>953</v>
      </c>
      <c r="E17" s="51">
        <v>42</v>
      </c>
      <c r="F17" s="50">
        <v>1.75</v>
      </c>
      <c r="G17" s="51">
        <v>164</v>
      </c>
      <c r="H17" s="52">
        <v>209</v>
      </c>
      <c r="I17" s="53"/>
      <c r="J17" s="160"/>
      <c r="K17" s="65"/>
      <c r="L17" s="49"/>
      <c r="M17" s="50"/>
      <c r="N17" s="52"/>
      <c r="O17" s="54">
        <v>3293</v>
      </c>
      <c r="P17" s="50">
        <v>41</v>
      </c>
      <c r="Q17" s="52">
        <v>81</v>
      </c>
      <c r="R17" s="23">
        <f t="shared" si="18"/>
        <v>170</v>
      </c>
      <c r="S17" s="24">
        <f t="shared" si="19"/>
        <v>321</v>
      </c>
      <c r="T17" s="62"/>
      <c r="U17" s="171"/>
      <c r="V17" s="62"/>
      <c r="W17" s="114">
        <f t="shared" ca="1" si="20"/>
        <v>135323</v>
      </c>
      <c r="X17" s="115">
        <f ca="1">IFERROR(('Main Tab'!$D$10-W17)/'Main Tab'!$D$10,1)</f>
        <v>0.23807620195149967</v>
      </c>
      <c r="Y17" s="110"/>
      <c r="Z17" s="65">
        <v>4</v>
      </c>
      <c r="AA17" s="49"/>
      <c r="AB17" s="49"/>
      <c r="AC17" s="50"/>
      <c r="AD17" s="104"/>
      <c r="AE17" s="106"/>
      <c r="AF17" s="108"/>
      <c r="AI17" s="83">
        <f t="shared" ca="1" si="21"/>
        <v>43576.416666666657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41</v>
      </c>
      <c r="AQ17" s="81">
        <f t="shared" si="2"/>
        <v>81</v>
      </c>
      <c r="AR17" s="81">
        <f t="shared" si="3"/>
        <v>3293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1.75</v>
      </c>
      <c r="AW17" s="82">
        <f t="shared" si="8"/>
        <v>164</v>
      </c>
      <c r="AX17" s="81">
        <f t="shared" si="9"/>
        <v>209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953</v>
      </c>
      <c r="BC17" s="81">
        <f t="shared" si="14"/>
        <v>209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43576.458333333321</v>
      </c>
      <c r="C18" s="49"/>
      <c r="D18" s="50">
        <v>955</v>
      </c>
      <c r="E18" s="51">
        <v>42</v>
      </c>
      <c r="F18" s="50">
        <v>1.75</v>
      </c>
      <c r="G18" s="51">
        <v>166</v>
      </c>
      <c r="H18" s="52">
        <v>206</v>
      </c>
      <c r="I18" s="53"/>
      <c r="J18" s="160"/>
      <c r="K18" s="65"/>
      <c r="L18" s="49"/>
      <c r="M18" s="50"/>
      <c r="N18" s="52"/>
      <c r="O18" s="54">
        <v>3395</v>
      </c>
      <c r="P18" s="50">
        <v>42</v>
      </c>
      <c r="Q18" s="52">
        <v>80</v>
      </c>
      <c r="R18" s="23">
        <f t="shared" si="18"/>
        <v>212</v>
      </c>
      <c r="S18" s="24">
        <f t="shared" si="19"/>
        <v>401</v>
      </c>
      <c r="T18" s="62"/>
      <c r="U18" s="62"/>
      <c r="V18" s="62"/>
      <c r="W18" s="114">
        <f t="shared" ca="1" si="20"/>
        <v>135243</v>
      </c>
      <c r="X18" s="115">
        <f ca="1">IFERROR(('Main Tab'!$D$10-W18)/'Main Tab'!$D$10,1)</f>
        <v>0.23852663464840912</v>
      </c>
      <c r="Y18" s="110"/>
      <c r="Z18" s="65">
        <v>8</v>
      </c>
      <c r="AA18" s="49"/>
      <c r="AB18" s="49"/>
      <c r="AC18" s="50"/>
      <c r="AD18" s="104"/>
      <c r="AE18" s="106"/>
      <c r="AF18" s="108"/>
      <c r="AI18" s="83">
        <f t="shared" ca="1" si="21"/>
        <v>43576.458333333321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42</v>
      </c>
      <c r="AQ18" s="81">
        <f t="shared" si="2"/>
        <v>80</v>
      </c>
      <c r="AR18" s="81">
        <f t="shared" si="3"/>
        <v>3395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1.75</v>
      </c>
      <c r="AW18" s="82">
        <f t="shared" si="8"/>
        <v>166</v>
      </c>
      <c r="AX18" s="81">
        <f t="shared" si="9"/>
        <v>206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955</v>
      </c>
      <c r="BC18" s="81">
        <f t="shared" si="14"/>
        <v>206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43576.499999999985</v>
      </c>
      <c r="C19" s="49"/>
      <c r="D19" s="50">
        <v>953</v>
      </c>
      <c r="E19" s="51">
        <v>42</v>
      </c>
      <c r="F19" s="50">
        <v>1.75</v>
      </c>
      <c r="G19" s="51">
        <v>162</v>
      </c>
      <c r="H19" s="52">
        <v>206</v>
      </c>
      <c r="I19" s="53"/>
      <c r="J19" s="160"/>
      <c r="K19" s="65"/>
      <c r="L19" s="49"/>
      <c r="M19" s="50"/>
      <c r="N19" s="52"/>
      <c r="O19" s="54">
        <v>3404</v>
      </c>
      <c r="P19" s="50">
        <v>41</v>
      </c>
      <c r="Q19" s="52">
        <v>86</v>
      </c>
      <c r="R19" s="23">
        <f t="shared" si="18"/>
        <v>253</v>
      </c>
      <c r="S19" s="24">
        <f t="shared" si="19"/>
        <v>487</v>
      </c>
      <c r="T19" s="62"/>
      <c r="U19" s="62"/>
      <c r="V19" s="62"/>
      <c r="W19" s="114">
        <f t="shared" ca="1" si="20"/>
        <v>135157</v>
      </c>
      <c r="X19" s="115">
        <f ca="1">IFERROR(('Main Tab'!$D$10-W19)/'Main Tab'!$D$10,1)</f>
        <v>0.2390108497975868</v>
      </c>
      <c r="Y19" s="110"/>
      <c r="Z19" s="65">
        <v>10</v>
      </c>
      <c r="AA19" s="49">
        <v>7968301</v>
      </c>
      <c r="AB19" s="49" t="s">
        <v>143</v>
      </c>
      <c r="AC19" s="50">
        <v>193.96</v>
      </c>
      <c r="AD19" s="104" t="s">
        <v>157</v>
      </c>
      <c r="AE19" s="106">
        <v>48</v>
      </c>
      <c r="AF19" s="108">
        <v>2E-3</v>
      </c>
      <c r="AI19" s="83">
        <f t="shared" ca="1" si="21"/>
        <v>43576.499999999985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41</v>
      </c>
      <c r="AQ19" s="81">
        <f t="shared" si="2"/>
        <v>86</v>
      </c>
      <c r="AR19" s="81">
        <f t="shared" si="3"/>
        <v>3404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1.75</v>
      </c>
      <c r="AW19" s="82">
        <f t="shared" si="8"/>
        <v>162</v>
      </c>
      <c r="AX19" s="81">
        <f t="shared" si="9"/>
        <v>206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953</v>
      </c>
      <c r="BC19" s="81">
        <f t="shared" si="14"/>
        <v>206</v>
      </c>
      <c r="BD19" s="222">
        <f t="shared" si="15"/>
        <v>2E-3</v>
      </c>
      <c r="BE19" s="223">
        <f t="shared" si="16"/>
        <v>48</v>
      </c>
      <c r="BF19" s="84" t="str">
        <f t="shared" si="17"/>
        <v>Ticket No: 7968301 193.96 bbls sold</v>
      </c>
    </row>
    <row r="20" spans="2:58" x14ac:dyDescent="0.25">
      <c r="B20" s="47">
        <f t="shared" ca="1" si="22"/>
        <v>43576.54166666665</v>
      </c>
      <c r="C20" s="49"/>
      <c r="D20" s="50">
        <v>954</v>
      </c>
      <c r="E20" s="51">
        <v>42</v>
      </c>
      <c r="F20" s="50">
        <v>1.75</v>
      </c>
      <c r="G20" s="51">
        <v>177</v>
      </c>
      <c r="H20" s="52">
        <v>210</v>
      </c>
      <c r="I20" s="53"/>
      <c r="J20" s="160"/>
      <c r="K20" s="65"/>
      <c r="L20" s="49"/>
      <c r="M20" s="50"/>
      <c r="N20" s="52"/>
      <c r="O20" s="54">
        <v>3395</v>
      </c>
      <c r="P20" s="50">
        <v>40</v>
      </c>
      <c r="Q20" s="52">
        <v>87</v>
      </c>
      <c r="R20" s="23">
        <f t="shared" si="18"/>
        <v>293</v>
      </c>
      <c r="S20" s="24">
        <f t="shared" si="19"/>
        <v>574</v>
      </c>
      <c r="T20" s="62"/>
      <c r="U20" s="62"/>
      <c r="V20" s="62"/>
      <c r="W20" s="114">
        <f t="shared" ca="1" si="20"/>
        <v>135070</v>
      </c>
      <c r="X20" s="115">
        <f ca="1">IFERROR(('Main Tab'!$D$10-W20)/'Main Tab'!$D$10,1)</f>
        <v>0.23950069535547586</v>
      </c>
      <c r="Y20" s="110"/>
      <c r="Z20" s="221">
        <v>8</v>
      </c>
      <c r="AA20" s="49"/>
      <c r="AB20" s="49"/>
      <c r="AC20" s="50"/>
      <c r="AD20" s="104"/>
      <c r="AE20" s="106"/>
      <c r="AF20" s="108"/>
      <c r="AI20" s="83">
        <f t="shared" ca="1" si="21"/>
        <v>43576.54166666665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40</v>
      </c>
      <c r="AQ20" s="81">
        <f t="shared" si="2"/>
        <v>87</v>
      </c>
      <c r="AR20" s="81">
        <f t="shared" si="3"/>
        <v>3395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1.75</v>
      </c>
      <c r="AW20" s="82">
        <f t="shared" si="8"/>
        <v>177</v>
      </c>
      <c r="AX20" s="81">
        <f t="shared" si="9"/>
        <v>210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954</v>
      </c>
      <c r="BC20" s="81">
        <f t="shared" si="14"/>
        <v>210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43576.583333333314</v>
      </c>
      <c r="C21" s="49"/>
      <c r="D21" s="50">
        <v>953</v>
      </c>
      <c r="E21" s="51">
        <v>42</v>
      </c>
      <c r="F21" s="50">
        <v>1.75</v>
      </c>
      <c r="G21" s="51">
        <v>153</v>
      </c>
      <c r="H21" s="52">
        <v>211</v>
      </c>
      <c r="I21" s="53"/>
      <c r="J21" s="160"/>
      <c r="K21" s="65"/>
      <c r="L21" s="49"/>
      <c r="M21" s="50"/>
      <c r="N21" s="52"/>
      <c r="O21" s="54">
        <v>3347</v>
      </c>
      <c r="P21" s="50">
        <v>46</v>
      </c>
      <c r="Q21" s="52">
        <v>86</v>
      </c>
      <c r="R21" s="23">
        <f t="shared" si="18"/>
        <v>339</v>
      </c>
      <c r="S21" s="24">
        <f t="shared" si="19"/>
        <v>660</v>
      </c>
      <c r="T21" s="62"/>
      <c r="U21" s="62"/>
      <c r="V21" s="62"/>
      <c r="W21" s="114">
        <f t="shared" ca="1" si="20"/>
        <v>134984</v>
      </c>
      <c r="X21" s="115">
        <f ca="1">IFERROR(('Main Tab'!$D$10-W21)/'Main Tab'!$D$10,1)</f>
        <v>0.23998491050465354</v>
      </c>
      <c r="Y21" s="110"/>
      <c r="Z21" s="65">
        <v>6</v>
      </c>
      <c r="AA21" s="49"/>
      <c r="AB21" s="49"/>
      <c r="AC21" s="50"/>
      <c r="AD21" s="104"/>
      <c r="AE21" s="106"/>
      <c r="AF21" s="108"/>
      <c r="AI21" s="83">
        <f t="shared" ca="1" si="21"/>
        <v>43576.583333333314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46</v>
      </c>
      <c r="AQ21" s="81">
        <f t="shared" si="2"/>
        <v>86</v>
      </c>
      <c r="AR21" s="81">
        <f t="shared" si="3"/>
        <v>3347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1.75</v>
      </c>
      <c r="AW21" s="82">
        <f t="shared" si="8"/>
        <v>153</v>
      </c>
      <c r="AX21" s="81">
        <f t="shared" si="9"/>
        <v>211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953</v>
      </c>
      <c r="BC21" s="81">
        <f t="shared" si="14"/>
        <v>211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43576.624999999978</v>
      </c>
      <c r="C22" s="49"/>
      <c r="D22" s="50">
        <v>956</v>
      </c>
      <c r="E22" s="51">
        <v>42</v>
      </c>
      <c r="F22" s="50">
        <v>1.75</v>
      </c>
      <c r="G22" s="51">
        <v>159</v>
      </c>
      <c r="H22" s="52">
        <v>209</v>
      </c>
      <c r="I22" s="53"/>
      <c r="J22" s="160"/>
      <c r="K22" s="65"/>
      <c r="L22" s="49"/>
      <c r="M22" s="50"/>
      <c r="N22" s="52"/>
      <c r="O22" s="54">
        <v>3293</v>
      </c>
      <c r="P22" s="50">
        <v>40</v>
      </c>
      <c r="Q22" s="52">
        <v>89</v>
      </c>
      <c r="R22" s="23">
        <f t="shared" si="18"/>
        <v>379</v>
      </c>
      <c r="S22" s="24">
        <f t="shared" si="19"/>
        <v>749</v>
      </c>
      <c r="T22" s="62"/>
      <c r="U22" s="62"/>
      <c r="V22" s="62"/>
      <c r="W22" s="114">
        <f t="shared" ca="1" si="20"/>
        <v>134895</v>
      </c>
      <c r="X22" s="115">
        <f ca="1">IFERROR(('Main Tab'!$D$10-W22)/'Main Tab'!$D$10,1)</f>
        <v>0.24048601687996532</v>
      </c>
      <c r="Y22" s="110"/>
      <c r="Z22" s="65">
        <v>6</v>
      </c>
      <c r="AA22" s="49"/>
      <c r="AB22" s="49"/>
      <c r="AC22" s="50"/>
      <c r="AD22" s="104"/>
      <c r="AE22" s="106"/>
      <c r="AF22" s="108"/>
      <c r="AI22" s="83">
        <f t="shared" ca="1" si="21"/>
        <v>43576.624999999978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40</v>
      </c>
      <c r="AQ22" s="81">
        <f t="shared" si="2"/>
        <v>89</v>
      </c>
      <c r="AR22" s="81">
        <f t="shared" si="3"/>
        <v>3293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1.75</v>
      </c>
      <c r="AW22" s="82">
        <f t="shared" si="8"/>
        <v>159</v>
      </c>
      <c r="AX22" s="81">
        <f t="shared" si="9"/>
        <v>209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956</v>
      </c>
      <c r="BC22" s="81">
        <f t="shared" si="14"/>
        <v>209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43576.666666666642</v>
      </c>
      <c r="C23" s="49"/>
      <c r="D23" s="50">
        <v>956</v>
      </c>
      <c r="E23" s="51">
        <v>42</v>
      </c>
      <c r="F23" s="50">
        <v>1.75</v>
      </c>
      <c r="G23" s="51">
        <v>155</v>
      </c>
      <c r="H23" s="52">
        <v>210</v>
      </c>
      <c r="I23" s="53"/>
      <c r="J23" s="160"/>
      <c r="K23" s="65"/>
      <c r="L23" s="49"/>
      <c r="M23" s="50"/>
      <c r="N23" s="52"/>
      <c r="O23" s="54">
        <v>3338</v>
      </c>
      <c r="P23" s="50">
        <v>42</v>
      </c>
      <c r="Q23" s="52">
        <v>87</v>
      </c>
      <c r="R23" s="23">
        <f t="shared" si="18"/>
        <v>421</v>
      </c>
      <c r="S23" s="24">
        <f t="shared" si="19"/>
        <v>836</v>
      </c>
      <c r="T23" s="62"/>
      <c r="U23" s="62"/>
      <c r="V23" s="62"/>
      <c r="W23" s="114">
        <f t="shared" ca="1" si="20"/>
        <v>134808</v>
      </c>
      <c r="X23" s="115">
        <f ca="1">IFERROR(('Main Tab'!$D$10-W23)/'Main Tab'!$D$10,1)</f>
        <v>0.24097586243785438</v>
      </c>
      <c r="Y23" s="110"/>
      <c r="Z23" s="65">
        <v>5</v>
      </c>
      <c r="AA23" s="49"/>
      <c r="AB23" s="49"/>
      <c r="AC23" s="50"/>
      <c r="AD23" s="104"/>
      <c r="AE23" s="106"/>
      <c r="AF23" s="108"/>
      <c r="AI23" s="83">
        <f t="shared" ca="1" si="21"/>
        <v>43576.666666666642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42</v>
      </c>
      <c r="AQ23" s="81">
        <f t="shared" si="2"/>
        <v>87</v>
      </c>
      <c r="AR23" s="81">
        <f t="shared" si="3"/>
        <v>3338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1.75</v>
      </c>
      <c r="AW23" s="82">
        <f t="shared" si="8"/>
        <v>155</v>
      </c>
      <c r="AX23" s="81">
        <f t="shared" si="9"/>
        <v>210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956</v>
      </c>
      <c r="BC23" s="81">
        <f t="shared" si="14"/>
        <v>210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43576.708333333307</v>
      </c>
      <c r="C24" s="49"/>
      <c r="D24" s="50">
        <v>954</v>
      </c>
      <c r="E24" s="51">
        <v>42</v>
      </c>
      <c r="F24" s="50">
        <v>1.75</v>
      </c>
      <c r="G24" s="51">
        <v>166</v>
      </c>
      <c r="H24" s="52">
        <v>211</v>
      </c>
      <c r="I24" s="53"/>
      <c r="J24" s="160"/>
      <c r="K24" s="65"/>
      <c r="L24" s="49"/>
      <c r="M24" s="50"/>
      <c r="N24" s="52"/>
      <c r="O24" s="54">
        <v>3311</v>
      </c>
      <c r="P24" s="50">
        <v>40</v>
      </c>
      <c r="Q24" s="52">
        <v>88</v>
      </c>
      <c r="R24" s="23">
        <f t="shared" si="18"/>
        <v>461</v>
      </c>
      <c r="S24" s="24">
        <f t="shared" si="19"/>
        <v>924</v>
      </c>
      <c r="T24" s="62"/>
      <c r="U24" s="62"/>
      <c r="V24" s="62"/>
      <c r="W24" s="114">
        <f t="shared" ca="1" si="20"/>
        <v>134720</v>
      </c>
      <c r="X24" s="115">
        <f ca="1">IFERROR(('Main Tab'!$D$10-W24)/'Main Tab'!$D$10,1)</f>
        <v>0.24147133840445478</v>
      </c>
      <c r="Y24" s="110"/>
      <c r="Z24" s="65">
        <v>10</v>
      </c>
      <c r="AA24" s="49"/>
      <c r="AB24" s="49"/>
      <c r="AC24" s="50"/>
      <c r="AD24" s="104"/>
      <c r="AE24" s="106"/>
      <c r="AF24" s="108"/>
      <c r="AI24" s="83">
        <f t="shared" ca="1" si="21"/>
        <v>43576.708333333307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40</v>
      </c>
      <c r="AQ24" s="81">
        <f t="shared" si="2"/>
        <v>88</v>
      </c>
      <c r="AR24" s="81">
        <f t="shared" si="3"/>
        <v>3311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1.75</v>
      </c>
      <c r="AW24" s="82">
        <f t="shared" si="8"/>
        <v>166</v>
      </c>
      <c r="AX24" s="81">
        <f t="shared" si="9"/>
        <v>211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954</v>
      </c>
      <c r="BC24" s="81">
        <f t="shared" si="14"/>
        <v>211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43576.749999999971</v>
      </c>
      <c r="C25" s="49"/>
      <c r="D25" s="50">
        <v>954</v>
      </c>
      <c r="E25" s="51">
        <v>42</v>
      </c>
      <c r="F25" s="50">
        <v>1.75</v>
      </c>
      <c r="G25" s="51">
        <v>167</v>
      </c>
      <c r="H25" s="52">
        <v>209</v>
      </c>
      <c r="I25" s="53"/>
      <c r="J25" s="160"/>
      <c r="K25" s="65"/>
      <c r="L25" s="49"/>
      <c r="M25" s="50"/>
      <c r="N25" s="52"/>
      <c r="O25" s="54">
        <v>3360</v>
      </c>
      <c r="P25" s="50">
        <v>40</v>
      </c>
      <c r="Q25" s="52">
        <v>95</v>
      </c>
      <c r="R25" s="23">
        <f t="shared" si="18"/>
        <v>501</v>
      </c>
      <c r="S25" s="24">
        <f t="shared" si="19"/>
        <v>1019</v>
      </c>
      <c r="T25" s="62"/>
      <c r="U25" s="62"/>
      <c r="V25" s="62"/>
      <c r="W25" s="114">
        <f t="shared" ca="1" si="20"/>
        <v>134625</v>
      </c>
      <c r="X25" s="115">
        <f ca="1">IFERROR(('Main Tab'!$D$10-W25)/'Main Tab'!$D$10,1)</f>
        <v>0.24200622723203477</v>
      </c>
      <c r="Y25" s="110"/>
      <c r="Z25" s="65">
        <v>8</v>
      </c>
      <c r="AA25" s="49">
        <v>7968121</v>
      </c>
      <c r="AB25" s="49" t="s">
        <v>143</v>
      </c>
      <c r="AC25" s="50">
        <v>197.42</v>
      </c>
      <c r="AD25" s="104" t="s">
        <v>157</v>
      </c>
      <c r="AE25" s="106">
        <v>47.7</v>
      </c>
      <c r="AF25" s="108">
        <v>1E-3</v>
      </c>
      <c r="AI25" s="83">
        <f t="shared" ca="1" si="21"/>
        <v>43576.749999999971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40</v>
      </c>
      <c r="AQ25" s="81">
        <f t="shared" si="2"/>
        <v>95</v>
      </c>
      <c r="AR25" s="81">
        <f t="shared" si="3"/>
        <v>3360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1.75</v>
      </c>
      <c r="AW25" s="82">
        <f t="shared" si="8"/>
        <v>167</v>
      </c>
      <c r="AX25" s="81">
        <f t="shared" si="9"/>
        <v>209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954</v>
      </c>
      <c r="BC25" s="81">
        <f t="shared" si="14"/>
        <v>209</v>
      </c>
      <c r="BD25" s="222">
        <f t="shared" si="15"/>
        <v>1E-3</v>
      </c>
      <c r="BE25" s="223">
        <f t="shared" si="16"/>
        <v>47.7</v>
      </c>
      <c r="BF25" s="84" t="str">
        <f t="shared" si="17"/>
        <v>Ticket No: 7968121 197.42 bbls sold</v>
      </c>
    </row>
    <row r="26" spans="2:58" x14ac:dyDescent="0.25">
      <c r="B26" s="47">
        <f t="shared" ca="1" si="22"/>
        <v>43576.791666666635</v>
      </c>
      <c r="C26" s="49"/>
      <c r="D26" s="50">
        <v>953</v>
      </c>
      <c r="E26" s="51">
        <v>42</v>
      </c>
      <c r="F26" s="50">
        <v>1.75</v>
      </c>
      <c r="G26" s="51">
        <v>155</v>
      </c>
      <c r="H26" s="52">
        <v>209</v>
      </c>
      <c r="I26" s="53"/>
      <c r="J26" s="160"/>
      <c r="K26" s="65"/>
      <c r="L26" s="49"/>
      <c r="M26" s="50"/>
      <c r="N26" s="52"/>
      <c r="O26" s="54">
        <v>3288</v>
      </c>
      <c r="P26" s="50">
        <v>37</v>
      </c>
      <c r="Q26" s="52">
        <v>80</v>
      </c>
      <c r="R26" s="23">
        <f t="shared" si="18"/>
        <v>538</v>
      </c>
      <c r="S26" s="24">
        <f t="shared" si="19"/>
        <v>1099</v>
      </c>
      <c r="T26" s="62"/>
      <c r="U26" s="62"/>
      <c r="V26" s="62"/>
      <c r="W26" s="114">
        <f t="shared" ca="1" si="20"/>
        <v>134545</v>
      </c>
      <c r="X26" s="115">
        <f ca="1">IFERROR(('Main Tab'!$D$10-W26)/'Main Tab'!$D$10,1)</f>
        <v>0.24245665992894425</v>
      </c>
      <c r="Y26" s="110"/>
      <c r="Z26" s="65">
        <v>5</v>
      </c>
      <c r="AA26" s="49"/>
      <c r="AB26" s="49"/>
      <c r="AC26" s="50"/>
      <c r="AD26" s="104"/>
      <c r="AE26" s="106"/>
      <c r="AF26" s="108"/>
      <c r="AI26" s="83">
        <f t="shared" ca="1" si="21"/>
        <v>43576.791666666635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37</v>
      </c>
      <c r="AQ26" s="81">
        <f t="shared" si="2"/>
        <v>80</v>
      </c>
      <c r="AR26" s="81">
        <f t="shared" si="3"/>
        <v>3288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1.75</v>
      </c>
      <c r="AW26" s="82">
        <f t="shared" si="8"/>
        <v>155</v>
      </c>
      <c r="AX26" s="81">
        <f t="shared" si="9"/>
        <v>209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953</v>
      </c>
      <c r="BC26" s="81">
        <f t="shared" si="14"/>
        <v>209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2"/>
        <v>43576.833333333299</v>
      </c>
      <c r="C27" s="49"/>
      <c r="D27" s="50">
        <v>953</v>
      </c>
      <c r="E27" s="51">
        <v>42</v>
      </c>
      <c r="F27" s="50">
        <v>1.75</v>
      </c>
      <c r="G27" s="51">
        <v>143</v>
      </c>
      <c r="H27" s="52">
        <v>207</v>
      </c>
      <c r="I27" s="53"/>
      <c r="J27" s="160"/>
      <c r="K27" s="65"/>
      <c r="L27" s="49"/>
      <c r="M27" s="50"/>
      <c r="N27" s="52"/>
      <c r="O27" s="54">
        <v>3099</v>
      </c>
      <c r="P27" s="50">
        <v>42</v>
      </c>
      <c r="Q27" s="52">
        <v>80</v>
      </c>
      <c r="R27" s="23">
        <f t="shared" si="18"/>
        <v>580</v>
      </c>
      <c r="S27" s="24">
        <f t="shared" si="19"/>
        <v>1179</v>
      </c>
      <c r="T27" s="62"/>
      <c r="U27" s="62"/>
      <c r="V27" s="62"/>
      <c r="W27" s="114">
        <f t="shared" ca="1" si="20"/>
        <v>134465</v>
      </c>
      <c r="X27" s="115">
        <f ca="1">IFERROR(('Main Tab'!$D$10-W27)/'Main Tab'!$D$10,1)</f>
        <v>0.24290709262585372</v>
      </c>
      <c r="Y27" s="110"/>
      <c r="Z27" s="65">
        <v>5</v>
      </c>
      <c r="AA27" s="49"/>
      <c r="AB27" s="49"/>
      <c r="AC27" s="50"/>
      <c r="AD27" s="104"/>
      <c r="AE27" s="106"/>
      <c r="AF27" s="108"/>
      <c r="AI27" s="83">
        <f t="shared" ca="1" si="21"/>
        <v>43576.833333333299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42</v>
      </c>
      <c r="AQ27" s="81">
        <f t="shared" si="2"/>
        <v>80</v>
      </c>
      <c r="AR27" s="81">
        <f t="shared" si="3"/>
        <v>3099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2">
        <f t="shared" si="8"/>
        <v>143</v>
      </c>
      <c r="AX27" s="81">
        <f t="shared" si="9"/>
        <v>207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953</v>
      </c>
      <c r="BC27" s="81">
        <f t="shared" si="14"/>
        <v>207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43576.874999999964</v>
      </c>
      <c r="C28" s="49"/>
      <c r="D28" s="50">
        <v>948</v>
      </c>
      <c r="E28" s="51">
        <v>42</v>
      </c>
      <c r="F28" s="50">
        <v>1.75</v>
      </c>
      <c r="G28" s="51">
        <v>152</v>
      </c>
      <c r="H28" s="52">
        <v>208</v>
      </c>
      <c r="I28" s="53"/>
      <c r="J28" s="160"/>
      <c r="K28" s="65"/>
      <c r="L28" s="49"/>
      <c r="M28" s="50"/>
      <c r="N28" s="52"/>
      <c r="O28" s="54">
        <v>3199</v>
      </c>
      <c r="P28" s="50">
        <v>41</v>
      </c>
      <c r="Q28" s="52">
        <v>105</v>
      </c>
      <c r="R28" s="23">
        <f t="shared" si="18"/>
        <v>621</v>
      </c>
      <c r="S28" s="24">
        <f t="shared" si="19"/>
        <v>1284</v>
      </c>
      <c r="T28" s="62"/>
      <c r="U28" s="62"/>
      <c r="V28" s="62"/>
      <c r="W28" s="114">
        <f t="shared" ca="1" si="20"/>
        <v>134360</v>
      </c>
      <c r="X28" s="115">
        <f ca="1">IFERROR(('Main Tab'!$D$10-W28)/'Main Tab'!$D$10,1)</f>
        <v>0.24349828554054739</v>
      </c>
      <c r="Y28" s="110"/>
      <c r="Z28" s="65">
        <v>15</v>
      </c>
      <c r="AA28" s="49"/>
      <c r="AB28" s="49"/>
      <c r="AC28" s="50"/>
      <c r="AD28" s="104"/>
      <c r="AE28" s="106"/>
      <c r="AF28" s="108"/>
      <c r="AI28" s="83">
        <f t="shared" ca="1" si="21"/>
        <v>43576.874999999964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41</v>
      </c>
      <c r="AQ28" s="81">
        <f t="shared" si="2"/>
        <v>105</v>
      </c>
      <c r="AR28" s="81">
        <f t="shared" si="3"/>
        <v>3199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2">
        <f t="shared" si="8"/>
        <v>152</v>
      </c>
      <c r="AX28" s="81">
        <f t="shared" si="9"/>
        <v>208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948</v>
      </c>
      <c r="BC28" s="81">
        <f t="shared" si="14"/>
        <v>208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43576.916666666628</v>
      </c>
      <c r="C29" s="49"/>
      <c r="D29" s="50">
        <v>948</v>
      </c>
      <c r="E29" s="51">
        <v>42</v>
      </c>
      <c r="F29" s="50">
        <v>1.75</v>
      </c>
      <c r="G29" s="51">
        <v>176</v>
      </c>
      <c r="H29" s="52">
        <v>207</v>
      </c>
      <c r="I29" s="53"/>
      <c r="J29" s="160"/>
      <c r="K29" s="65"/>
      <c r="L29" s="49"/>
      <c r="M29" s="50"/>
      <c r="N29" s="52"/>
      <c r="O29" s="54">
        <v>3388</v>
      </c>
      <c r="P29" s="50">
        <v>42</v>
      </c>
      <c r="Q29" s="52">
        <v>80</v>
      </c>
      <c r="R29" s="23">
        <f t="shared" si="18"/>
        <v>663</v>
      </c>
      <c r="S29" s="24">
        <f t="shared" si="19"/>
        <v>1364</v>
      </c>
      <c r="T29" s="62"/>
      <c r="U29" s="62"/>
      <c r="V29" s="62"/>
      <c r="W29" s="114">
        <f t="shared" ca="1" si="20"/>
        <v>134280</v>
      </c>
      <c r="X29" s="115">
        <f ca="1">IFERROR(('Main Tab'!$D$10-W29)/'Main Tab'!$D$10,1)</f>
        <v>0.24394871823745687</v>
      </c>
      <c r="Y29" s="110"/>
      <c r="Z29" s="65">
        <v>10</v>
      </c>
      <c r="AA29" s="49"/>
      <c r="AB29" s="49"/>
      <c r="AC29" s="50"/>
      <c r="AD29" s="104"/>
      <c r="AE29" s="106"/>
      <c r="AF29" s="108"/>
      <c r="AI29" s="83">
        <f t="shared" ca="1" si="21"/>
        <v>43576.916666666628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42</v>
      </c>
      <c r="AQ29" s="81">
        <f t="shared" si="2"/>
        <v>80</v>
      </c>
      <c r="AR29" s="81">
        <f t="shared" si="3"/>
        <v>3388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2">
        <f t="shared" si="8"/>
        <v>176</v>
      </c>
      <c r="AX29" s="81">
        <f t="shared" si="9"/>
        <v>207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948</v>
      </c>
      <c r="BC29" s="81">
        <f t="shared" si="14"/>
        <v>207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47">
        <f t="shared" ca="1" si="22"/>
        <v>43576.958333333292</v>
      </c>
      <c r="C30" s="49"/>
      <c r="D30" s="50">
        <v>947</v>
      </c>
      <c r="E30" s="51">
        <v>42</v>
      </c>
      <c r="F30" s="50">
        <v>1.75</v>
      </c>
      <c r="G30" s="51">
        <v>172</v>
      </c>
      <c r="H30" s="52">
        <v>207</v>
      </c>
      <c r="I30" s="53"/>
      <c r="J30" s="160"/>
      <c r="K30" s="65"/>
      <c r="L30" s="49"/>
      <c r="M30" s="50"/>
      <c r="N30" s="52"/>
      <c r="O30" s="54">
        <v>3232</v>
      </c>
      <c r="P30" s="50">
        <v>40</v>
      </c>
      <c r="Q30" s="52">
        <v>86</v>
      </c>
      <c r="R30" s="23">
        <f t="shared" si="18"/>
        <v>703</v>
      </c>
      <c r="S30" s="24">
        <f t="shared" si="19"/>
        <v>1450</v>
      </c>
      <c r="T30" s="62"/>
      <c r="U30" s="62"/>
      <c r="V30" s="62"/>
      <c r="W30" s="114">
        <f t="shared" ca="1" si="20"/>
        <v>134194</v>
      </c>
      <c r="X30" s="115">
        <f ca="1">IFERROR(('Main Tab'!$D$10-W30)/'Main Tab'!$D$10,1)</f>
        <v>0.24443293338663455</v>
      </c>
      <c r="Y30" s="110"/>
      <c r="Z30" s="65">
        <v>11</v>
      </c>
      <c r="AA30" s="49"/>
      <c r="AB30" s="49"/>
      <c r="AC30" s="50"/>
      <c r="AD30" s="104"/>
      <c r="AE30" s="106"/>
      <c r="AF30" s="108"/>
      <c r="AI30" s="83">
        <f t="shared" ca="1" si="21"/>
        <v>43576.958333333292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40</v>
      </c>
      <c r="AQ30" s="81">
        <f t="shared" si="2"/>
        <v>86</v>
      </c>
      <c r="AR30" s="81">
        <f t="shared" si="3"/>
        <v>3232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2">
        <f t="shared" si="8"/>
        <v>172</v>
      </c>
      <c r="AX30" s="81">
        <f t="shared" si="9"/>
        <v>207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947</v>
      </c>
      <c r="BC30" s="81">
        <f t="shared" si="14"/>
        <v>207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43576.999999999956</v>
      </c>
      <c r="C31" s="49"/>
      <c r="D31" s="50">
        <v>949</v>
      </c>
      <c r="E31" s="51">
        <v>42</v>
      </c>
      <c r="F31" s="50">
        <v>1.75</v>
      </c>
      <c r="G31" s="51">
        <v>168</v>
      </c>
      <c r="H31" s="52">
        <v>206</v>
      </c>
      <c r="I31" s="53"/>
      <c r="J31" s="160"/>
      <c r="K31" s="65"/>
      <c r="L31" s="49"/>
      <c r="M31" s="50"/>
      <c r="N31" s="52"/>
      <c r="O31" s="54">
        <v>3348</v>
      </c>
      <c r="P31" s="50">
        <v>38</v>
      </c>
      <c r="Q31" s="52">
        <v>99</v>
      </c>
      <c r="R31" s="23">
        <f t="shared" si="18"/>
        <v>741</v>
      </c>
      <c r="S31" s="24">
        <f t="shared" si="19"/>
        <v>1549</v>
      </c>
      <c r="T31" s="62"/>
      <c r="U31" s="62"/>
      <c r="V31" s="62"/>
      <c r="W31" s="114">
        <f t="shared" ca="1" si="20"/>
        <v>134095</v>
      </c>
      <c r="X31" s="115">
        <f ca="1">IFERROR(('Main Tab'!$D$10-W31)/'Main Tab'!$D$10,1)</f>
        <v>0.24499034384906002</v>
      </c>
      <c r="Y31" s="110"/>
      <c r="Z31" s="65">
        <v>8</v>
      </c>
      <c r="AA31" s="49">
        <v>7993501</v>
      </c>
      <c r="AB31" s="49" t="s">
        <v>143</v>
      </c>
      <c r="AC31" s="50">
        <v>191.88</v>
      </c>
      <c r="AD31" s="104" t="s">
        <v>157</v>
      </c>
      <c r="AE31" s="106">
        <v>47.2</v>
      </c>
      <c r="AF31" s="108">
        <v>1E-3</v>
      </c>
      <c r="AI31" s="83">
        <f t="shared" ca="1" si="21"/>
        <v>43576.999999999956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38</v>
      </c>
      <c r="AQ31" s="81">
        <f t="shared" si="2"/>
        <v>99</v>
      </c>
      <c r="AR31" s="81">
        <f t="shared" si="3"/>
        <v>3348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2">
        <f t="shared" si="8"/>
        <v>168</v>
      </c>
      <c r="AX31" s="81">
        <f t="shared" si="9"/>
        <v>206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949</v>
      </c>
      <c r="BC31" s="81">
        <f t="shared" si="14"/>
        <v>206</v>
      </c>
      <c r="BD31" s="222">
        <f t="shared" si="15"/>
        <v>1E-3</v>
      </c>
      <c r="BE31" s="223">
        <f t="shared" si="16"/>
        <v>47.2</v>
      </c>
      <c r="BF31" s="84" t="str">
        <f t="shared" si="17"/>
        <v>Ticket No: 7993501 191.88 bbls sold</v>
      </c>
    </row>
    <row r="32" spans="2:58" x14ac:dyDescent="0.25">
      <c r="B32" s="47">
        <f t="shared" ca="1" si="22"/>
        <v>43577.041666666621</v>
      </c>
      <c r="C32" s="49"/>
      <c r="D32" s="50">
        <v>949</v>
      </c>
      <c r="E32" s="51">
        <v>42</v>
      </c>
      <c r="F32" s="50">
        <v>1.75</v>
      </c>
      <c r="G32" s="51">
        <v>172</v>
      </c>
      <c r="H32" s="52">
        <v>206</v>
      </c>
      <c r="I32" s="53"/>
      <c r="J32" s="160"/>
      <c r="K32" s="65"/>
      <c r="L32" s="49"/>
      <c r="M32" s="50"/>
      <c r="N32" s="52"/>
      <c r="O32" s="54">
        <v>3330</v>
      </c>
      <c r="P32" s="50">
        <v>36</v>
      </c>
      <c r="Q32" s="52">
        <v>86</v>
      </c>
      <c r="R32" s="23">
        <f t="shared" si="18"/>
        <v>777</v>
      </c>
      <c r="S32" s="24">
        <f t="shared" si="19"/>
        <v>1635</v>
      </c>
      <c r="T32" s="62"/>
      <c r="U32" s="62"/>
      <c r="V32" s="62"/>
      <c r="W32" s="114">
        <f t="shared" ca="1" si="20"/>
        <v>134009</v>
      </c>
      <c r="X32" s="115">
        <f ca="1">IFERROR(('Main Tab'!$D$10-W32)/'Main Tab'!$D$10,1)</f>
        <v>0.24547455899823767</v>
      </c>
      <c r="Y32" s="110"/>
      <c r="Z32" s="65">
        <v>6</v>
      </c>
      <c r="AA32" s="49"/>
      <c r="AB32" s="49"/>
      <c r="AC32" s="50"/>
      <c r="AD32" s="104"/>
      <c r="AE32" s="106"/>
      <c r="AF32" s="108"/>
      <c r="AI32" s="83">
        <f t="shared" ca="1" si="21"/>
        <v>43577.041666666621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36</v>
      </c>
      <c r="AQ32" s="81">
        <f t="shared" si="2"/>
        <v>86</v>
      </c>
      <c r="AR32" s="81">
        <f t="shared" si="3"/>
        <v>3330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2">
        <f t="shared" si="8"/>
        <v>172</v>
      </c>
      <c r="AX32" s="81">
        <f t="shared" si="9"/>
        <v>206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949</v>
      </c>
      <c r="BC32" s="81">
        <f t="shared" si="14"/>
        <v>206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43577.083333333285</v>
      </c>
      <c r="C33" s="49"/>
      <c r="D33" s="50">
        <v>950</v>
      </c>
      <c r="E33" s="51">
        <v>42</v>
      </c>
      <c r="F33" s="50">
        <v>1.75</v>
      </c>
      <c r="G33" s="51">
        <v>153</v>
      </c>
      <c r="H33" s="52">
        <v>206</v>
      </c>
      <c r="I33" s="53"/>
      <c r="J33" s="160"/>
      <c r="K33" s="65"/>
      <c r="L33" s="49"/>
      <c r="M33" s="50"/>
      <c r="N33" s="52"/>
      <c r="O33" s="54">
        <v>3390</v>
      </c>
      <c r="P33" s="50">
        <v>40</v>
      </c>
      <c r="Q33" s="52">
        <v>96</v>
      </c>
      <c r="R33" s="23">
        <f t="shared" si="18"/>
        <v>817</v>
      </c>
      <c r="S33" s="24">
        <f t="shared" si="19"/>
        <v>1731</v>
      </c>
      <c r="T33" s="62"/>
      <c r="U33" s="62"/>
      <c r="V33" s="62"/>
      <c r="W33" s="114">
        <f t="shared" ca="1" si="20"/>
        <v>133913</v>
      </c>
      <c r="X33" s="115">
        <f ca="1">IFERROR(('Main Tab'!$D$10-W33)/'Main Tab'!$D$10,1)</f>
        <v>0.24601507823452903</v>
      </c>
      <c r="Y33" s="110"/>
      <c r="Z33" s="65">
        <v>5</v>
      </c>
      <c r="AA33" s="49"/>
      <c r="AB33" s="49"/>
      <c r="AC33" s="50"/>
      <c r="AD33" s="104"/>
      <c r="AE33" s="106"/>
      <c r="AF33" s="108"/>
      <c r="AI33" s="83">
        <f t="shared" ca="1" si="21"/>
        <v>43577.083333333285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40</v>
      </c>
      <c r="AQ33" s="81">
        <f t="shared" si="2"/>
        <v>96</v>
      </c>
      <c r="AR33" s="81">
        <f t="shared" si="3"/>
        <v>3390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2">
        <f t="shared" si="8"/>
        <v>153</v>
      </c>
      <c r="AX33" s="81">
        <f t="shared" si="9"/>
        <v>206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950</v>
      </c>
      <c r="BC33" s="81">
        <f t="shared" si="14"/>
        <v>206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43577.124999999949</v>
      </c>
      <c r="C34" s="49"/>
      <c r="D34" s="50">
        <v>948</v>
      </c>
      <c r="E34" s="51">
        <v>42</v>
      </c>
      <c r="F34" s="50">
        <v>1.75</v>
      </c>
      <c r="G34" s="51">
        <v>170</v>
      </c>
      <c r="H34" s="52">
        <v>205</v>
      </c>
      <c r="I34" s="53"/>
      <c r="J34" s="160"/>
      <c r="K34" s="65"/>
      <c r="L34" s="49"/>
      <c r="M34" s="50"/>
      <c r="N34" s="52"/>
      <c r="O34" s="54">
        <v>3328</v>
      </c>
      <c r="P34" s="50">
        <v>38</v>
      </c>
      <c r="Q34" s="52">
        <v>101</v>
      </c>
      <c r="R34" s="23">
        <f t="shared" si="18"/>
        <v>855</v>
      </c>
      <c r="S34" s="24">
        <f t="shared" si="19"/>
        <v>1832</v>
      </c>
      <c r="T34" s="62"/>
      <c r="U34" s="62"/>
      <c r="V34" s="62"/>
      <c r="W34" s="114">
        <f t="shared" ca="1" si="20"/>
        <v>133812</v>
      </c>
      <c r="X34" s="115">
        <f ca="1">IFERROR(('Main Tab'!$D$10-W34)/'Main Tab'!$D$10,1)</f>
        <v>0.24658374951437725</v>
      </c>
      <c r="Y34" s="110"/>
      <c r="Z34" s="65">
        <v>5</v>
      </c>
      <c r="AA34" s="49"/>
      <c r="AB34" s="49"/>
      <c r="AC34" s="50"/>
      <c r="AD34" s="104"/>
      <c r="AE34" s="106"/>
      <c r="AF34" s="108"/>
      <c r="AI34" s="83">
        <f t="shared" ca="1" si="21"/>
        <v>43577.124999999949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38</v>
      </c>
      <c r="AQ34" s="81">
        <f t="shared" si="2"/>
        <v>101</v>
      </c>
      <c r="AR34" s="81">
        <f t="shared" si="3"/>
        <v>3328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2">
        <f t="shared" si="8"/>
        <v>170</v>
      </c>
      <c r="AX34" s="81">
        <f t="shared" si="9"/>
        <v>205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948</v>
      </c>
      <c r="BC34" s="81">
        <f t="shared" si="14"/>
        <v>205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43577.166666666613</v>
      </c>
      <c r="C35" s="49"/>
      <c r="D35" s="50">
        <v>949</v>
      </c>
      <c r="E35" s="51">
        <v>42</v>
      </c>
      <c r="F35" s="50">
        <v>1.75</v>
      </c>
      <c r="G35" s="51">
        <v>175</v>
      </c>
      <c r="H35" s="52">
        <v>205</v>
      </c>
      <c r="I35" s="53"/>
      <c r="J35" s="160"/>
      <c r="K35" s="65"/>
      <c r="L35" s="49"/>
      <c r="M35" s="50"/>
      <c r="N35" s="52"/>
      <c r="O35" s="54">
        <v>3398</v>
      </c>
      <c r="P35" s="50">
        <v>40</v>
      </c>
      <c r="Q35" s="52">
        <v>94</v>
      </c>
      <c r="R35" s="23">
        <f t="shared" si="18"/>
        <v>895</v>
      </c>
      <c r="S35" s="24">
        <f t="shared" si="19"/>
        <v>1926</v>
      </c>
      <c r="T35" s="62"/>
      <c r="U35" s="62"/>
      <c r="V35" s="62"/>
      <c r="W35" s="114">
        <f t="shared" ca="1" si="20"/>
        <v>133718</v>
      </c>
      <c r="X35" s="115">
        <f ca="1">IFERROR(('Main Tab'!$D$10-W35)/'Main Tab'!$D$10,1)</f>
        <v>0.24711300793324587</v>
      </c>
      <c r="Y35" s="110" t="s">
        <v>168</v>
      </c>
      <c r="Z35" s="65">
        <v>10</v>
      </c>
      <c r="AA35" s="49"/>
      <c r="AB35" s="49"/>
      <c r="AC35" s="50"/>
      <c r="AD35" s="104"/>
      <c r="AE35" s="106"/>
      <c r="AF35" s="108"/>
      <c r="AI35" s="83">
        <f t="shared" ca="1" si="21"/>
        <v>43577.166666666613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Accum-45691</v>
      </c>
      <c r="AP35" s="81">
        <f t="shared" si="1"/>
        <v>40</v>
      </c>
      <c r="AQ35" s="81">
        <f t="shared" si="2"/>
        <v>94</v>
      </c>
      <c r="AR35" s="81">
        <f t="shared" si="3"/>
        <v>3398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2">
        <f t="shared" si="8"/>
        <v>175</v>
      </c>
      <c r="AX35" s="81">
        <f t="shared" si="9"/>
        <v>205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949</v>
      </c>
      <c r="BC35" s="81">
        <f t="shared" si="14"/>
        <v>205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43577.208333333278</v>
      </c>
      <c r="C36" s="49"/>
      <c r="D36" s="50">
        <v>948</v>
      </c>
      <c r="E36" s="51">
        <v>42</v>
      </c>
      <c r="F36" s="50">
        <v>1.75</v>
      </c>
      <c r="G36" s="51">
        <v>155</v>
      </c>
      <c r="H36" s="52">
        <v>205</v>
      </c>
      <c r="I36" s="53"/>
      <c r="J36" s="160"/>
      <c r="K36" s="65"/>
      <c r="L36" s="49"/>
      <c r="M36" s="50"/>
      <c r="N36" s="52"/>
      <c r="O36" s="54">
        <v>3358</v>
      </c>
      <c r="P36" s="50">
        <v>40</v>
      </c>
      <c r="Q36" s="52">
        <v>89</v>
      </c>
      <c r="R36" s="23">
        <f t="shared" si="18"/>
        <v>935</v>
      </c>
      <c r="S36" s="24">
        <f t="shared" si="19"/>
        <v>2015</v>
      </c>
      <c r="T36" s="62"/>
      <c r="U36" s="62"/>
      <c r="V36" s="62"/>
      <c r="W36" s="114">
        <f t="shared" ca="1" si="20"/>
        <v>133629</v>
      </c>
      <c r="X36" s="115">
        <f ca="1">IFERROR(('Main Tab'!$D$10-W36)/'Main Tab'!$D$10,1)</f>
        <v>0.24761411430855765</v>
      </c>
      <c r="Y36" s="110" t="s">
        <v>169</v>
      </c>
      <c r="Z36" s="65">
        <v>5</v>
      </c>
      <c r="AA36" s="49">
        <v>7993401</v>
      </c>
      <c r="AB36" s="49" t="s">
        <v>143</v>
      </c>
      <c r="AC36" s="50">
        <v>187.03</v>
      </c>
      <c r="AD36" s="104" t="s">
        <v>157</v>
      </c>
      <c r="AE36" s="106">
        <v>47.8</v>
      </c>
      <c r="AF36" s="108">
        <v>4.0000000000000001E-3</v>
      </c>
      <c r="AI36" s="83">
        <f t="shared" ca="1" si="21"/>
        <v>43577.208333333278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1- 5'8"  OT 2-2"9</v>
      </c>
      <c r="AP36" s="81">
        <f t="shared" si="1"/>
        <v>40</v>
      </c>
      <c r="AQ36" s="81">
        <f t="shared" si="2"/>
        <v>89</v>
      </c>
      <c r="AR36" s="81">
        <f t="shared" si="3"/>
        <v>3358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2">
        <f t="shared" si="8"/>
        <v>155</v>
      </c>
      <c r="AX36" s="81">
        <f t="shared" si="9"/>
        <v>205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948</v>
      </c>
      <c r="BC36" s="81">
        <f t="shared" si="14"/>
        <v>205</v>
      </c>
      <c r="BD36" s="222">
        <f t="shared" si="15"/>
        <v>4.0000000000000001E-3</v>
      </c>
      <c r="BE36" s="223">
        <f t="shared" si="16"/>
        <v>47.8</v>
      </c>
      <c r="BF36" s="84" t="str">
        <f t="shared" si="17"/>
        <v>Ticket No: 7993401 187.03 bbls sold</v>
      </c>
    </row>
    <row r="37" spans="2:58" x14ac:dyDescent="0.25">
      <c r="B37" s="48">
        <f t="shared" ca="1" si="22"/>
        <v>43577.249999999942</v>
      </c>
      <c r="C37" s="55"/>
      <c r="D37" s="56">
        <v>946</v>
      </c>
      <c r="E37" s="57">
        <v>42</v>
      </c>
      <c r="F37" s="50">
        <v>1.75</v>
      </c>
      <c r="G37" s="57">
        <v>172</v>
      </c>
      <c r="H37" s="58">
        <v>205</v>
      </c>
      <c r="I37" s="59"/>
      <c r="J37" s="161"/>
      <c r="K37" s="66"/>
      <c r="L37" s="55"/>
      <c r="M37" s="56"/>
      <c r="N37" s="58"/>
      <c r="O37" s="60">
        <v>3374</v>
      </c>
      <c r="P37" s="50">
        <v>39</v>
      </c>
      <c r="Q37" s="58">
        <v>91</v>
      </c>
      <c r="R37" s="25">
        <f t="shared" si="18"/>
        <v>974</v>
      </c>
      <c r="S37" s="26">
        <f t="shared" si="19"/>
        <v>2106</v>
      </c>
      <c r="T37" s="63"/>
      <c r="U37" s="63"/>
      <c r="V37" s="63"/>
      <c r="W37" s="116">
        <f t="shared" ca="1" si="20"/>
        <v>133538</v>
      </c>
      <c r="X37" s="117">
        <f ca="1">IFERROR(('Main Tab'!$D$10-W37)/'Main Tab'!$D$10,1)</f>
        <v>0.24812648150129218</v>
      </c>
      <c r="Y37" s="111"/>
      <c r="Z37" s="66">
        <v>8</v>
      </c>
      <c r="AA37" s="55"/>
      <c r="AB37" s="55"/>
      <c r="AC37" s="56"/>
      <c r="AD37" s="105"/>
      <c r="AE37" s="107"/>
      <c r="AF37" s="109"/>
      <c r="AI37" s="85">
        <f t="shared" ca="1" si="21"/>
        <v>43577.249999999942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39</v>
      </c>
      <c r="AQ37" s="86">
        <f t="shared" si="2"/>
        <v>91</v>
      </c>
      <c r="AR37" s="86">
        <f t="shared" si="3"/>
        <v>3374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7">
        <f t="shared" si="8"/>
        <v>172</v>
      </c>
      <c r="AX37" s="86">
        <f t="shared" si="9"/>
        <v>205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946</v>
      </c>
      <c r="BC37" s="86">
        <f t="shared" si="14"/>
        <v>205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700-000000000000}">
      <formula1>0</formula1>
      <formula2>64</formula2>
    </dataValidation>
  </dataValidations>
  <pageMargins left="0" right="0" top="0" bottom="0" header="0.5" footer="0.5"/>
  <pageSetup scale="35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0">
    <tabColor rgb="FF000000"/>
    <pageSetUpPr fitToPage="1"/>
  </sheetPr>
  <dimension ref="B1:BF100"/>
  <sheetViews>
    <sheetView showGridLines="0" topLeftCell="X1" workbookViewId="0">
      <selection activeCell="BJ1" sqref="BJ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43575</v>
      </c>
      <c r="N5" s="468" t="str">
        <f ca="1">"Oil Sales for "&amp;TEXT(L5,"MM-DD-YY")</f>
        <v>Oil Sales for 04-20-19</v>
      </c>
      <c r="O5" s="469"/>
      <c r="P5" s="96">
        <f>SUM(AC14:AC37)</f>
        <v>1145.05</v>
      </c>
      <c r="Q5" s="10"/>
      <c r="R5" s="531" t="str">
        <f ca="1">"Flare Total For "&amp;TEXT(L5,"MM-DD-YY")</f>
        <v>Flare Total For 04-20-19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982</v>
      </c>
      <c r="M6" s="10"/>
      <c r="N6" s="472" t="str">
        <f ca="1">"Gas Sales for "&amp;TEXT(L5,"MM-DD-YY")</f>
        <v>Gas Sales for 04-20-19</v>
      </c>
      <c r="O6" s="473"/>
      <c r="P6" s="132">
        <v>3243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2271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961</v>
      </c>
      <c r="E14" s="51">
        <v>42</v>
      </c>
      <c r="F14" s="50">
        <v>1.75</v>
      </c>
      <c r="G14" s="51">
        <v>160</v>
      </c>
      <c r="H14" s="52">
        <v>203</v>
      </c>
      <c r="I14" s="53"/>
      <c r="J14" s="160"/>
      <c r="K14" s="65"/>
      <c r="L14" s="49"/>
      <c r="M14" s="50"/>
      <c r="N14" s="52"/>
      <c r="O14" s="54">
        <v>3126</v>
      </c>
      <c r="P14" s="50">
        <v>43</v>
      </c>
      <c r="Q14" s="52">
        <v>98</v>
      </c>
      <c r="R14" s="21">
        <f>P14</f>
        <v>43</v>
      </c>
      <c r="S14" s="22">
        <f>Q14</f>
        <v>98</v>
      </c>
      <c r="T14" s="61"/>
      <c r="U14" s="61"/>
      <c r="V14" s="61"/>
      <c r="W14" s="112">
        <f ca="1">INDEX('Daily Totals'!$1:$1048576,MATCH(L5,'Daily Totals'!B:B)-1,17)</f>
        <v>137835</v>
      </c>
      <c r="X14" s="113">
        <f ca="1">IFERROR(('Main Tab'!$D$10-W14)/'Main Tab'!$D$10,1)</f>
        <v>0.22393261526854236</v>
      </c>
      <c r="Y14" s="185"/>
      <c r="Z14" s="64">
        <v>5</v>
      </c>
      <c r="AA14" s="49"/>
      <c r="AB14" s="49"/>
      <c r="AC14" s="50"/>
      <c r="AD14" s="104"/>
      <c r="AE14" s="106"/>
      <c r="AF14" s="108"/>
      <c r="AI14" s="83">
        <f ca="1">$L$5+B14</f>
        <v>43575.291666666664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43</v>
      </c>
      <c r="AQ14" s="81">
        <f t="shared" ref="AQ14:AQ37" si="2">IF(Q14="","",Q14)</f>
        <v>98</v>
      </c>
      <c r="AR14" s="81">
        <f t="shared" ref="AR14:AR37" si="3">IF(O14="","",O14)</f>
        <v>3126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1.75</v>
      </c>
      <c r="AW14" s="82">
        <f t="shared" ref="AW14:AW37" si="8">IF(G14="","",G14)</f>
        <v>160</v>
      </c>
      <c r="AX14" s="81">
        <f t="shared" ref="AX14:AX37" si="9">IF(H14="","",H14)</f>
        <v>203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961</v>
      </c>
      <c r="BC14" s="81">
        <f t="shared" ref="BC14:BC37" si="14">IF(H14="","",H14)</f>
        <v>203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43575.333333333328</v>
      </c>
      <c r="C15" s="49"/>
      <c r="D15" s="50">
        <v>961</v>
      </c>
      <c r="E15" s="51">
        <v>42</v>
      </c>
      <c r="F15" s="50">
        <v>1.75</v>
      </c>
      <c r="G15" s="51">
        <v>154</v>
      </c>
      <c r="H15" s="52">
        <v>204</v>
      </c>
      <c r="I15" s="53"/>
      <c r="J15" s="160"/>
      <c r="K15" s="65"/>
      <c r="L15" s="49"/>
      <c r="M15" s="50"/>
      <c r="N15" s="52"/>
      <c r="O15" s="54">
        <v>3186</v>
      </c>
      <c r="P15" s="50">
        <v>44</v>
      </c>
      <c r="Q15" s="52">
        <v>96</v>
      </c>
      <c r="R15" s="23">
        <f t="shared" ref="R15:R37" si="18">P15+R14</f>
        <v>87</v>
      </c>
      <c r="S15" s="24">
        <f t="shared" ref="S15:S37" si="19">Q15+S14</f>
        <v>194</v>
      </c>
      <c r="T15" s="62"/>
      <c r="U15" s="62"/>
      <c r="V15" s="62"/>
      <c r="W15" s="114">
        <f t="shared" ref="W15:W37" ca="1" si="20">W14-Q15</f>
        <v>137739</v>
      </c>
      <c r="X15" s="115">
        <f ca="1">IFERROR(('Main Tab'!$D$10-W15)/'Main Tab'!$D$10,1)</f>
        <v>0.22447313450483369</v>
      </c>
      <c r="Y15" s="110"/>
      <c r="Z15" s="65">
        <v>3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43575.333333333328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44</v>
      </c>
      <c r="AQ15" s="81">
        <f t="shared" si="2"/>
        <v>96</v>
      </c>
      <c r="AR15" s="81">
        <f t="shared" si="3"/>
        <v>3186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1.75</v>
      </c>
      <c r="AW15" s="82">
        <f t="shared" si="8"/>
        <v>154</v>
      </c>
      <c r="AX15" s="81">
        <f t="shared" si="9"/>
        <v>204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961</v>
      </c>
      <c r="BC15" s="81">
        <f t="shared" si="14"/>
        <v>204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43575.374999999993</v>
      </c>
      <c r="C16" s="49"/>
      <c r="D16" s="50">
        <v>963</v>
      </c>
      <c r="E16" s="51">
        <v>42</v>
      </c>
      <c r="F16" s="50">
        <v>1.75</v>
      </c>
      <c r="G16" s="51">
        <v>155</v>
      </c>
      <c r="H16" s="52">
        <v>205</v>
      </c>
      <c r="I16" s="53"/>
      <c r="J16" s="160"/>
      <c r="K16" s="65"/>
      <c r="L16" s="49"/>
      <c r="M16" s="50"/>
      <c r="N16" s="52"/>
      <c r="O16" s="54">
        <v>3173</v>
      </c>
      <c r="P16" s="50">
        <v>45</v>
      </c>
      <c r="Q16" s="52">
        <v>97</v>
      </c>
      <c r="R16" s="23">
        <f t="shared" si="18"/>
        <v>132</v>
      </c>
      <c r="S16" s="24">
        <f t="shared" si="19"/>
        <v>291</v>
      </c>
      <c r="T16" s="62"/>
      <c r="U16" s="62"/>
      <c r="V16" s="62"/>
      <c r="W16" s="114">
        <f t="shared" ca="1" si="20"/>
        <v>137642</v>
      </c>
      <c r="X16" s="115">
        <f ca="1">IFERROR(('Main Tab'!$D$10-W16)/'Main Tab'!$D$10,1)</f>
        <v>0.22501928414983643</v>
      </c>
      <c r="Y16" s="110"/>
      <c r="Z16" s="65">
        <v>4</v>
      </c>
      <c r="AA16" s="49"/>
      <c r="AB16" s="49"/>
      <c r="AC16" s="50"/>
      <c r="AD16" s="104"/>
      <c r="AE16" s="106"/>
      <c r="AF16" s="108"/>
      <c r="AI16" s="83">
        <f t="shared" ca="1" si="21"/>
        <v>43575.374999999993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45</v>
      </c>
      <c r="AQ16" s="81">
        <f t="shared" si="2"/>
        <v>97</v>
      </c>
      <c r="AR16" s="81">
        <f t="shared" si="3"/>
        <v>3173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1.75</v>
      </c>
      <c r="AW16" s="82">
        <f t="shared" si="8"/>
        <v>155</v>
      </c>
      <c r="AX16" s="81">
        <f t="shared" si="9"/>
        <v>205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963</v>
      </c>
      <c r="BC16" s="81">
        <f t="shared" si="14"/>
        <v>205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43575.416666666657</v>
      </c>
      <c r="C17" s="49"/>
      <c r="D17" s="50">
        <v>964</v>
      </c>
      <c r="E17" s="51">
        <v>42</v>
      </c>
      <c r="F17" s="50">
        <v>1.75</v>
      </c>
      <c r="G17" s="51">
        <v>160</v>
      </c>
      <c r="H17" s="52">
        <v>205</v>
      </c>
      <c r="I17" s="53"/>
      <c r="J17" s="160"/>
      <c r="K17" s="65"/>
      <c r="L17" s="49"/>
      <c r="M17" s="50"/>
      <c r="N17" s="52"/>
      <c r="O17" s="54">
        <v>3227</v>
      </c>
      <c r="P17" s="50">
        <v>45</v>
      </c>
      <c r="Q17" s="52">
        <v>98</v>
      </c>
      <c r="R17" s="23">
        <f t="shared" si="18"/>
        <v>177</v>
      </c>
      <c r="S17" s="24">
        <f t="shared" si="19"/>
        <v>389</v>
      </c>
      <c r="T17" s="62"/>
      <c r="U17" s="171"/>
      <c r="V17" s="62"/>
      <c r="W17" s="114">
        <f t="shared" ca="1" si="20"/>
        <v>137544</v>
      </c>
      <c r="X17" s="115">
        <f ca="1">IFERROR(('Main Tab'!$D$10-W17)/'Main Tab'!$D$10,1)</f>
        <v>0.22557106420355053</v>
      </c>
      <c r="Y17" s="110"/>
      <c r="Z17" s="65">
        <v>3</v>
      </c>
      <c r="AA17" s="49"/>
      <c r="AB17" s="49"/>
      <c r="AC17" s="50"/>
      <c r="AD17" s="104"/>
      <c r="AE17" s="106"/>
      <c r="AF17" s="108"/>
      <c r="AI17" s="83">
        <f t="shared" ca="1" si="21"/>
        <v>43575.416666666657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45</v>
      </c>
      <c r="AQ17" s="81">
        <f t="shared" si="2"/>
        <v>98</v>
      </c>
      <c r="AR17" s="81">
        <f t="shared" si="3"/>
        <v>3227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1.75</v>
      </c>
      <c r="AW17" s="82">
        <f t="shared" si="8"/>
        <v>160</v>
      </c>
      <c r="AX17" s="81">
        <f t="shared" si="9"/>
        <v>205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964</v>
      </c>
      <c r="BC17" s="81">
        <f t="shared" si="14"/>
        <v>205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43575.458333333321</v>
      </c>
      <c r="C18" s="49"/>
      <c r="D18" s="50">
        <v>960</v>
      </c>
      <c r="E18" s="51">
        <v>42</v>
      </c>
      <c r="F18" s="50">
        <v>1.75</v>
      </c>
      <c r="G18" s="51">
        <v>163</v>
      </c>
      <c r="H18" s="52">
        <v>207</v>
      </c>
      <c r="I18" s="53"/>
      <c r="J18" s="160"/>
      <c r="K18" s="65"/>
      <c r="L18" s="49"/>
      <c r="M18" s="50"/>
      <c r="N18" s="52"/>
      <c r="O18" s="54">
        <v>3276</v>
      </c>
      <c r="P18" s="50">
        <v>44</v>
      </c>
      <c r="Q18" s="52">
        <v>99</v>
      </c>
      <c r="R18" s="23">
        <f t="shared" si="18"/>
        <v>221</v>
      </c>
      <c r="S18" s="24">
        <f t="shared" si="19"/>
        <v>488</v>
      </c>
      <c r="T18" s="62"/>
      <c r="U18" s="62"/>
      <c r="V18" s="62"/>
      <c r="W18" s="114">
        <f t="shared" ca="1" si="20"/>
        <v>137445</v>
      </c>
      <c r="X18" s="115">
        <f ca="1">IFERROR(('Main Tab'!$D$10-W18)/'Main Tab'!$D$10,1)</f>
        <v>0.22612847466597599</v>
      </c>
      <c r="Y18" s="110"/>
      <c r="Z18" s="65">
        <v>2</v>
      </c>
      <c r="AA18" s="49">
        <v>7941901</v>
      </c>
      <c r="AB18" s="49" t="s">
        <v>143</v>
      </c>
      <c r="AC18" s="50">
        <v>196.73</v>
      </c>
      <c r="AD18" s="104" t="s">
        <v>157</v>
      </c>
      <c r="AE18" s="106">
        <v>45.5</v>
      </c>
      <c r="AF18" s="108">
        <v>1E-3</v>
      </c>
      <c r="AI18" s="83">
        <f t="shared" ca="1" si="21"/>
        <v>43575.458333333321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44</v>
      </c>
      <c r="AQ18" s="81">
        <f t="shared" si="2"/>
        <v>99</v>
      </c>
      <c r="AR18" s="81">
        <f t="shared" si="3"/>
        <v>3276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1.75</v>
      </c>
      <c r="AW18" s="82">
        <f t="shared" si="8"/>
        <v>163</v>
      </c>
      <c r="AX18" s="81">
        <f t="shared" si="9"/>
        <v>207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960</v>
      </c>
      <c r="BC18" s="81">
        <f t="shared" si="14"/>
        <v>207</v>
      </c>
      <c r="BD18" s="222">
        <f t="shared" si="15"/>
        <v>1E-3</v>
      </c>
      <c r="BE18" s="223">
        <f t="shared" si="16"/>
        <v>45.5</v>
      </c>
      <c r="BF18" s="84" t="str">
        <f t="shared" si="17"/>
        <v>Ticket No: 7941901 196.73 bbls sold</v>
      </c>
    </row>
    <row r="19" spans="2:58" x14ac:dyDescent="0.25">
      <c r="B19" s="47">
        <f t="shared" ca="1" si="22"/>
        <v>43575.499999999985</v>
      </c>
      <c r="C19" s="49"/>
      <c r="D19" s="50">
        <v>958</v>
      </c>
      <c r="E19" s="51">
        <v>42</v>
      </c>
      <c r="F19" s="50">
        <v>1.75</v>
      </c>
      <c r="G19" s="51">
        <v>171</v>
      </c>
      <c r="H19" s="52">
        <v>207</v>
      </c>
      <c r="I19" s="53"/>
      <c r="J19" s="160"/>
      <c r="K19" s="65"/>
      <c r="L19" s="49"/>
      <c r="M19" s="50"/>
      <c r="N19" s="52"/>
      <c r="O19" s="54">
        <v>3340</v>
      </c>
      <c r="P19" s="50">
        <v>44</v>
      </c>
      <c r="Q19" s="52">
        <v>97</v>
      </c>
      <c r="R19" s="23">
        <f t="shared" si="18"/>
        <v>265</v>
      </c>
      <c r="S19" s="24">
        <f t="shared" si="19"/>
        <v>585</v>
      </c>
      <c r="T19" s="62"/>
      <c r="U19" s="62"/>
      <c r="V19" s="62"/>
      <c r="W19" s="114">
        <f t="shared" ca="1" si="20"/>
        <v>137348</v>
      </c>
      <c r="X19" s="115">
        <f ca="1">IFERROR(('Main Tab'!$D$10-W19)/'Main Tab'!$D$10,1)</f>
        <v>0.22667462431097873</v>
      </c>
      <c r="Y19" s="110"/>
      <c r="Z19" s="65">
        <v>3</v>
      </c>
      <c r="AA19" s="49"/>
      <c r="AB19" s="49"/>
      <c r="AC19" s="50"/>
      <c r="AD19" s="104"/>
      <c r="AE19" s="106"/>
      <c r="AF19" s="108"/>
      <c r="AI19" s="83">
        <f t="shared" ca="1" si="21"/>
        <v>43575.499999999985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44</v>
      </c>
      <c r="AQ19" s="81">
        <f t="shared" si="2"/>
        <v>97</v>
      </c>
      <c r="AR19" s="81">
        <f t="shared" si="3"/>
        <v>3340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1.75</v>
      </c>
      <c r="AW19" s="82">
        <f t="shared" si="8"/>
        <v>171</v>
      </c>
      <c r="AX19" s="81">
        <f t="shared" si="9"/>
        <v>207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958</v>
      </c>
      <c r="BC19" s="81">
        <f t="shared" si="14"/>
        <v>207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43575.54166666665</v>
      </c>
      <c r="C20" s="49"/>
      <c r="D20" s="50">
        <v>955</v>
      </c>
      <c r="E20" s="51">
        <v>42</v>
      </c>
      <c r="F20" s="50">
        <v>1.75</v>
      </c>
      <c r="G20" s="51">
        <v>151</v>
      </c>
      <c r="H20" s="52">
        <v>210</v>
      </c>
      <c r="I20" s="53"/>
      <c r="J20" s="160"/>
      <c r="K20" s="65"/>
      <c r="L20" s="49"/>
      <c r="M20" s="50"/>
      <c r="N20" s="52"/>
      <c r="O20" s="54">
        <v>3289</v>
      </c>
      <c r="P20" s="50">
        <v>42</v>
      </c>
      <c r="Q20" s="52">
        <v>100</v>
      </c>
      <c r="R20" s="23">
        <f t="shared" si="18"/>
        <v>307</v>
      </c>
      <c r="S20" s="24">
        <f t="shared" si="19"/>
        <v>685</v>
      </c>
      <c r="T20" s="62"/>
      <c r="U20" s="62"/>
      <c r="V20" s="62"/>
      <c r="W20" s="114">
        <f t="shared" ca="1" si="20"/>
        <v>137248</v>
      </c>
      <c r="X20" s="115">
        <f ca="1">IFERROR(('Main Tab'!$D$10-W20)/'Main Tab'!$D$10,1)</f>
        <v>0.22723766518211558</v>
      </c>
      <c r="Y20" s="110"/>
      <c r="Z20" s="221">
        <v>9</v>
      </c>
      <c r="AA20" s="49"/>
      <c r="AB20" s="49"/>
      <c r="AC20" s="50"/>
      <c r="AD20" s="104"/>
      <c r="AE20" s="106"/>
      <c r="AF20" s="108"/>
      <c r="AI20" s="83">
        <f t="shared" ca="1" si="21"/>
        <v>43575.54166666665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42</v>
      </c>
      <c r="AQ20" s="81">
        <f t="shared" si="2"/>
        <v>100</v>
      </c>
      <c r="AR20" s="81">
        <f t="shared" si="3"/>
        <v>3289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1.75</v>
      </c>
      <c r="AW20" s="82">
        <f t="shared" si="8"/>
        <v>151</v>
      </c>
      <c r="AX20" s="81">
        <f t="shared" si="9"/>
        <v>210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955</v>
      </c>
      <c r="BC20" s="81">
        <f t="shared" si="14"/>
        <v>210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43575.583333333314</v>
      </c>
      <c r="C21" s="49"/>
      <c r="D21" s="50">
        <v>962</v>
      </c>
      <c r="E21" s="51">
        <v>42</v>
      </c>
      <c r="F21" s="50">
        <v>1.75</v>
      </c>
      <c r="G21" s="51">
        <v>158</v>
      </c>
      <c r="H21" s="52">
        <v>207</v>
      </c>
      <c r="I21" s="53"/>
      <c r="J21" s="160"/>
      <c r="K21" s="65"/>
      <c r="L21" s="49"/>
      <c r="M21" s="50"/>
      <c r="N21" s="52"/>
      <c r="O21" s="54">
        <v>3329</v>
      </c>
      <c r="P21" s="50">
        <v>40</v>
      </c>
      <c r="Q21" s="52">
        <v>99</v>
      </c>
      <c r="R21" s="23">
        <f t="shared" si="18"/>
        <v>347</v>
      </c>
      <c r="S21" s="24">
        <f t="shared" si="19"/>
        <v>784</v>
      </c>
      <c r="T21" s="62"/>
      <c r="U21" s="62"/>
      <c r="V21" s="62"/>
      <c r="W21" s="114">
        <f t="shared" ca="1" si="20"/>
        <v>137149</v>
      </c>
      <c r="X21" s="115">
        <f ca="1">IFERROR(('Main Tab'!$D$10-W21)/'Main Tab'!$D$10,1)</f>
        <v>0.22779507564454105</v>
      </c>
      <c r="Y21" s="110"/>
      <c r="Z21" s="65">
        <v>8</v>
      </c>
      <c r="AA21" s="49">
        <v>7941611</v>
      </c>
      <c r="AB21" s="49" t="s">
        <v>154</v>
      </c>
      <c r="AC21" s="50">
        <v>193.96</v>
      </c>
      <c r="AD21" s="104" t="s">
        <v>157</v>
      </c>
      <c r="AE21" s="106">
        <v>49</v>
      </c>
      <c r="AF21" s="108">
        <v>2E-3</v>
      </c>
      <c r="AI21" s="83">
        <f t="shared" ca="1" si="21"/>
        <v>43575.583333333314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40</v>
      </c>
      <c r="AQ21" s="81">
        <f t="shared" si="2"/>
        <v>99</v>
      </c>
      <c r="AR21" s="81">
        <f t="shared" si="3"/>
        <v>3329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1.75</v>
      </c>
      <c r="AW21" s="82">
        <f t="shared" si="8"/>
        <v>158</v>
      </c>
      <c r="AX21" s="81">
        <f t="shared" si="9"/>
        <v>207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962</v>
      </c>
      <c r="BC21" s="81">
        <f t="shared" si="14"/>
        <v>207</v>
      </c>
      <c r="BD21" s="222">
        <f t="shared" si="15"/>
        <v>2E-3</v>
      </c>
      <c r="BE21" s="223">
        <f t="shared" si="16"/>
        <v>49</v>
      </c>
      <c r="BF21" s="84" t="str">
        <f t="shared" si="17"/>
        <v>Ticket No: 7941611 193.96 bbls sold</v>
      </c>
    </row>
    <row r="22" spans="2:58" x14ac:dyDescent="0.25">
      <c r="B22" s="47">
        <f t="shared" ca="1" si="22"/>
        <v>43575.624999999978</v>
      </c>
      <c r="C22" s="49"/>
      <c r="D22" s="50">
        <v>962</v>
      </c>
      <c r="E22" s="51">
        <v>42</v>
      </c>
      <c r="F22" s="50">
        <v>1.75</v>
      </c>
      <c r="G22" s="51">
        <v>167</v>
      </c>
      <c r="H22" s="52">
        <v>208</v>
      </c>
      <c r="I22" s="53"/>
      <c r="J22" s="160"/>
      <c r="K22" s="65"/>
      <c r="L22" s="49"/>
      <c r="M22" s="50"/>
      <c r="N22" s="52"/>
      <c r="O22" s="54">
        <v>3344</v>
      </c>
      <c r="P22" s="50">
        <v>41</v>
      </c>
      <c r="Q22" s="52">
        <v>91</v>
      </c>
      <c r="R22" s="23">
        <f t="shared" si="18"/>
        <v>388</v>
      </c>
      <c r="S22" s="24">
        <f t="shared" si="19"/>
        <v>875</v>
      </c>
      <c r="T22" s="62"/>
      <c r="U22" s="62"/>
      <c r="V22" s="62"/>
      <c r="W22" s="114">
        <f t="shared" ca="1" si="20"/>
        <v>137058</v>
      </c>
      <c r="X22" s="115">
        <f ca="1">IFERROR(('Main Tab'!$D$10-W22)/'Main Tab'!$D$10,1)</f>
        <v>0.22830744283727555</v>
      </c>
      <c r="Y22" s="110"/>
      <c r="Z22" s="65">
        <v>6</v>
      </c>
      <c r="AA22" s="49"/>
      <c r="AB22" s="49"/>
      <c r="AC22" s="50"/>
      <c r="AD22" s="104"/>
      <c r="AE22" s="106"/>
      <c r="AF22" s="108"/>
      <c r="AI22" s="83">
        <f t="shared" ca="1" si="21"/>
        <v>43575.624999999978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41</v>
      </c>
      <c r="AQ22" s="81">
        <f t="shared" si="2"/>
        <v>91</v>
      </c>
      <c r="AR22" s="81">
        <f t="shared" si="3"/>
        <v>3344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1.75</v>
      </c>
      <c r="AW22" s="82">
        <f t="shared" si="8"/>
        <v>167</v>
      </c>
      <c r="AX22" s="81">
        <f t="shared" si="9"/>
        <v>208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962</v>
      </c>
      <c r="BC22" s="81">
        <f t="shared" si="14"/>
        <v>208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43575.666666666642</v>
      </c>
      <c r="C23" s="49"/>
      <c r="D23" s="50">
        <v>960</v>
      </c>
      <c r="E23" s="51">
        <v>42</v>
      </c>
      <c r="F23" s="50">
        <v>1.75</v>
      </c>
      <c r="G23" s="51">
        <v>177</v>
      </c>
      <c r="H23" s="52">
        <v>210</v>
      </c>
      <c r="I23" s="53"/>
      <c r="J23" s="160"/>
      <c r="K23" s="65"/>
      <c r="L23" s="49"/>
      <c r="M23" s="50"/>
      <c r="N23" s="52"/>
      <c r="O23" s="54">
        <v>3246</v>
      </c>
      <c r="P23" s="50">
        <v>40</v>
      </c>
      <c r="Q23" s="52">
        <v>97</v>
      </c>
      <c r="R23" s="23">
        <f t="shared" si="18"/>
        <v>428</v>
      </c>
      <c r="S23" s="24">
        <f t="shared" si="19"/>
        <v>972</v>
      </c>
      <c r="T23" s="62"/>
      <c r="U23" s="62"/>
      <c r="V23" s="62"/>
      <c r="W23" s="114">
        <f t="shared" ca="1" si="20"/>
        <v>136961</v>
      </c>
      <c r="X23" s="115">
        <f ca="1">IFERROR(('Main Tab'!$D$10-W23)/'Main Tab'!$D$10,1)</f>
        <v>0.2288535924822783</v>
      </c>
      <c r="Y23" s="110"/>
      <c r="Z23" s="65">
        <v>8</v>
      </c>
      <c r="AA23" s="49">
        <v>7967101</v>
      </c>
      <c r="AB23" s="49" t="s">
        <v>143</v>
      </c>
      <c r="AC23" s="50">
        <v>194.65</v>
      </c>
      <c r="AD23" s="104" t="s">
        <v>157</v>
      </c>
      <c r="AE23" s="106">
        <v>48</v>
      </c>
      <c r="AF23" s="108">
        <v>1E-3</v>
      </c>
      <c r="AI23" s="83">
        <f t="shared" ca="1" si="21"/>
        <v>43575.666666666642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40</v>
      </c>
      <c r="AQ23" s="81">
        <f t="shared" si="2"/>
        <v>97</v>
      </c>
      <c r="AR23" s="81">
        <f t="shared" si="3"/>
        <v>3246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1.75</v>
      </c>
      <c r="AW23" s="82">
        <f t="shared" si="8"/>
        <v>177</v>
      </c>
      <c r="AX23" s="81">
        <f t="shared" si="9"/>
        <v>210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960</v>
      </c>
      <c r="BC23" s="81">
        <f t="shared" si="14"/>
        <v>210</v>
      </c>
      <c r="BD23" s="222">
        <f t="shared" si="15"/>
        <v>1E-3</v>
      </c>
      <c r="BE23" s="223">
        <f t="shared" si="16"/>
        <v>48</v>
      </c>
      <c r="BF23" s="84" t="str">
        <f t="shared" si="17"/>
        <v>Ticket No: 7967101 194.65 bbls sold</v>
      </c>
    </row>
    <row r="24" spans="2:58" x14ac:dyDescent="0.25">
      <c r="B24" s="47">
        <f t="shared" ca="1" si="22"/>
        <v>43575.708333333307</v>
      </c>
      <c r="C24" s="49"/>
      <c r="D24" s="50">
        <v>958</v>
      </c>
      <c r="E24" s="51">
        <v>42</v>
      </c>
      <c r="F24" s="50">
        <v>1.75</v>
      </c>
      <c r="G24" s="51">
        <v>157</v>
      </c>
      <c r="H24" s="52">
        <v>211</v>
      </c>
      <c r="I24" s="53"/>
      <c r="J24" s="160"/>
      <c r="K24" s="65"/>
      <c r="L24" s="49"/>
      <c r="M24" s="50"/>
      <c r="N24" s="52"/>
      <c r="O24" s="54">
        <v>3288</v>
      </c>
      <c r="P24" s="50">
        <v>42</v>
      </c>
      <c r="Q24" s="52">
        <v>88</v>
      </c>
      <c r="R24" s="23">
        <f t="shared" si="18"/>
        <v>470</v>
      </c>
      <c r="S24" s="24">
        <f t="shared" si="19"/>
        <v>1060</v>
      </c>
      <c r="T24" s="62"/>
      <c r="U24" s="62"/>
      <c r="V24" s="62"/>
      <c r="W24" s="114">
        <f t="shared" ca="1" si="20"/>
        <v>136873</v>
      </c>
      <c r="X24" s="115">
        <f ca="1">IFERROR(('Main Tab'!$D$10-W24)/'Main Tab'!$D$10,1)</f>
        <v>0.2293490684488787</v>
      </c>
      <c r="Y24" s="110"/>
      <c r="Z24" s="65">
        <v>10</v>
      </c>
      <c r="AA24" s="49"/>
      <c r="AB24" s="49"/>
      <c r="AC24" s="50"/>
      <c r="AD24" s="104"/>
      <c r="AE24" s="106"/>
      <c r="AF24" s="108"/>
      <c r="AI24" s="83">
        <f t="shared" ca="1" si="21"/>
        <v>43575.708333333307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42</v>
      </c>
      <c r="AQ24" s="81">
        <f t="shared" si="2"/>
        <v>88</v>
      </c>
      <c r="AR24" s="81">
        <f t="shared" si="3"/>
        <v>3288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1.75</v>
      </c>
      <c r="AW24" s="82">
        <f t="shared" si="8"/>
        <v>157</v>
      </c>
      <c r="AX24" s="81">
        <f t="shared" si="9"/>
        <v>211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958</v>
      </c>
      <c r="BC24" s="81">
        <f t="shared" si="14"/>
        <v>211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43575.749999999971</v>
      </c>
      <c r="C25" s="49"/>
      <c r="D25" s="50">
        <v>957</v>
      </c>
      <c r="E25" s="51">
        <v>42</v>
      </c>
      <c r="F25" s="50">
        <v>1.75</v>
      </c>
      <c r="G25" s="51">
        <v>161</v>
      </c>
      <c r="H25" s="52">
        <v>212</v>
      </c>
      <c r="I25" s="53"/>
      <c r="J25" s="160"/>
      <c r="K25" s="65"/>
      <c r="L25" s="49"/>
      <c r="M25" s="50"/>
      <c r="N25" s="52"/>
      <c r="O25" s="54">
        <v>3296</v>
      </c>
      <c r="P25" s="50">
        <v>39</v>
      </c>
      <c r="Q25" s="52">
        <v>90</v>
      </c>
      <c r="R25" s="23">
        <f t="shared" si="18"/>
        <v>509</v>
      </c>
      <c r="S25" s="24">
        <f t="shared" si="19"/>
        <v>1150</v>
      </c>
      <c r="T25" s="62"/>
      <c r="U25" s="62"/>
      <c r="V25" s="62"/>
      <c r="W25" s="114">
        <f t="shared" ca="1" si="20"/>
        <v>136783</v>
      </c>
      <c r="X25" s="115">
        <f ca="1">IFERROR(('Main Tab'!$D$10-W25)/'Main Tab'!$D$10,1)</f>
        <v>0.22985580523290186</v>
      </c>
      <c r="Y25" s="110"/>
      <c r="Z25" s="65">
        <v>8</v>
      </c>
      <c r="AA25" s="49"/>
      <c r="AB25" s="49"/>
      <c r="AC25" s="50"/>
      <c r="AD25" s="104"/>
      <c r="AE25" s="106"/>
      <c r="AF25" s="108"/>
      <c r="AI25" s="83">
        <f t="shared" ca="1" si="21"/>
        <v>43575.749999999971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39</v>
      </c>
      <c r="AQ25" s="81">
        <f t="shared" si="2"/>
        <v>90</v>
      </c>
      <c r="AR25" s="81">
        <f t="shared" si="3"/>
        <v>3296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1.75</v>
      </c>
      <c r="AW25" s="82">
        <f t="shared" si="8"/>
        <v>161</v>
      </c>
      <c r="AX25" s="81">
        <f t="shared" si="9"/>
        <v>212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957</v>
      </c>
      <c r="BC25" s="81">
        <f t="shared" si="14"/>
        <v>212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43575.791666666635</v>
      </c>
      <c r="C26" s="49"/>
      <c r="D26" s="50">
        <v>957</v>
      </c>
      <c r="E26" s="51">
        <v>42</v>
      </c>
      <c r="F26" s="50">
        <v>1.75</v>
      </c>
      <c r="G26" s="51">
        <v>159</v>
      </c>
      <c r="H26" s="52">
        <v>211</v>
      </c>
      <c r="I26" s="53"/>
      <c r="J26" s="160"/>
      <c r="K26" s="65"/>
      <c r="L26" s="49"/>
      <c r="M26" s="50"/>
      <c r="N26" s="52"/>
      <c r="O26" s="54">
        <v>3260</v>
      </c>
      <c r="P26" s="50">
        <v>43</v>
      </c>
      <c r="Q26" s="52">
        <v>96</v>
      </c>
      <c r="R26" s="23">
        <f t="shared" si="18"/>
        <v>552</v>
      </c>
      <c r="S26" s="24">
        <f t="shared" si="19"/>
        <v>1246</v>
      </c>
      <c r="T26" s="62"/>
      <c r="U26" s="62"/>
      <c r="V26" s="62"/>
      <c r="W26" s="114">
        <f t="shared" ca="1" si="20"/>
        <v>136687</v>
      </c>
      <c r="X26" s="115">
        <f ca="1">IFERROR(('Main Tab'!$D$10-W26)/'Main Tab'!$D$10,1)</f>
        <v>0.23039632446919323</v>
      </c>
      <c r="Y26" s="110"/>
      <c r="Z26" s="65">
        <v>8</v>
      </c>
      <c r="AA26" s="49">
        <v>7928621</v>
      </c>
      <c r="AB26" s="49" t="s">
        <v>143</v>
      </c>
      <c r="AC26" s="50">
        <v>171.79</v>
      </c>
      <c r="AD26" s="104" t="s">
        <v>157</v>
      </c>
      <c r="AE26" s="106">
        <v>49</v>
      </c>
      <c r="AF26" s="108">
        <v>1E-3</v>
      </c>
      <c r="AI26" s="83">
        <f t="shared" ca="1" si="21"/>
        <v>43575.791666666635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43</v>
      </c>
      <c r="AQ26" s="81">
        <f t="shared" si="2"/>
        <v>96</v>
      </c>
      <c r="AR26" s="81">
        <f t="shared" si="3"/>
        <v>3260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1.75</v>
      </c>
      <c r="AW26" s="82">
        <f t="shared" si="8"/>
        <v>159</v>
      </c>
      <c r="AX26" s="81">
        <f t="shared" si="9"/>
        <v>211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957</v>
      </c>
      <c r="BC26" s="81">
        <f t="shared" si="14"/>
        <v>211</v>
      </c>
      <c r="BD26" s="222">
        <f t="shared" si="15"/>
        <v>1E-3</v>
      </c>
      <c r="BE26" s="223">
        <f t="shared" si="16"/>
        <v>49</v>
      </c>
      <c r="BF26" s="84" t="str">
        <f t="shared" si="17"/>
        <v>Ticket No: 7928621 171.79 bbls sold</v>
      </c>
    </row>
    <row r="27" spans="2:58" x14ac:dyDescent="0.25">
      <c r="B27" s="47">
        <f t="shared" ca="1" si="22"/>
        <v>43575.833333333299</v>
      </c>
      <c r="C27" s="49"/>
      <c r="D27" s="50">
        <v>959</v>
      </c>
      <c r="E27" s="51">
        <v>42</v>
      </c>
      <c r="F27" s="50">
        <v>1.75</v>
      </c>
      <c r="G27" s="51">
        <v>157</v>
      </c>
      <c r="H27" s="52">
        <v>211</v>
      </c>
      <c r="I27" s="53"/>
      <c r="J27" s="160"/>
      <c r="K27" s="65"/>
      <c r="L27" s="49"/>
      <c r="M27" s="50"/>
      <c r="N27" s="52"/>
      <c r="O27" s="54">
        <v>3255</v>
      </c>
      <c r="P27" s="50">
        <v>44</v>
      </c>
      <c r="Q27" s="52">
        <v>97</v>
      </c>
      <c r="R27" s="23">
        <f t="shared" si="18"/>
        <v>596</v>
      </c>
      <c r="S27" s="24">
        <f t="shared" si="19"/>
        <v>1343</v>
      </c>
      <c r="T27" s="62"/>
      <c r="U27" s="62"/>
      <c r="V27" s="62"/>
      <c r="W27" s="114">
        <f t="shared" ca="1" si="20"/>
        <v>136590</v>
      </c>
      <c r="X27" s="115">
        <f ca="1">IFERROR(('Main Tab'!$D$10-W27)/'Main Tab'!$D$10,1)</f>
        <v>0.23094247411419594</v>
      </c>
      <c r="Y27" s="110"/>
      <c r="Z27" s="65">
        <v>15</v>
      </c>
      <c r="AA27" s="49"/>
      <c r="AB27" s="49"/>
      <c r="AC27" s="50"/>
      <c r="AD27" s="104"/>
      <c r="AE27" s="106"/>
      <c r="AF27" s="108"/>
      <c r="AI27" s="83">
        <f t="shared" ca="1" si="21"/>
        <v>43575.833333333299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44</v>
      </c>
      <c r="AQ27" s="81">
        <f t="shared" si="2"/>
        <v>97</v>
      </c>
      <c r="AR27" s="81">
        <f t="shared" si="3"/>
        <v>3255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2">
        <f t="shared" si="8"/>
        <v>157</v>
      </c>
      <c r="AX27" s="81">
        <f t="shared" si="9"/>
        <v>211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959</v>
      </c>
      <c r="BC27" s="81">
        <f t="shared" si="14"/>
        <v>211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43575.874999999964</v>
      </c>
      <c r="C28" s="49"/>
      <c r="D28" s="50">
        <v>958</v>
      </c>
      <c r="E28" s="51">
        <v>42</v>
      </c>
      <c r="F28" s="50">
        <v>1.75</v>
      </c>
      <c r="G28" s="51">
        <v>167</v>
      </c>
      <c r="H28" s="52">
        <v>211</v>
      </c>
      <c r="I28" s="53"/>
      <c r="J28" s="160"/>
      <c r="K28" s="65"/>
      <c r="L28" s="49"/>
      <c r="M28" s="50"/>
      <c r="N28" s="52"/>
      <c r="O28" s="54">
        <v>3328</v>
      </c>
      <c r="P28" s="50">
        <v>45</v>
      </c>
      <c r="Q28" s="52">
        <v>98</v>
      </c>
      <c r="R28" s="23">
        <f t="shared" si="18"/>
        <v>641</v>
      </c>
      <c r="S28" s="24">
        <f t="shared" si="19"/>
        <v>1441</v>
      </c>
      <c r="T28" s="62"/>
      <c r="U28" s="62"/>
      <c r="V28" s="62"/>
      <c r="W28" s="114">
        <f t="shared" ca="1" si="20"/>
        <v>136492</v>
      </c>
      <c r="X28" s="115">
        <f ca="1">IFERROR(('Main Tab'!$D$10-W28)/'Main Tab'!$D$10,1)</f>
        <v>0.23149425416791006</v>
      </c>
      <c r="Y28" s="110"/>
      <c r="Z28" s="65">
        <v>8</v>
      </c>
      <c r="AA28" s="49"/>
      <c r="AB28" s="49"/>
      <c r="AC28" s="50"/>
      <c r="AD28" s="104"/>
      <c r="AE28" s="106"/>
      <c r="AF28" s="108"/>
      <c r="AI28" s="83">
        <f t="shared" ca="1" si="21"/>
        <v>43575.874999999964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45</v>
      </c>
      <c r="AQ28" s="81">
        <f t="shared" si="2"/>
        <v>98</v>
      </c>
      <c r="AR28" s="81">
        <f t="shared" si="3"/>
        <v>3328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2">
        <f t="shared" si="8"/>
        <v>167</v>
      </c>
      <c r="AX28" s="81">
        <f t="shared" si="9"/>
        <v>211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958</v>
      </c>
      <c r="BC28" s="81">
        <f t="shared" si="14"/>
        <v>211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43575.916666666628</v>
      </c>
      <c r="C29" s="49"/>
      <c r="D29" s="50">
        <v>960</v>
      </c>
      <c r="E29" s="51">
        <v>42</v>
      </c>
      <c r="F29" s="50">
        <v>1.75</v>
      </c>
      <c r="G29" s="51">
        <v>165</v>
      </c>
      <c r="H29" s="52">
        <v>211</v>
      </c>
      <c r="I29" s="53"/>
      <c r="J29" s="160"/>
      <c r="K29" s="65"/>
      <c r="L29" s="49"/>
      <c r="M29" s="50"/>
      <c r="N29" s="52"/>
      <c r="O29" s="54">
        <v>3307</v>
      </c>
      <c r="P29" s="50">
        <v>38</v>
      </c>
      <c r="Q29" s="52">
        <v>99</v>
      </c>
      <c r="R29" s="23">
        <f t="shared" si="18"/>
        <v>679</v>
      </c>
      <c r="S29" s="24">
        <f t="shared" si="19"/>
        <v>1540</v>
      </c>
      <c r="T29" s="62"/>
      <c r="U29" s="62"/>
      <c r="V29" s="62"/>
      <c r="W29" s="114">
        <f t="shared" ca="1" si="20"/>
        <v>136393</v>
      </c>
      <c r="X29" s="115">
        <f ca="1">IFERROR(('Main Tab'!$D$10-W29)/'Main Tab'!$D$10,1)</f>
        <v>0.23205166463033552</v>
      </c>
      <c r="Y29" s="110"/>
      <c r="Z29" s="65">
        <v>8</v>
      </c>
      <c r="AA29" s="49">
        <v>7967501</v>
      </c>
      <c r="AB29" s="49" t="s">
        <v>143</v>
      </c>
      <c r="AC29" s="50">
        <v>196.73</v>
      </c>
      <c r="AD29" s="104" t="s">
        <v>157</v>
      </c>
      <c r="AE29" s="106">
        <v>48</v>
      </c>
      <c r="AF29" s="108">
        <v>2E-3</v>
      </c>
      <c r="AI29" s="83">
        <f t="shared" ca="1" si="21"/>
        <v>43575.916666666628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38</v>
      </c>
      <c r="AQ29" s="81">
        <f t="shared" si="2"/>
        <v>99</v>
      </c>
      <c r="AR29" s="81">
        <f t="shared" si="3"/>
        <v>3307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2">
        <f t="shared" si="8"/>
        <v>165</v>
      </c>
      <c r="AX29" s="81">
        <f t="shared" si="9"/>
        <v>211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960</v>
      </c>
      <c r="BC29" s="81">
        <f t="shared" si="14"/>
        <v>211</v>
      </c>
      <c r="BD29" s="222">
        <f t="shared" si="15"/>
        <v>2E-3</v>
      </c>
      <c r="BE29" s="223">
        <f t="shared" si="16"/>
        <v>48</v>
      </c>
      <c r="BF29" s="84" t="str">
        <f t="shared" si="17"/>
        <v>Ticket No: 7967501 196.73 bbls sold</v>
      </c>
    </row>
    <row r="30" spans="2:58" x14ac:dyDescent="0.25">
      <c r="B30" s="47">
        <f t="shared" ca="1" si="22"/>
        <v>43575.958333333292</v>
      </c>
      <c r="C30" s="49"/>
      <c r="D30" s="50">
        <v>959</v>
      </c>
      <c r="E30" s="51">
        <v>42</v>
      </c>
      <c r="F30" s="50">
        <v>1.75</v>
      </c>
      <c r="G30" s="51">
        <v>164</v>
      </c>
      <c r="H30" s="52">
        <v>211</v>
      </c>
      <c r="I30" s="53"/>
      <c r="J30" s="160"/>
      <c r="K30" s="65"/>
      <c r="L30" s="49"/>
      <c r="M30" s="50"/>
      <c r="N30" s="52"/>
      <c r="O30" s="54">
        <v>3320</v>
      </c>
      <c r="P30" s="50">
        <v>39</v>
      </c>
      <c r="Q30" s="52">
        <v>97</v>
      </c>
      <c r="R30" s="23">
        <f t="shared" si="18"/>
        <v>718</v>
      </c>
      <c r="S30" s="24">
        <f t="shared" si="19"/>
        <v>1637</v>
      </c>
      <c r="T30" s="62"/>
      <c r="U30" s="62"/>
      <c r="V30" s="62"/>
      <c r="W30" s="114">
        <f t="shared" ca="1" si="20"/>
        <v>136296</v>
      </c>
      <c r="X30" s="115">
        <f ca="1">IFERROR(('Main Tab'!$D$10-W30)/'Main Tab'!$D$10,1)</f>
        <v>0.23259781427533824</v>
      </c>
      <c r="Y30" s="110"/>
      <c r="Z30" s="65">
        <v>9</v>
      </c>
      <c r="AA30" s="49"/>
      <c r="AB30" s="49"/>
      <c r="AC30" s="50"/>
      <c r="AD30" s="104"/>
      <c r="AE30" s="106"/>
      <c r="AF30" s="108"/>
      <c r="AI30" s="83">
        <f t="shared" ca="1" si="21"/>
        <v>43575.958333333292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39</v>
      </c>
      <c r="AQ30" s="81">
        <f t="shared" si="2"/>
        <v>97</v>
      </c>
      <c r="AR30" s="81">
        <f t="shared" si="3"/>
        <v>3320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2">
        <f t="shared" si="8"/>
        <v>164</v>
      </c>
      <c r="AX30" s="81">
        <f t="shared" si="9"/>
        <v>211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959</v>
      </c>
      <c r="BC30" s="81">
        <f t="shared" si="14"/>
        <v>211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43575.999999999956</v>
      </c>
      <c r="C31" s="49"/>
      <c r="D31" s="50">
        <v>957</v>
      </c>
      <c r="E31" s="51">
        <v>42</v>
      </c>
      <c r="F31" s="50">
        <v>1.75</v>
      </c>
      <c r="G31" s="51">
        <v>166</v>
      </c>
      <c r="H31" s="52">
        <v>210</v>
      </c>
      <c r="I31" s="53"/>
      <c r="J31" s="160"/>
      <c r="K31" s="65"/>
      <c r="L31" s="49"/>
      <c r="M31" s="50"/>
      <c r="N31" s="52"/>
      <c r="O31" s="54">
        <v>3314</v>
      </c>
      <c r="P31" s="50">
        <v>39</v>
      </c>
      <c r="Q31" s="52">
        <v>86</v>
      </c>
      <c r="R31" s="23">
        <f t="shared" si="18"/>
        <v>757</v>
      </c>
      <c r="S31" s="24">
        <f t="shared" si="19"/>
        <v>1723</v>
      </c>
      <c r="T31" s="62"/>
      <c r="U31" s="62"/>
      <c r="V31" s="62"/>
      <c r="W31" s="114">
        <f t="shared" ca="1" si="20"/>
        <v>136210</v>
      </c>
      <c r="X31" s="115">
        <f ca="1">IFERROR(('Main Tab'!$D$10-W31)/'Main Tab'!$D$10,1)</f>
        <v>0.23308202942451592</v>
      </c>
      <c r="Y31" s="110"/>
      <c r="Z31" s="65">
        <v>4</v>
      </c>
      <c r="AA31" s="49"/>
      <c r="AB31" s="49"/>
      <c r="AC31" s="50"/>
      <c r="AD31" s="104"/>
      <c r="AE31" s="106"/>
      <c r="AF31" s="108"/>
      <c r="AI31" s="83">
        <f t="shared" ca="1" si="21"/>
        <v>43575.999999999956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39</v>
      </c>
      <c r="AQ31" s="81">
        <f t="shared" si="2"/>
        <v>86</v>
      </c>
      <c r="AR31" s="81">
        <f t="shared" si="3"/>
        <v>3314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2">
        <f t="shared" si="8"/>
        <v>166</v>
      </c>
      <c r="AX31" s="81">
        <f t="shared" si="9"/>
        <v>210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957</v>
      </c>
      <c r="BC31" s="81">
        <f t="shared" si="14"/>
        <v>210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43576.041666666621</v>
      </c>
      <c r="C32" s="49"/>
      <c r="D32" s="50">
        <v>953</v>
      </c>
      <c r="E32" s="51">
        <v>42</v>
      </c>
      <c r="F32" s="50">
        <v>1.75</v>
      </c>
      <c r="G32" s="51">
        <v>165</v>
      </c>
      <c r="H32" s="52">
        <v>208</v>
      </c>
      <c r="I32" s="53"/>
      <c r="J32" s="160"/>
      <c r="K32" s="65"/>
      <c r="L32" s="49"/>
      <c r="M32" s="50"/>
      <c r="N32" s="52"/>
      <c r="O32" s="54">
        <v>3289</v>
      </c>
      <c r="P32" s="50">
        <v>36</v>
      </c>
      <c r="Q32" s="52">
        <v>99</v>
      </c>
      <c r="R32" s="23">
        <f t="shared" si="18"/>
        <v>793</v>
      </c>
      <c r="S32" s="24">
        <f t="shared" si="19"/>
        <v>1822</v>
      </c>
      <c r="T32" s="62"/>
      <c r="U32" s="62"/>
      <c r="V32" s="62"/>
      <c r="W32" s="114">
        <f t="shared" ca="1" si="20"/>
        <v>136111</v>
      </c>
      <c r="X32" s="115">
        <f ca="1">IFERROR(('Main Tab'!$D$10-W32)/'Main Tab'!$D$10,1)</f>
        <v>0.23363943988694139</v>
      </c>
      <c r="Y32" s="110"/>
      <c r="Z32" s="65">
        <v>7</v>
      </c>
      <c r="AA32" s="49"/>
      <c r="AB32" s="49"/>
      <c r="AC32" s="50"/>
      <c r="AD32" s="104"/>
      <c r="AE32" s="106"/>
      <c r="AF32" s="108"/>
      <c r="AI32" s="83">
        <f t="shared" ca="1" si="21"/>
        <v>43576.041666666621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36</v>
      </c>
      <c r="AQ32" s="81">
        <f t="shared" si="2"/>
        <v>99</v>
      </c>
      <c r="AR32" s="81">
        <f t="shared" si="3"/>
        <v>3289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2">
        <f t="shared" si="8"/>
        <v>165</v>
      </c>
      <c r="AX32" s="81">
        <f t="shared" si="9"/>
        <v>208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953</v>
      </c>
      <c r="BC32" s="81">
        <f t="shared" si="14"/>
        <v>208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43576.083333333285</v>
      </c>
      <c r="C33" s="49"/>
      <c r="D33" s="50">
        <v>957</v>
      </c>
      <c r="E33" s="51">
        <v>42</v>
      </c>
      <c r="F33" s="50">
        <v>1.75</v>
      </c>
      <c r="G33" s="51">
        <v>165</v>
      </c>
      <c r="H33" s="52">
        <v>206</v>
      </c>
      <c r="I33" s="53"/>
      <c r="J33" s="160"/>
      <c r="K33" s="65"/>
      <c r="L33" s="49"/>
      <c r="M33" s="50"/>
      <c r="N33" s="52"/>
      <c r="O33" s="54">
        <v>3309</v>
      </c>
      <c r="P33" s="50">
        <v>38</v>
      </c>
      <c r="Q33" s="52">
        <v>91</v>
      </c>
      <c r="R33" s="23">
        <f t="shared" si="18"/>
        <v>831</v>
      </c>
      <c r="S33" s="24">
        <f t="shared" si="19"/>
        <v>1913</v>
      </c>
      <c r="T33" s="62"/>
      <c r="U33" s="62"/>
      <c r="V33" s="62"/>
      <c r="W33" s="114">
        <f t="shared" ca="1" si="20"/>
        <v>136020</v>
      </c>
      <c r="X33" s="115">
        <f ca="1">IFERROR(('Main Tab'!$D$10-W33)/'Main Tab'!$D$10,1)</f>
        <v>0.23415180707967592</v>
      </c>
      <c r="Y33" s="110"/>
      <c r="Z33" s="65">
        <v>10</v>
      </c>
      <c r="AA33" s="49"/>
      <c r="AB33" s="49"/>
      <c r="AC33" s="50"/>
      <c r="AD33" s="104"/>
      <c r="AE33" s="106"/>
      <c r="AF33" s="108"/>
      <c r="AI33" s="83">
        <f t="shared" ca="1" si="21"/>
        <v>43576.083333333285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38</v>
      </c>
      <c r="AQ33" s="81">
        <f t="shared" si="2"/>
        <v>91</v>
      </c>
      <c r="AR33" s="81">
        <f t="shared" si="3"/>
        <v>3309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2">
        <f t="shared" si="8"/>
        <v>165</v>
      </c>
      <c r="AX33" s="81">
        <f t="shared" si="9"/>
        <v>206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957</v>
      </c>
      <c r="BC33" s="81">
        <f t="shared" si="14"/>
        <v>206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43576.124999999949</v>
      </c>
      <c r="C34" s="49"/>
      <c r="D34" s="50">
        <v>956</v>
      </c>
      <c r="E34" s="51">
        <v>42</v>
      </c>
      <c r="F34" s="50">
        <v>1.75</v>
      </c>
      <c r="G34" s="51">
        <v>164</v>
      </c>
      <c r="H34" s="52">
        <v>205</v>
      </c>
      <c r="I34" s="53"/>
      <c r="J34" s="160"/>
      <c r="K34" s="65"/>
      <c r="L34" s="49"/>
      <c r="M34" s="50"/>
      <c r="N34" s="52"/>
      <c r="O34" s="54">
        <v>3340</v>
      </c>
      <c r="P34" s="50">
        <v>37</v>
      </c>
      <c r="Q34" s="52">
        <v>97</v>
      </c>
      <c r="R34" s="23">
        <f t="shared" si="18"/>
        <v>868</v>
      </c>
      <c r="S34" s="24">
        <f t="shared" si="19"/>
        <v>2010</v>
      </c>
      <c r="T34" s="62"/>
      <c r="U34" s="62"/>
      <c r="V34" s="62"/>
      <c r="W34" s="114">
        <f t="shared" ca="1" si="20"/>
        <v>135923</v>
      </c>
      <c r="X34" s="115">
        <f ca="1">IFERROR(('Main Tab'!$D$10-W34)/'Main Tab'!$D$10,1)</f>
        <v>0.23469795672467864</v>
      </c>
      <c r="Y34" s="110"/>
      <c r="Z34" s="65">
        <v>8</v>
      </c>
      <c r="AA34" s="49">
        <v>7967301</v>
      </c>
      <c r="AB34" s="49" t="s">
        <v>143</v>
      </c>
      <c r="AC34" s="50">
        <v>191.19</v>
      </c>
      <c r="AD34" s="104" t="s">
        <v>157</v>
      </c>
      <c r="AE34" s="106">
        <v>47.6</v>
      </c>
      <c r="AF34" s="108">
        <v>1E-3</v>
      </c>
      <c r="AI34" s="83">
        <f t="shared" ca="1" si="21"/>
        <v>43576.124999999949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37</v>
      </c>
      <c r="AQ34" s="81">
        <f t="shared" si="2"/>
        <v>97</v>
      </c>
      <c r="AR34" s="81">
        <f t="shared" si="3"/>
        <v>3340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2">
        <f t="shared" si="8"/>
        <v>164</v>
      </c>
      <c r="AX34" s="81">
        <f t="shared" si="9"/>
        <v>205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956</v>
      </c>
      <c r="BC34" s="81">
        <f t="shared" si="14"/>
        <v>205</v>
      </c>
      <c r="BD34" s="222">
        <f t="shared" si="15"/>
        <v>1E-3</v>
      </c>
      <c r="BE34" s="223">
        <f t="shared" si="16"/>
        <v>47.6</v>
      </c>
      <c r="BF34" s="84" t="str">
        <f t="shared" si="17"/>
        <v>Ticket No: 7967301 191.19 bbls sold</v>
      </c>
    </row>
    <row r="35" spans="2:58" x14ac:dyDescent="0.25">
      <c r="B35" s="47">
        <f t="shared" ca="1" si="22"/>
        <v>43576.166666666613</v>
      </c>
      <c r="C35" s="49"/>
      <c r="D35" s="50">
        <v>957</v>
      </c>
      <c r="E35" s="51">
        <v>42</v>
      </c>
      <c r="F35" s="50">
        <v>1.75</v>
      </c>
      <c r="G35" s="51">
        <v>163</v>
      </c>
      <c r="H35" s="52">
        <v>206</v>
      </c>
      <c r="I35" s="53"/>
      <c r="J35" s="160"/>
      <c r="K35" s="65"/>
      <c r="L35" s="49"/>
      <c r="M35" s="50"/>
      <c r="N35" s="52"/>
      <c r="O35" s="54">
        <v>3245</v>
      </c>
      <c r="P35" s="50">
        <v>37</v>
      </c>
      <c r="Q35" s="52">
        <v>88</v>
      </c>
      <c r="R35" s="23">
        <f t="shared" si="18"/>
        <v>905</v>
      </c>
      <c r="S35" s="24">
        <f t="shared" si="19"/>
        <v>2098</v>
      </c>
      <c r="T35" s="62"/>
      <c r="U35" s="62"/>
      <c r="V35" s="62"/>
      <c r="W35" s="114">
        <f t="shared" ca="1" si="20"/>
        <v>135835</v>
      </c>
      <c r="X35" s="115">
        <f ca="1">IFERROR(('Main Tab'!$D$10-W35)/'Main Tab'!$D$10,1)</f>
        <v>0.23519343269127907</v>
      </c>
      <c r="Y35" s="110" t="s">
        <v>170</v>
      </c>
      <c r="Z35" s="65">
        <v>6</v>
      </c>
      <c r="AA35" s="49"/>
      <c r="AB35" s="49"/>
      <c r="AC35" s="50"/>
      <c r="AD35" s="104"/>
      <c r="AE35" s="106"/>
      <c r="AF35" s="108"/>
      <c r="AI35" s="83">
        <f t="shared" ca="1" si="21"/>
        <v>43576.166666666613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Accum-42360</v>
      </c>
      <c r="AP35" s="81">
        <f t="shared" si="1"/>
        <v>37</v>
      </c>
      <c r="AQ35" s="81">
        <f t="shared" si="2"/>
        <v>88</v>
      </c>
      <c r="AR35" s="81">
        <f t="shared" si="3"/>
        <v>3245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2">
        <f t="shared" si="8"/>
        <v>163</v>
      </c>
      <c r="AX35" s="81">
        <f t="shared" si="9"/>
        <v>206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957</v>
      </c>
      <c r="BC35" s="81">
        <f t="shared" si="14"/>
        <v>206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43576.208333333278</v>
      </c>
      <c r="C36" s="49"/>
      <c r="D36" s="50">
        <v>956</v>
      </c>
      <c r="E36" s="50">
        <v>42</v>
      </c>
      <c r="F36" s="50">
        <v>1.75</v>
      </c>
      <c r="G36" s="51">
        <v>158</v>
      </c>
      <c r="H36" s="52">
        <v>206</v>
      </c>
      <c r="I36" s="53"/>
      <c r="J36" s="160"/>
      <c r="K36" s="65"/>
      <c r="L36" s="49"/>
      <c r="M36" s="50"/>
      <c r="N36" s="52"/>
      <c r="O36" s="54">
        <v>3211</v>
      </c>
      <c r="P36" s="50">
        <v>38</v>
      </c>
      <c r="Q36" s="52">
        <v>90</v>
      </c>
      <c r="R36" s="23">
        <f t="shared" si="18"/>
        <v>943</v>
      </c>
      <c r="S36" s="24">
        <f t="shared" si="19"/>
        <v>2188</v>
      </c>
      <c r="T36" s="62"/>
      <c r="U36" s="62"/>
      <c r="V36" s="62"/>
      <c r="W36" s="114">
        <f t="shared" ca="1" si="20"/>
        <v>135745</v>
      </c>
      <c r="X36" s="115">
        <f ca="1">IFERROR(('Main Tab'!$D$10-W36)/'Main Tab'!$D$10,1)</f>
        <v>0.2357001694753022</v>
      </c>
      <c r="Y36" s="110" t="s">
        <v>171</v>
      </c>
      <c r="Z36" s="65">
        <v>4</v>
      </c>
      <c r="AA36" s="49"/>
      <c r="AB36" s="49"/>
      <c r="AC36" s="50"/>
      <c r="AD36" s="104"/>
      <c r="AE36" s="106"/>
      <c r="AF36" s="108"/>
      <c r="AI36" s="83">
        <f t="shared" ca="1" si="21"/>
        <v>43576.208333333278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OT-1- 5'6"  OT 2- 2'9"</v>
      </c>
      <c r="AP36" s="81">
        <f t="shared" si="1"/>
        <v>38</v>
      </c>
      <c r="AQ36" s="81">
        <f t="shared" si="2"/>
        <v>90</v>
      </c>
      <c r="AR36" s="81">
        <f t="shared" si="3"/>
        <v>3211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2">
        <f t="shared" si="8"/>
        <v>158</v>
      </c>
      <c r="AX36" s="81">
        <f t="shared" si="9"/>
        <v>206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956</v>
      </c>
      <c r="BC36" s="81">
        <f t="shared" si="14"/>
        <v>206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43576.249999999942</v>
      </c>
      <c r="C37" s="55"/>
      <c r="D37" s="56">
        <v>954</v>
      </c>
      <c r="E37" s="57">
        <v>42</v>
      </c>
      <c r="F37" s="56">
        <v>1.75</v>
      </c>
      <c r="G37" s="57">
        <v>175</v>
      </c>
      <c r="H37" s="58">
        <v>206</v>
      </c>
      <c r="I37" s="59"/>
      <c r="J37" s="161"/>
      <c r="K37" s="66"/>
      <c r="L37" s="55"/>
      <c r="M37" s="56"/>
      <c r="N37" s="58"/>
      <c r="O37" s="60">
        <v>3347</v>
      </c>
      <c r="P37" s="50">
        <v>39</v>
      </c>
      <c r="Q37" s="58">
        <v>83</v>
      </c>
      <c r="R37" s="25">
        <f t="shared" si="18"/>
        <v>982</v>
      </c>
      <c r="S37" s="26">
        <f t="shared" si="19"/>
        <v>2271</v>
      </c>
      <c r="T37" s="63"/>
      <c r="U37" s="63"/>
      <c r="V37" s="63"/>
      <c r="W37" s="116">
        <f t="shared" ca="1" si="20"/>
        <v>135662</v>
      </c>
      <c r="X37" s="117">
        <f ca="1">IFERROR(('Main Tab'!$D$10-W37)/'Main Tab'!$D$10,1)</f>
        <v>0.23616749339834578</v>
      </c>
      <c r="Y37" s="111"/>
      <c r="Z37" s="66">
        <v>4</v>
      </c>
      <c r="AA37" s="55"/>
      <c r="AB37" s="55"/>
      <c r="AC37" s="56"/>
      <c r="AD37" s="105"/>
      <c r="AE37" s="107"/>
      <c r="AF37" s="109"/>
      <c r="AI37" s="85">
        <f t="shared" ca="1" si="21"/>
        <v>43576.249999999942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39</v>
      </c>
      <c r="AQ37" s="86">
        <f t="shared" si="2"/>
        <v>83</v>
      </c>
      <c r="AR37" s="86">
        <f t="shared" si="3"/>
        <v>3347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7">
        <f t="shared" si="8"/>
        <v>175</v>
      </c>
      <c r="AX37" s="86">
        <f t="shared" si="9"/>
        <v>206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954</v>
      </c>
      <c r="BC37" s="86">
        <f t="shared" si="14"/>
        <v>206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800-000000000000}">
      <formula1>0</formula1>
      <formula2>64</formula2>
    </dataValidation>
  </dataValidations>
  <pageMargins left="0" right="0" top="0" bottom="0" header="0.5" footer="0.5"/>
  <pageSetup scale="35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9">
    <tabColor rgb="FF000000"/>
    <pageSetUpPr fitToPage="1"/>
  </sheetPr>
  <dimension ref="B1:BF100"/>
  <sheetViews>
    <sheetView showGridLines="0" topLeftCell="R1" workbookViewId="0">
      <selection activeCell="L20" sqref="L20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43574</v>
      </c>
      <c r="N5" s="468" t="str">
        <f ca="1">"Oil Sales for "&amp;TEXT(L5,"MM-DD-YY")</f>
        <v>Oil Sales for 04-19-19</v>
      </c>
      <c r="O5" s="469"/>
      <c r="P5" s="96">
        <f>SUM(AC14:AC37)</f>
        <v>772.22</v>
      </c>
      <c r="Q5" s="10"/>
      <c r="R5" s="531" t="str">
        <f ca="1">"Flare Total For "&amp;TEXT(L5,"MM-DD-YY")</f>
        <v>Flare Total For 04-19-19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1001</v>
      </c>
      <c r="M6" s="10"/>
      <c r="N6" s="472" t="str">
        <f ca="1">"Gas Sales for "&amp;TEXT(L5,"MM-DD-YY")</f>
        <v>Gas Sales for 04-19-19</v>
      </c>
      <c r="O6" s="473"/>
      <c r="P6" s="132">
        <v>3202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2396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964</v>
      </c>
      <c r="E14" s="51">
        <v>42</v>
      </c>
      <c r="F14" s="50">
        <v>1.75</v>
      </c>
      <c r="G14" s="51">
        <v>155</v>
      </c>
      <c r="H14" s="52">
        <v>191</v>
      </c>
      <c r="I14" s="53"/>
      <c r="J14" s="160"/>
      <c r="K14" s="65"/>
      <c r="L14" s="49"/>
      <c r="M14" s="50"/>
      <c r="N14" s="52"/>
      <c r="O14" s="54">
        <v>3161</v>
      </c>
      <c r="P14" s="50">
        <v>43</v>
      </c>
      <c r="Q14" s="52">
        <v>90</v>
      </c>
      <c r="R14" s="21">
        <f>P14</f>
        <v>43</v>
      </c>
      <c r="S14" s="22">
        <f>Q14</f>
        <v>90</v>
      </c>
      <c r="T14" s="61"/>
      <c r="U14" s="61"/>
      <c r="V14" s="61"/>
      <c r="W14" s="112">
        <f ca="1">INDEX('Daily Totals'!$1:$1048576,MATCH(L5,'Daily Totals'!B:B)-1,17)</f>
        <v>140231</v>
      </c>
      <c r="X14" s="113">
        <f ca="1">IFERROR(('Main Tab'!$D$10-W14)/'Main Tab'!$D$10,1)</f>
        <v>0.21044215599610375</v>
      </c>
      <c r="Y14" s="185"/>
      <c r="Z14" s="64">
        <v>8</v>
      </c>
      <c r="AA14" s="49"/>
      <c r="AB14" s="49"/>
      <c r="AC14" s="50"/>
      <c r="AD14" s="104"/>
      <c r="AE14" s="106"/>
      <c r="AF14" s="108"/>
      <c r="AI14" s="83">
        <f ca="1">$L$5+B14</f>
        <v>43574.291666666664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43</v>
      </c>
      <c r="AQ14" s="81">
        <f t="shared" ref="AQ14:AQ37" si="2">IF(Q14="","",Q14)</f>
        <v>90</v>
      </c>
      <c r="AR14" s="81">
        <f t="shared" ref="AR14:AR37" si="3">IF(O14="","",O14)</f>
        <v>3161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1.75</v>
      </c>
      <c r="AW14" s="82">
        <f t="shared" ref="AW14:AW37" si="8">IF(G14="","",G14)</f>
        <v>155</v>
      </c>
      <c r="AX14" s="81">
        <f t="shared" ref="AX14:AX37" si="9">IF(H14="","",H14)</f>
        <v>191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964</v>
      </c>
      <c r="BC14" s="81">
        <f t="shared" ref="BC14:BC37" si="14">IF(H14="","",H14)</f>
        <v>191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43574.333333333328</v>
      </c>
      <c r="C15" s="49"/>
      <c r="D15" s="50">
        <v>966</v>
      </c>
      <c r="E15" s="51">
        <v>42</v>
      </c>
      <c r="F15" s="50">
        <v>1.75</v>
      </c>
      <c r="G15" s="51">
        <v>177</v>
      </c>
      <c r="H15" s="52">
        <v>199</v>
      </c>
      <c r="I15" s="53"/>
      <c r="J15" s="160"/>
      <c r="K15" s="65"/>
      <c r="L15" s="49"/>
      <c r="M15" s="50"/>
      <c r="N15" s="52"/>
      <c r="O15" s="54">
        <v>3155</v>
      </c>
      <c r="P15" s="50">
        <v>43</v>
      </c>
      <c r="Q15" s="52">
        <v>85</v>
      </c>
      <c r="R15" s="23">
        <f t="shared" ref="R15:R37" si="18">P15+R14</f>
        <v>86</v>
      </c>
      <c r="S15" s="24">
        <f t="shared" ref="S15:S37" si="19">Q15+S14</f>
        <v>175</v>
      </c>
      <c r="T15" s="62"/>
      <c r="U15" s="62"/>
      <c r="V15" s="62"/>
      <c r="W15" s="114">
        <f t="shared" ref="W15:W37" ca="1" si="20">W14-Q15</f>
        <v>140146</v>
      </c>
      <c r="X15" s="115">
        <f ca="1">IFERROR(('Main Tab'!$D$10-W15)/'Main Tab'!$D$10,1)</f>
        <v>0.21092074073657008</v>
      </c>
      <c r="Y15" s="110"/>
      <c r="Z15" s="65">
        <v>7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43574.333333333328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43</v>
      </c>
      <c r="AQ15" s="81">
        <f t="shared" si="2"/>
        <v>85</v>
      </c>
      <c r="AR15" s="81">
        <f t="shared" si="3"/>
        <v>3155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1.75</v>
      </c>
      <c r="AW15" s="82">
        <f t="shared" si="8"/>
        <v>177</v>
      </c>
      <c r="AX15" s="81">
        <f t="shared" si="9"/>
        <v>199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966</v>
      </c>
      <c r="BC15" s="81">
        <f t="shared" si="14"/>
        <v>199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43574.374999999993</v>
      </c>
      <c r="C16" s="49"/>
      <c r="D16" s="50">
        <v>967</v>
      </c>
      <c r="E16" s="51">
        <v>42</v>
      </c>
      <c r="F16" s="50">
        <v>1.75</v>
      </c>
      <c r="G16" s="51">
        <v>158</v>
      </c>
      <c r="H16" s="52">
        <v>198</v>
      </c>
      <c r="I16" s="53"/>
      <c r="J16" s="160"/>
      <c r="K16" s="65"/>
      <c r="L16" s="49"/>
      <c r="M16" s="50"/>
      <c r="N16" s="52"/>
      <c r="O16" s="54">
        <v>3164</v>
      </c>
      <c r="P16" s="50">
        <v>43</v>
      </c>
      <c r="Q16" s="52">
        <v>83</v>
      </c>
      <c r="R16" s="23">
        <f t="shared" si="18"/>
        <v>129</v>
      </c>
      <c r="S16" s="24">
        <f t="shared" si="19"/>
        <v>258</v>
      </c>
      <c r="T16" s="62"/>
      <c r="U16" s="62"/>
      <c r="V16" s="62"/>
      <c r="W16" s="114">
        <f t="shared" ca="1" si="20"/>
        <v>140063</v>
      </c>
      <c r="X16" s="115">
        <f ca="1">IFERROR(('Main Tab'!$D$10-W16)/'Main Tab'!$D$10,1)</f>
        <v>0.21138806465961363</v>
      </c>
      <c r="Y16" s="110"/>
      <c r="Z16" s="65">
        <v>10</v>
      </c>
      <c r="AA16" s="49">
        <v>7928801</v>
      </c>
      <c r="AB16" s="49" t="s">
        <v>154</v>
      </c>
      <c r="AC16" s="50">
        <v>196.73</v>
      </c>
      <c r="AD16" s="104" t="s">
        <v>157</v>
      </c>
      <c r="AE16" s="106">
        <v>44.8</v>
      </c>
      <c r="AF16" s="108">
        <v>1E-3</v>
      </c>
      <c r="AI16" s="83">
        <f t="shared" ca="1" si="21"/>
        <v>43574.374999999993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43</v>
      </c>
      <c r="AQ16" s="81">
        <f t="shared" si="2"/>
        <v>83</v>
      </c>
      <c r="AR16" s="81">
        <f t="shared" si="3"/>
        <v>3164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1.75</v>
      </c>
      <c r="AW16" s="82">
        <f t="shared" si="8"/>
        <v>158</v>
      </c>
      <c r="AX16" s="81">
        <f t="shared" si="9"/>
        <v>198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967</v>
      </c>
      <c r="BC16" s="81">
        <f t="shared" si="14"/>
        <v>198</v>
      </c>
      <c r="BD16" s="222">
        <f t="shared" si="15"/>
        <v>1E-3</v>
      </c>
      <c r="BE16" s="223">
        <f t="shared" si="16"/>
        <v>44.8</v>
      </c>
      <c r="BF16" s="84" t="str">
        <f t="shared" si="17"/>
        <v>Ticket No: 7928801 196.73 bbls sold</v>
      </c>
    </row>
    <row r="17" spans="2:58" x14ac:dyDescent="0.25">
      <c r="B17" s="47">
        <f t="shared" ca="1" si="22"/>
        <v>43574.416666666657</v>
      </c>
      <c r="C17" s="49"/>
      <c r="D17" s="50">
        <v>968</v>
      </c>
      <c r="E17" s="51">
        <v>42</v>
      </c>
      <c r="F17" s="50">
        <v>1.75</v>
      </c>
      <c r="G17" s="51">
        <v>154</v>
      </c>
      <c r="H17" s="52">
        <v>200</v>
      </c>
      <c r="I17" s="53"/>
      <c r="J17" s="160"/>
      <c r="K17" s="65"/>
      <c r="L17" s="49"/>
      <c r="M17" s="50"/>
      <c r="N17" s="52"/>
      <c r="O17" s="54">
        <v>3125</v>
      </c>
      <c r="P17" s="50">
        <v>44</v>
      </c>
      <c r="Q17" s="52">
        <v>82</v>
      </c>
      <c r="R17" s="23">
        <f t="shared" si="18"/>
        <v>173</v>
      </c>
      <c r="S17" s="24">
        <f t="shared" si="19"/>
        <v>340</v>
      </c>
      <c r="T17" s="62"/>
      <c r="U17" s="171"/>
      <c r="V17" s="62"/>
      <c r="W17" s="114">
        <f t="shared" ca="1" si="20"/>
        <v>139981</v>
      </c>
      <c r="X17" s="115">
        <f ca="1">IFERROR(('Main Tab'!$D$10-W17)/'Main Tab'!$D$10,1)</f>
        <v>0.21184975817394586</v>
      </c>
      <c r="Y17" s="110"/>
      <c r="Z17" s="65">
        <v>5</v>
      </c>
      <c r="AA17" s="49"/>
      <c r="AB17" s="49"/>
      <c r="AC17" s="50"/>
      <c r="AD17" s="104"/>
      <c r="AE17" s="106"/>
      <c r="AF17" s="108"/>
      <c r="AI17" s="83">
        <f t="shared" ca="1" si="21"/>
        <v>43574.416666666657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44</v>
      </c>
      <c r="AQ17" s="81">
        <f t="shared" si="2"/>
        <v>82</v>
      </c>
      <c r="AR17" s="81">
        <f t="shared" si="3"/>
        <v>3125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1.75</v>
      </c>
      <c r="AW17" s="82">
        <f t="shared" si="8"/>
        <v>154</v>
      </c>
      <c r="AX17" s="81">
        <f t="shared" si="9"/>
        <v>200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968</v>
      </c>
      <c r="BC17" s="81">
        <f t="shared" si="14"/>
        <v>200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43574.458333333321</v>
      </c>
      <c r="C18" s="49"/>
      <c r="D18" s="50">
        <v>964</v>
      </c>
      <c r="E18" s="51">
        <v>42</v>
      </c>
      <c r="F18" s="50">
        <v>1.75</v>
      </c>
      <c r="G18" s="51">
        <v>160</v>
      </c>
      <c r="H18" s="52">
        <v>201</v>
      </c>
      <c r="I18" s="53"/>
      <c r="J18" s="160"/>
      <c r="K18" s="65"/>
      <c r="L18" s="49"/>
      <c r="M18" s="50"/>
      <c r="N18" s="52"/>
      <c r="O18" s="54">
        <v>3159</v>
      </c>
      <c r="P18" s="50">
        <v>43</v>
      </c>
      <c r="Q18" s="52">
        <v>81</v>
      </c>
      <c r="R18" s="23">
        <f t="shared" si="18"/>
        <v>216</v>
      </c>
      <c r="S18" s="24">
        <f t="shared" si="19"/>
        <v>421</v>
      </c>
      <c r="T18" s="62"/>
      <c r="U18" s="62"/>
      <c r="V18" s="62"/>
      <c r="W18" s="114">
        <f t="shared" ca="1" si="20"/>
        <v>139900</v>
      </c>
      <c r="X18" s="115">
        <f ca="1">IFERROR(('Main Tab'!$D$10-W18)/'Main Tab'!$D$10,1)</f>
        <v>0.21230582127956668</v>
      </c>
      <c r="Y18" s="110"/>
      <c r="Z18" s="65">
        <v>5</v>
      </c>
      <c r="AA18" s="49"/>
      <c r="AB18" s="49"/>
      <c r="AC18" s="50"/>
      <c r="AD18" s="104"/>
      <c r="AE18" s="106"/>
      <c r="AF18" s="108"/>
      <c r="AI18" s="83">
        <f t="shared" ca="1" si="21"/>
        <v>43574.458333333321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43</v>
      </c>
      <c r="AQ18" s="81">
        <f t="shared" si="2"/>
        <v>81</v>
      </c>
      <c r="AR18" s="81">
        <f t="shared" si="3"/>
        <v>3159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1.75</v>
      </c>
      <c r="AW18" s="82">
        <f t="shared" si="8"/>
        <v>160</v>
      </c>
      <c r="AX18" s="81">
        <f t="shared" si="9"/>
        <v>201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964</v>
      </c>
      <c r="BC18" s="81">
        <f t="shared" si="14"/>
        <v>201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43574.499999999985</v>
      </c>
      <c r="C19" s="49"/>
      <c r="D19" s="50">
        <v>967</v>
      </c>
      <c r="E19" s="51">
        <v>42</v>
      </c>
      <c r="F19" s="50">
        <v>1.75</v>
      </c>
      <c r="G19" s="51">
        <v>188</v>
      </c>
      <c r="H19" s="52">
        <v>200</v>
      </c>
      <c r="I19" s="53"/>
      <c r="J19" s="160"/>
      <c r="K19" s="65"/>
      <c r="L19" s="49"/>
      <c r="M19" s="50"/>
      <c r="N19" s="52"/>
      <c r="O19" s="54">
        <v>3153</v>
      </c>
      <c r="P19" s="50">
        <v>43</v>
      </c>
      <c r="Q19" s="52">
        <v>83</v>
      </c>
      <c r="R19" s="23">
        <f t="shared" si="18"/>
        <v>259</v>
      </c>
      <c r="S19" s="24">
        <f t="shared" si="19"/>
        <v>504</v>
      </c>
      <c r="T19" s="62"/>
      <c r="U19" s="62"/>
      <c r="V19" s="62"/>
      <c r="W19" s="114">
        <f t="shared" ca="1" si="20"/>
        <v>139817</v>
      </c>
      <c r="X19" s="115">
        <f ca="1">IFERROR(('Main Tab'!$D$10-W19)/'Main Tab'!$D$10,1)</f>
        <v>0.21277314520261026</v>
      </c>
      <c r="Y19" s="110"/>
      <c r="Z19" s="65">
        <v>8</v>
      </c>
      <c r="AA19" s="49"/>
      <c r="AB19" s="49"/>
      <c r="AC19" s="50"/>
      <c r="AD19" s="104"/>
      <c r="AE19" s="106"/>
      <c r="AF19" s="108"/>
      <c r="AI19" s="83">
        <f t="shared" ca="1" si="21"/>
        <v>43574.499999999985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43</v>
      </c>
      <c r="AQ19" s="81">
        <f t="shared" si="2"/>
        <v>83</v>
      </c>
      <c r="AR19" s="81">
        <f t="shared" si="3"/>
        <v>3153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1.75</v>
      </c>
      <c r="AW19" s="82">
        <f t="shared" si="8"/>
        <v>188</v>
      </c>
      <c r="AX19" s="81">
        <f t="shared" si="9"/>
        <v>200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967</v>
      </c>
      <c r="BC19" s="81">
        <f t="shared" si="14"/>
        <v>200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43574.54166666665</v>
      </c>
      <c r="C20" s="49"/>
      <c r="D20" s="50">
        <v>966</v>
      </c>
      <c r="E20" s="51">
        <v>42</v>
      </c>
      <c r="F20" s="50">
        <v>1.75</v>
      </c>
      <c r="G20" s="51">
        <v>162</v>
      </c>
      <c r="H20" s="52">
        <v>199</v>
      </c>
      <c r="I20" s="53"/>
      <c r="J20" s="160"/>
      <c r="K20" s="65"/>
      <c r="L20" s="49"/>
      <c r="M20" s="50"/>
      <c r="N20" s="52"/>
      <c r="O20" s="54">
        <v>3216</v>
      </c>
      <c r="P20" s="50">
        <v>42</v>
      </c>
      <c r="Q20" s="52">
        <v>90</v>
      </c>
      <c r="R20" s="23">
        <f t="shared" si="18"/>
        <v>301</v>
      </c>
      <c r="S20" s="24">
        <f t="shared" si="19"/>
        <v>594</v>
      </c>
      <c r="T20" s="62"/>
      <c r="U20" s="62"/>
      <c r="V20" s="62"/>
      <c r="W20" s="114">
        <f t="shared" ca="1" si="20"/>
        <v>139727</v>
      </c>
      <c r="X20" s="115">
        <f ca="1">IFERROR(('Main Tab'!$D$10-W20)/'Main Tab'!$D$10,1)</f>
        <v>0.21327988198663342</v>
      </c>
      <c r="Y20" s="110"/>
      <c r="Z20" s="221">
        <v>5</v>
      </c>
      <c r="AA20" s="49"/>
      <c r="AB20" s="49"/>
      <c r="AC20" s="50"/>
      <c r="AD20" s="104"/>
      <c r="AE20" s="106"/>
      <c r="AF20" s="108"/>
      <c r="AI20" s="83">
        <f t="shared" ca="1" si="21"/>
        <v>43574.54166666665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42</v>
      </c>
      <c r="AQ20" s="81">
        <f t="shared" si="2"/>
        <v>90</v>
      </c>
      <c r="AR20" s="81">
        <f t="shared" si="3"/>
        <v>3216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1.75</v>
      </c>
      <c r="AW20" s="82">
        <f t="shared" si="8"/>
        <v>162</v>
      </c>
      <c r="AX20" s="81">
        <f t="shared" si="9"/>
        <v>199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966</v>
      </c>
      <c r="BC20" s="81">
        <f t="shared" si="14"/>
        <v>199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43574.583333333314</v>
      </c>
      <c r="C21" s="49"/>
      <c r="D21" s="50">
        <v>967</v>
      </c>
      <c r="E21" s="51">
        <v>42</v>
      </c>
      <c r="F21" s="50">
        <v>1.75</v>
      </c>
      <c r="G21" s="51">
        <v>158</v>
      </c>
      <c r="H21" s="52">
        <v>199</v>
      </c>
      <c r="I21" s="53"/>
      <c r="J21" s="160"/>
      <c r="K21" s="65"/>
      <c r="L21" s="49"/>
      <c r="M21" s="50"/>
      <c r="N21" s="52"/>
      <c r="O21" s="54">
        <v>3229</v>
      </c>
      <c r="P21" s="50">
        <v>40</v>
      </c>
      <c r="Q21" s="52">
        <v>100</v>
      </c>
      <c r="R21" s="23">
        <f t="shared" si="18"/>
        <v>341</v>
      </c>
      <c r="S21" s="24">
        <f t="shared" si="19"/>
        <v>694</v>
      </c>
      <c r="T21" s="62"/>
      <c r="U21" s="62"/>
      <c r="V21" s="62"/>
      <c r="W21" s="114">
        <f t="shared" ca="1" si="20"/>
        <v>139627</v>
      </c>
      <c r="X21" s="115">
        <f ca="1">IFERROR(('Main Tab'!$D$10-W21)/'Main Tab'!$D$10,1)</f>
        <v>0.21384292285777023</v>
      </c>
      <c r="Y21" s="110"/>
      <c r="Z21" s="65">
        <v>4</v>
      </c>
      <c r="AA21" s="49">
        <v>7928701</v>
      </c>
      <c r="AB21" s="49" t="s">
        <v>154</v>
      </c>
      <c r="AC21" s="50">
        <v>190.34</v>
      </c>
      <c r="AD21" s="104" t="s">
        <v>157</v>
      </c>
      <c r="AE21" s="106">
        <v>48</v>
      </c>
      <c r="AF21" s="108">
        <v>1E-3</v>
      </c>
      <c r="AI21" s="83">
        <f t="shared" ca="1" si="21"/>
        <v>43574.583333333314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40</v>
      </c>
      <c r="AQ21" s="81">
        <f t="shared" si="2"/>
        <v>100</v>
      </c>
      <c r="AR21" s="81">
        <f t="shared" si="3"/>
        <v>3229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1.75</v>
      </c>
      <c r="AW21" s="82">
        <f t="shared" si="8"/>
        <v>158</v>
      </c>
      <c r="AX21" s="81">
        <f t="shared" si="9"/>
        <v>199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967</v>
      </c>
      <c r="BC21" s="81">
        <f t="shared" si="14"/>
        <v>199</v>
      </c>
      <c r="BD21" s="222">
        <f t="shared" si="15"/>
        <v>1E-3</v>
      </c>
      <c r="BE21" s="223">
        <f t="shared" si="16"/>
        <v>48</v>
      </c>
      <c r="BF21" s="84" t="str">
        <f t="shared" si="17"/>
        <v>Ticket No: 7928701 190.34 bbls sold</v>
      </c>
    </row>
    <row r="22" spans="2:58" x14ac:dyDescent="0.25">
      <c r="B22" s="47">
        <f t="shared" ca="1" si="22"/>
        <v>43574.624999999978</v>
      </c>
      <c r="C22" s="49"/>
      <c r="D22" s="50">
        <v>965</v>
      </c>
      <c r="E22" s="51">
        <v>42</v>
      </c>
      <c r="F22" s="50">
        <v>1.75</v>
      </c>
      <c r="G22" s="51">
        <v>155</v>
      </c>
      <c r="H22" s="52">
        <v>200</v>
      </c>
      <c r="I22" s="53"/>
      <c r="J22" s="160"/>
      <c r="K22" s="65"/>
      <c r="L22" s="49"/>
      <c r="M22" s="50"/>
      <c r="N22" s="52"/>
      <c r="O22" s="54">
        <v>3267</v>
      </c>
      <c r="P22" s="50">
        <v>41</v>
      </c>
      <c r="Q22" s="52">
        <v>112</v>
      </c>
      <c r="R22" s="23">
        <f t="shared" si="18"/>
        <v>382</v>
      </c>
      <c r="S22" s="24">
        <f t="shared" si="19"/>
        <v>806</v>
      </c>
      <c r="T22" s="62"/>
      <c r="U22" s="62"/>
      <c r="V22" s="62"/>
      <c r="W22" s="114">
        <f t="shared" ca="1" si="20"/>
        <v>139515</v>
      </c>
      <c r="X22" s="115">
        <f ca="1">IFERROR(('Main Tab'!$D$10-W22)/'Main Tab'!$D$10,1)</f>
        <v>0.21447352863344349</v>
      </c>
      <c r="Y22" s="110"/>
      <c r="Z22" s="65">
        <v>4</v>
      </c>
      <c r="AA22" s="49"/>
      <c r="AB22" s="49"/>
      <c r="AC22" s="50"/>
      <c r="AD22" s="104"/>
      <c r="AE22" s="106"/>
      <c r="AF22" s="108"/>
      <c r="AI22" s="83">
        <f t="shared" ca="1" si="21"/>
        <v>43574.624999999978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41</v>
      </c>
      <c r="AQ22" s="81">
        <f t="shared" si="2"/>
        <v>112</v>
      </c>
      <c r="AR22" s="81">
        <f t="shared" si="3"/>
        <v>3267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1.75</v>
      </c>
      <c r="AW22" s="82">
        <f t="shared" si="8"/>
        <v>155</v>
      </c>
      <c r="AX22" s="81">
        <f t="shared" si="9"/>
        <v>200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965</v>
      </c>
      <c r="BC22" s="81">
        <f t="shared" si="14"/>
        <v>200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43574.666666666642</v>
      </c>
      <c r="C23" s="49"/>
      <c r="D23" s="50">
        <v>964</v>
      </c>
      <c r="E23" s="51">
        <v>42</v>
      </c>
      <c r="F23" s="50">
        <v>1.75</v>
      </c>
      <c r="G23" s="51">
        <v>159</v>
      </c>
      <c r="H23" s="52">
        <v>198</v>
      </c>
      <c r="I23" s="53"/>
      <c r="J23" s="160"/>
      <c r="K23" s="65"/>
      <c r="L23" s="49"/>
      <c r="M23" s="50"/>
      <c r="N23" s="52"/>
      <c r="O23" s="54">
        <v>3256</v>
      </c>
      <c r="P23" s="50">
        <v>42</v>
      </c>
      <c r="Q23" s="52">
        <v>103</v>
      </c>
      <c r="R23" s="23">
        <f t="shared" si="18"/>
        <v>424</v>
      </c>
      <c r="S23" s="24">
        <f t="shared" si="19"/>
        <v>909</v>
      </c>
      <c r="T23" s="62"/>
      <c r="U23" s="62"/>
      <c r="V23" s="62"/>
      <c r="W23" s="114">
        <f t="shared" ca="1" si="20"/>
        <v>139412</v>
      </c>
      <c r="X23" s="115">
        <f ca="1">IFERROR(('Main Tab'!$D$10-W23)/'Main Tab'!$D$10,1)</f>
        <v>0.21505346073071444</v>
      </c>
      <c r="Y23" s="110"/>
      <c r="Z23" s="65">
        <v>7</v>
      </c>
      <c r="AA23" s="49"/>
      <c r="AB23" s="49"/>
      <c r="AC23" s="50"/>
      <c r="AD23" s="104"/>
      <c r="AE23" s="106"/>
      <c r="AF23" s="108"/>
      <c r="AI23" s="83">
        <f t="shared" ca="1" si="21"/>
        <v>43574.666666666642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42</v>
      </c>
      <c r="AQ23" s="81">
        <f t="shared" si="2"/>
        <v>103</v>
      </c>
      <c r="AR23" s="81">
        <f t="shared" si="3"/>
        <v>3256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1.75</v>
      </c>
      <c r="AW23" s="82">
        <f t="shared" si="8"/>
        <v>159</v>
      </c>
      <c r="AX23" s="81">
        <f t="shared" si="9"/>
        <v>198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964</v>
      </c>
      <c r="BC23" s="81">
        <f t="shared" si="14"/>
        <v>198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43574.708333333307</v>
      </c>
      <c r="C24" s="49"/>
      <c r="D24" s="50">
        <v>964</v>
      </c>
      <c r="E24" s="51">
        <v>42</v>
      </c>
      <c r="F24" s="50">
        <v>1.75</v>
      </c>
      <c r="G24" s="51">
        <v>151</v>
      </c>
      <c r="H24" s="52">
        <v>202</v>
      </c>
      <c r="I24" s="53"/>
      <c r="J24" s="160"/>
      <c r="K24" s="65"/>
      <c r="L24" s="49"/>
      <c r="M24" s="50"/>
      <c r="N24" s="52"/>
      <c r="O24" s="54">
        <v>3288</v>
      </c>
      <c r="P24" s="50">
        <v>40</v>
      </c>
      <c r="Q24" s="52">
        <v>112</v>
      </c>
      <c r="R24" s="23">
        <f t="shared" si="18"/>
        <v>464</v>
      </c>
      <c r="S24" s="24">
        <f t="shared" si="19"/>
        <v>1021</v>
      </c>
      <c r="T24" s="62"/>
      <c r="U24" s="62"/>
      <c r="V24" s="62"/>
      <c r="W24" s="114">
        <f t="shared" ca="1" si="20"/>
        <v>139300</v>
      </c>
      <c r="X24" s="115">
        <f ca="1">IFERROR(('Main Tab'!$D$10-W24)/'Main Tab'!$D$10,1)</f>
        <v>0.21568406650638769</v>
      </c>
      <c r="Y24" s="110"/>
      <c r="Z24" s="65">
        <v>9</v>
      </c>
      <c r="AA24" s="49"/>
      <c r="AB24" s="49"/>
      <c r="AC24" s="50"/>
      <c r="AD24" s="104"/>
      <c r="AE24" s="106"/>
      <c r="AF24" s="108"/>
      <c r="AI24" s="83">
        <f t="shared" ca="1" si="21"/>
        <v>43574.708333333307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40</v>
      </c>
      <c r="AQ24" s="81">
        <f t="shared" si="2"/>
        <v>112</v>
      </c>
      <c r="AR24" s="81">
        <f t="shared" si="3"/>
        <v>3288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1.75</v>
      </c>
      <c r="AW24" s="82">
        <f t="shared" si="8"/>
        <v>151</v>
      </c>
      <c r="AX24" s="81">
        <f t="shared" si="9"/>
        <v>202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964</v>
      </c>
      <c r="BC24" s="81">
        <f t="shared" si="14"/>
        <v>202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43574.749999999971</v>
      </c>
      <c r="C25" s="49"/>
      <c r="D25" s="50">
        <v>963</v>
      </c>
      <c r="E25" s="51">
        <v>42</v>
      </c>
      <c r="F25" s="50">
        <v>1.75</v>
      </c>
      <c r="G25" s="51">
        <v>188</v>
      </c>
      <c r="H25" s="52">
        <v>200</v>
      </c>
      <c r="I25" s="53"/>
      <c r="J25" s="160"/>
      <c r="K25" s="65"/>
      <c r="L25" s="49"/>
      <c r="M25" s="50"/>
      <c r="N25" s="52"/>
      <c r="O25" s="54">
        <v>3205</v>
      </c>
      <c r="P25" s="50">
        <v>42</v>
      </c>
      <c r="Q25" s="52">
        <v>101</v>
      </c>
      <c r="R25" s="23">
        <f t="shared" si="18"/>
        <v>506</v>
      </c>
      <c r="S25" s="24">
        <f t="shared" si="19"/>
        <v>1122</v>
      </c>
      <c r="T25" s="62"/>
      <c r="U25" s="62"/>
      <c r="V25" s="62"/>
      <c r="W25" s="114">
        <f t="shared" ca="1" si="20"/>
        <v>139199</v>
      </c>
      <c r="X25" s="115">
        <f ca="1">IFERROR(('Main Tab'!$D$10-W25)/'Main Tab'!$D$10,1)</f>
        <v>0.21625273778623591</v>
      </c>
      <c r="Y25" s="110"/>
      <c r="Z25" s="65">
        <v>5</v>
      </c>
      <c r="AA25" s="49"/>
      <c r="AB25" s="49"/>
      <c r="AC25" s="50"/>
      <c r="AD25" s="104"/>
      <c r="AE25" s="106"/>
      <c r="AF25" s="108"/>
      <c r="AI25" s="83">
        <f t="shared" ca="1" si="21"/>
        <v>43574.749999999971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42</v>
      </c>
      <c r="AQ25" s="81">
        <f t="shared" si="2"/>
        <v>101</v>
      </c>
      <c r="AR25" s="81">
        <f t="shared" si="3"/>
        <v>3205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1.75</v>
      </c>
      <c r="AW25" s="82">
        <f t="shared" si="8"/>
        <v>188</v>
      </c>
      <c r="AX25" s="81">
        <f t="shared" si="9"/>
        <v>200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963</v>
      </c>
      <c r="BC25" s="81">
        <f t="shared" si="14"/>
        <v>200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43574.791666666635</v>
      </c>
      <c r="C26" s="49"/>
      <c r="D26" s="50">
        <v>964</v>
      </c>
      <c r="E26" s="51">
        <v>42</v>
      </c>
      <c r="F26" s="50">
        <v>1.75</v>
      </c>
      <c r="G26" s="51">
        <v>162</v>
      </c>
      <c r="H26" s="52">
        <v>199</v>
      </c>
      <c r="I26" s="53"/>
      <c r="J26" s="160"/>
      <c r="K26" s="65"/>
      <c r="L26" s="49"/>
      <c r="M26" s="50"/>
      <c r="N26" s="52"/>
      <c r="O26" s="54">
        <v>3243</v>
      </c>
      <c r="P26" s="50">
        <v>40</v>
      </c>
      <c r="Q26" s="52">
        <v>107</v>
      </c>
      <c r="R26" s="23">
        <f t="shared" si="18"/>
        <v>546</v>
      </c>
      <c r="S26" s="24">
        <f t="shared" si="19"/>
        <v>1229</v>
      </c>
      <c r="T26" s="62"/>
      <c r="U26" s="62"/>
      <c r="V26" s="62"/>
      <c r="W26" s="114">
        <f t="shared" ca="1" si="20"/>
        <v>139092</v>
      </c>
      <c r="X26" s="115">
        <f ca="1">IFERROR(('Main Tab'!$D$10-W26)/'Main Tab'!$D$10,1)</f>
        <v>0.21685519151835231</v>
      </c>
      <c r="Y26" s="110"/>
      <c r="Z26" s="65">
        <v>12</v>
      </c>
      <c r="AA26" s="49"/>
      <c r="AB26" s="49"/>
      <c r="AC26" s="50"/>
      <c r="AD26" s="104"/>
      <c r="AE26" s="106"/>
      <c r="AF26" s="108"/>
      <c r="AI26" s="83">
        <f t="shared" ca="1" si="21"/>
        <v>43574.791666666635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40</v>
      </c>
      <c r="AQ26" s="81">
        <f t="shared" si="2"/>
        <v>107</v>
      </c>
      <c r="AR26" s="81">
        <f t="shared" si="3"/>
        <v>3243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1.75</v>
      </c>
      <c r="AW26" s="82">
        <f t="shared" si="8"/>
        <v>162</v>
      </c>
      <c r="AX26" s="81">
        <f t="shared" si="9"/>
        <v>199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964</v>
      </c>
      <c r="BC26" s="81">
        <f t="shared" si="14"/>
        <v>199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2"/>
        <v>43574.833333333299</v>
      </c>
      <c r="C27" s="49"/>
      <c r="D27" s="50">
        <v>965</v>
      </c>
      <c r="E27" s="51">
        <v>42</v>
      </c>
      <c r="F27" s="50">
        <v>1.75</v>
      </c>
      <c r="G27" s="51">
        <v>155</v>
      </c>
      <c r="H27" s="52">
        <v>199</v>
      </c>
      <c r="I27" s="53"/>
      <c r="J27" s="160"/>
      <c r="K27" s="65"/>
      <c r="L27" s="49"/>
      <c r="M27" s="50"/>
      <c r="N27" s="52"/>
      <c r="O27" s="54">
        <v>3289</v>
      </c>
      <c r="P27" s="50">
        <v>41</v>
      </c>
      <c r="Q27" s="52">
        <v>115</v>
      </c>
      <c r="R27" s="23">
        <f t="shared" si="18"/>
        <v>587</v>
      </c>
      <c r="S27" s="24">
        <f t="shared" si="19"/>
        <v>1344</v>
      </c>
      <c r="T27" s="62"/>
      <c r="U27" s="62"/>
      <c r="V27" s="62"/>
      <c r="W27" s="114">
        <f t="shared" ca="1" si="20"/>
        <v>138977</v>
      </c>
      <c r="X27" s="115">
        <f ca="1">IFERROR(('Main Tab'!$D$10-W27)/'Main Tab'!$D$10,1)</f>
        <v>0.21750268852015966</v>
      </c>
      <c r="Y27" s="110"/>
      <c r="Z27" s="65">
        <v>8</v>
      </c>
      <c r="AA27" s="49"/>
      <c r="AB27" s="49"/>
      <c r="AC27" s="50"/>
      <c r="AD27" s="104"/>
      <c r="AE27" s="106"/>
      <c r="AF27" s="108"/>
      <c r="AI27" s="83">
        <f t="shared" ca="1" si="21"/>
        <v>43574.833333333299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41</v>
      </c>
      <c r="AQ27" s="81">
        <f t="shared" si="2"/>
        <v>115</v>
      </c>
      <c r="AR27" s="81">
        <f t="shared" si="3"/>
        <v>3289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2">
        <f t="shared" si="8"/>
        <v>155</v>
      </c>
      <c r="AX27" s="81">
        <f t="shared" si="9"/>
        <v>199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965</v>
      </c>
      <c r="BC27" s="81">
        <f t="shared" si="14"/>
        <v>199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43574.874999999964</v>
      </c>
      <c r="C28" s="49"/>
      <c r="D28" s="50">
        <v>963</v>
      </c>
      <c r="E28" s="51">
        <v>42</v>
      </c>
      <c r="F28" s="50">
        <v>1.75</v>
      </c>
      <c r="G28" s="51">
        <v>158</v>
      </c>
      <c r="H28" s="52">
        <v>198</v>
      </c>
      <c r="I28" s="53"/>
      <c r="J28" s="160"/>
      <c r="K28" s="65"/>
      <c r="L28" s="49"/>
      <c r="M28" s="50"/>
      <c r="N28" s="52"/>
      <c r="O28" s="54">
        <v>3357</v>
      </c>
      <c r="P28" s="50">
        <v>43</v>
      </c>
      <c r="Q28" s="52">
        <v>99</v>
      </c>
      <c r="R28" s="23">
        <f t="shared" si="18"/>
        <v>630</v>
      </c>
      <c r="S28" s="24">
        <f t="shared" si="19"/>
        <v>1443</v>
      </c>
      <c r="T28" s="62"/>
      <c r="U28" s="62"/>
      <c r="V28" s="62"/>
      <c r="W28" s="114">
        <f t="shared" ca="1" si="20"/>
        <v>138878</v>
      </c>
      <c r="X28" s="115">
        <f ca="1">IFERROR(('Main Tab'!$D$10-W28)/'Main Tab'!$D$10,1)</f>
        <v>0.21806009898258513</v>
      </c>
      <c r="Y28" s="110"/>
      <c r="Z28" s="65">
        <v>11</v>
      </c>
      <c r="AA28" s="49"/>
      <c r="AB28" s="49"/>
      <c r="AC28" s="50"/>
      <c r="AD28" s="104"/>
      <c r="AE28" s="106"/>
      <c r="AF28" s="108"/>
      <c r="AI28" s="83">
        <f t="shared" ca="1" si="21"/>
        <v>43574.874999999964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43</v>
      </c>
      <c r="AQ28" s="81">
        <f t="shared" si="2"/>
        <v>99</v>
      </c>
      <c r="AR28" s="81">
        <f t="shared" si="3"/>
        <v>3357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2">
        <f t="shared" si="8"/>
        <v>158</v>
      </c>
      <c r="AX28" s="81">
        <f t="shared" si="9"/>
        <v>198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963</v>
      </c>
      <c r="BC28" s="81">
        <f t="shared" si="14"/>
        <v>198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43574.916666666628</v>
      </c>
      <c r="C29" s="49"/>
      <c r="D29" s="50">
        <v>965</v>
      </c>
      <c r="E29" s="51">
        <v>42</v>
      </c>
      <c r="F29" s="50">
        <v>1.75</v>
      </c>
      <c r="G29" s="51">
        <v>168</v>
      </c>
      <c r="H29" s="52">
        <v>199</v>
      </c>
      <c r="I29" s="53"/>
      <c r="J29" s="160"/>
      <c r="K29" s="65"/>
      <c r="L29" s="49"/>
      <c r="M29" s="50"/>
      <c r="N29" s="52"/>
      <c r="O29" s="54">
        <v>3310</v>
      </c>
      <c r="P29" s="50">
        <v>42</v>
      </c>
      <c r="Q29" s="52">
        <v>109</v>
      </c>
      <c r="R29" s="23">
        <f t="shared" si="18"/>
        <v>672</v>
      </c>
      <c r="S29" s="24">
        <f t="shared" si="19"/>
        <v>1552</v>
      </c>
      <c r="T29" s="62"/>
      <c r="U29" s="62"/>
      <c r="V29" s="62"/>
      <c r="W29" s="114">
        <f t="shared" ca="1" si="20"/>
        <v>138769</v>
      </c>
      <c r="X29" s="115">
        <f ca="1">IFERROR(('Main Tab'!$D$10-W29)/'Main Tab'!$D$10,1)</f>
        <v>0.21867381353212428</v>
      </c>
      <c r="Y29" s="110"/>
      <c r="Z29" s="65">
        <v>5</v>
      </c>
      <c r="AA29" s="49">
        <v>7941701</v>
      </c>
      <c r="AB29" s="49" t="s">
        <v>154</v>
      </c>
      <c r="AC29" s="50">
        <v>193.96</v>
      </c>
      <c r="AD29" s="104" t="s">
        <v>157</v>
      </c>
      <c r="AE29" s="106">
        <v>47</v>
      </c>
      <c r="AF29" s="108">
        <v>2E-3</v>
      </c>
      <c r="AI29" s="83">
        <f t="shared" ca="1" si="21"/>
        <v>43574.916666666628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42</v>
      </c>
      <c r="AQ29" s="81">
        <f t="shared" si="2"/>
        <v>109</v>
      </c>
      <c r="AR29" s="81">
        <f t="shared" si="3"/>
        <v>3310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2">
        <f t="shared" si="8"/>
        <v>168</v>
      </c>
      <c r="AX29" s="81">
        <f t="shared" si="9"/>
        <v>199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965</v>
      </c>
      <c r="BC29" s="81">
        <f t="shared" si="14"/>
        <v>199</v>
      </c>
      <c r="BD29" s="222">
        <f t="shared" si="15"/>
        <v>2E-3</v>
      </c>
      <c r="BE29" s="223">
        <f t="shared" si="16"/>
        <v>47</v>
      </c>
      <c r="BF29" s="84" t="str">
        <f t="shared" si="17"/>
        <v>Ticket No: 7941701 193.96 bbls sold</v>
      </c>
    </row>
    <row r="30" spans="2:58" x14ac:dyDescent="0.25">
      <c r="B30" s="47">
        <f t="shared" ca="1" si="22"/>
        <v>43574.958333333292</v>
      </c>
      <c r="C30" s="49"/>
      <c r="D30" s="50">
        <v>960</v>
      </c>
      <c r="E30" s="51">
        <v>42</v>
      </c>
      <c r="F30" s="50">
        <v>1.75</v>
      </c>
      <c r="G30" s="51">
        <v>158</v>
      </c>
      <c r="H30" s="52">
        <v>200</v>
      </c>
      <c r="I30" s="53"/>
      <c r="J30" s="160"/>
      <c r="K30" s="65"/>
      <c r="L30" s="49"/>
      <c r="M30" s="50"/>
      <c r="N30" s="52"/>
      <c r="O30" s="54">
        <v>3035</v>
      </c>
      <c r="P30" s="50">
        <v>40</v>
      </c>
      <c r="Q30" s="52">
        <v>108</v>
      </c>
      <c r="R30" s="23">
        <f t="shared" si="18"/>
        <v>712</v>
      </c>
      <c r="S30" s="24">
        <f t="shared" si="19"/>
        <v>1660</v>
      </c>
      <c r="T30" s="62"/>
      <c r="U30" s="62"/>
      <c r="V30" s="62"/>
      <c r="W30" s="114">
        <f t="shared" ca="1" si="20"/>
        <v>138661</v>
      </c>
      <c r="X30" s="115">
        <f ca="1">IFERROR(('Main Tab'!$D$10-W30)/'Main Tab'!$D$10,1)</f>
        <v>0.21928189767295209</v>
      </c>
      <c r="Y30" s="110"/>
      <c r="Z30" s="65">
        <v>7</v>
      </c>
      <c r="AA30" s="49">
        <v>7941801</v>
      </c>
      <c r="AB30" s="49" t="s">
        <v>154</v>
      </c>
      <c r="AC30" s="50">
        <v>191.19</v>
      </c>
      <c r="AD30" s="104" t="s">
        <v>157</v>
      </c>
      <c r="AE30" s="106">
        <v>47.4</v>
      </c>
      <c r="AF30" s="108">
        <v>1E-3</v>
      </c>
      <c r="AI30" s="83">
        <f t="shared" ca="1" si="21"/>
        <v>43574.958333333292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40</v>
      </c>
      <c r="AQ30" s="81">
        <f t="shared" si="2"/>
        <v>108</v>
      </c>
      <c r="AR30" s="81">
        <f t="shared" si="3"/>
        <v>3035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2">
        <f t="shared" si="8"/>
        <v>158</v>
      </c>
      <c r="AX30" s="81">
        <f t="shared" si="9"/>
        <v>200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960</v>
      </c>
      <c r="BC30" s="81">
        <f t="shared" si="14"/>
        <v>200</v>
      </c>
      <c r="BD30" s="222">
        <f t="shared" si="15"/>
        <v>1E-3</v>
      </c>
      <c r="BE30" s="223">
        <f t="shared" si="16"/>
        <v>47.4</v>
      </c>
      <c r="BF30" s="84" t="str">
        <f t="shared" si="17"/>
        <v>Ticket No: 7941801 191.19 bbls sold</v>
      </c>
    </row>
    <row r="31" spans="2:58" x14ac:dyDescent="0.25">
      <c r="B31" s="47">
        <f t="shared" ca="1" si="22"/>
        <v>43574.999999999956</v>
      </c>
      <c r="C31" s="49"/>
      <c r="D31" s="50">
        <v>954</v>
      </c>
      <c r="E31" s="51">
        <v>42</v>
      </c>
      <c r="F31" s="50">
        <v>1.75</v>
      </c>
      <c r="G31" s="51">
        <v>167</v>
      </c>
      <c r="H31" s="52">
        <v>200</v>
      </c>
      <c r="I31" s="53"/>
      <c r="J31" s="160"/>
      <c r="K31" s="65"/>
      <c r="L31" s="49"/>
      <c r="M31" s="50"/>
      <c r="N31" s="52"/>
      <c r="O31" s="54">
        <v>3218</v>
      </c>
      <c r="P31" s="50">
        <v>42</v>
      </c>
      <c r="Q31" s="52">
        <v>107</v>
      </c>
      <c r="R31" s="23">
        <f t="shared" si="18"/>
        <v>754</v>
      </c>
      <c r="S31" s="24">
        <f t="shared" si="19"/>
        <v>1767</v>
      </c>
      <c r="T31" s="62"/>
      <c r="U31" s="62"/>
      <c r="V31" s="62"/>
      <c r="W31" s="114">
        <f t="shared" ca="1" si="20"/>
        <v>138554</v>
      </c>
      <c r="X31" s="115">
        <f ca="1">IFERROR(('Main Tab'!$D$10-W31)/'Main Tab'!$D$10,1)</f>
        <v>0.21988435140506848</v>
      </c>
      <c r="Y31" s="110"/>
      <c r="Z31" s="65">
        <v>8</v>
      </c>
      <c r="AA31" s="49"/>
      <c r="AB31" s="49"/>
      <c r="AC31" s="50"/>
      <c r="AD31" s="104"/>
      <c r="AE31" s="106"/>
      <c r="AF31" s="108"/>
      <c r="AI31" s="83">
        <f t="shared" ca="1" si="21"/>
        <v>43574.999999999956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42</v>
      </c>
      <c r="AQ31" s="81">
        <f t="shared" si="2"/>
        <v>107</v>
      </c>
      <c r="AR31" s="81">
        <f t="shared" si="3"/>
        <v>3218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2">
        <f t="shared" si="8"/>
        <v>167</v>
      </c>
      <c r="AX31" s="81">
        <f t="shared" si="9"/>
        <v>200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954</v>
      </c>
      <c r="BC31" s="81">
        <f t="shared" si="14"/>
        <v>200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43575.041666666621</v>
      </c>
      <c r="C32" s="49"/>
      <c r="D32" s="50">
        <v>956</v>
      </c>
      <c r="E32" s="51">
        <v>42</v>
      </c>
      <c r="F32" s="50">
        <v>1.75</v>
      </c>
      <c r="G32" s="51">
        <v>171</v>
      </c>
      <c r="H32" s="52">
        <v>200</v>
      </c>
      <c r="I32" s="53"/>
      <c r="J32" s="160"/>
      <c r="K32" s="65"/>
      <c r="L32" s="49"/>
      <c r="M32" s="50"/>
      <c r="N32" s="52"/>
      <c r="O32" s="54">
        <v>3302</v>
      </c>
      <c r="P32" s="50">
        <v>41</v>
      </c>
      <c r="Q32" s="52">
        <v>102</v>
      </c>
      <c r="R32" s="23">
        <f t="shared" si="18"/>
        <v>795</v>
      </c>
      <c r="S32" s="24">
        <f t="shared" si="19"/>
        <v>1869</v>
      </c>
      <c r="T32" s="62"/>
      <c r="U32" s="62"/>
      <c r="V32" s="62"/>
      <c r="W32" s="114">
        <f t="shared" ca="1" si="20"/>
        <v>138452</v>
      </c>
      <c r="X32" s="115">
        <f ca="1">IFERROR(('Main Tab'!$D$10-W32)/'Main Tab'!$D$10,1)</f>
        <v>0.22045865309362805</v>
      </c>
      <c r="Y32" s="110"/>
      <c r="Z32" s="65">
        <v>10</v>
      </c>
      <c r="AA32" s="49"/>
      <c r="AB32" s="49"/>
      <c r="AC32" s="50"/>
      <c r="AD32" s="104"/>
      <c r="AE32" s="106"/>
      <c r="AF32" s="108"/>
      <c r="AI32" s="83">
        <f t="shared" ca="1" si="21"/>
        <v>43575.041666666621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41</v>
      </c>
      <c r="AQ32" s="81">
        <f t="shared" si="2"/>
        <v>102</v>
      </c>
      <c r="AR32" s="81">
        <f t="shared" si="3"/>
        <v>3302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2">
        <f t="shared" si="8"/>
        <v>171</v>
      </c>
      <c r="AX32" s="81">
        <f t="shared" si="9"/>
        <v>200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956</v>
      </c>
      <c r="BC32" s="81">
        <f t="shared" si="14"/>
        <v>200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43575.083333333285</v>
      </c>
      <c r="C33" s="49"/>
      <c r="D33" s="50">
        <v>959</v>
      </c>
      <c r="E33" s="51">
        <v>42</v>
      </c>
      <c r="F33" s="50">
        <v>1.75</v>
      </c>
      <c r="G33" s="51">
        <v>179</v>
      </c>
      <c r="H33" s="52">
        <v>201</v>
      </c>
      <c r="I33" s="53"/>
      <c r="J33" s="160"/>
      <c r="K33" s="65"/>
      <c r="L33" s="49"/>
      <c r="M33" s="50"/>
      <c r="N33" s="52"/>
      <c r="O33" s="54">
        <v>3288</v>
      </c>
      <c r="P33" s="50">
        <v>42</v>
      </c>
      <c r="Q33" s="52">
        <v>104</v>
      </c>
      <c r="R33" s="23">
        <f t="shared" si="18"/>
        <v>837</v>
      </c>
      <c r="S33" s="24">
        <f t="shared" si="19"/>
        <v>1973</v>
      </c>
      <c r="T33" s="62"/>
      <c r="U33" s="62"/>
      <c r="V33" s="62"/>
      <c r="W33" s="114">
        <f t="shared" ca="1" si="20"/>
        <v>138348</v>
      </c>
      <c r="X33" s="115">
        <f ca="1">IFERROR(('Main Tab'!$D$10-W33)/'Main Tab'!$D$10,1)</f>
        <v>0.22104421559961038</v>
      </c>
      <c r="Y33" s="110"/>
      <c r="Z33" s="65">
        <v>4</v>
      </c>
      <c r="AA33" s="49"/>
      <c r="AB33" s="49"/>
      <c r="AC33" s="50"/>
      <c r="AD33" s="104"/>
      <c r="AE33" s="106"/>
      <c r="AF33" s="108"/>
      <c r="AI33" s="83">
        <f t="shared" ca="1" si="21"/>
        <v>43575.083333333285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42</v>
      </c>
      <c r="AQ33" s="81">
        <f t="shared" si="2"/>
        <v>104</v>
      </c>
      <c r="AR33" s="81">
        <f t="shared" si="3"/>
        <v>3288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2">
        <f t="shared" si="8"/>
        <v>179</v>
      </c>
      <c r="AX33" s="81">
        <f t="shared" si="9"/>
        <v>201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959</v>
      </c>
      <c r="BC33" s="81">
        <f t="shared" si="14"/>
        <v>201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43575.124999999949</v>
      </c>
      <c r="C34" s="49"/>
      <c r="D34" s="50">
        <v>957</v>
      </c>
      <c r="E34" s="51">
        <v>42</v>
      </c>
      <c r="F34" s="50">
        <v>1.75</v>
      </c>
      <c r="G34" s="51">
        <v>168</v>
      </c>
      <c r="H34" s="52">
        <v>202</v>
      </c>
      <c r="I34" s="53"/>
      <c r="J34" s="160"/>
      <c r="K34" s="65"/>
      <c r="L34" s="49"/>
      <c r="M34" s="50"/>
      <c r="N34" s="52"/>
      <c r="O34" s="54">
        <v>3220</v>
      </c>
      <c r="P34" s="50">
        <v>42</v>
      </c>
      <c r="Q34" s="52">
        <v>104</v>
      </c>
      <c r="R34" s="23">
        <f t="shared" si="18"/>
        <v>879</v>
      </c>
      <c r="S34" s="24">
        <f t="shared" si="19"/>
        <v>2077</v>
      </c>
      <c r="T34" s="62"/>
      <c r="U34" s="62"/>
      <c r="V34" s="62"/>
      <c r="W34" s="114">
        <f t="shared" ca="1" si="20"/>
        <v>138244</v>
      </c>
      <c r="X34" s="115">
        <f ca="1">IFERROR(('Main Tab'!$D$10-W34)/'Main Tab'!$D$10,1)</f>
        <v>0.22162977810559267</v>
      </c>
      <c r="Y34" s="110"/>
      <c r="Z34" s="65">
        <v>5</v>
      </c>
      <c r="AA34" s="49"/>
      <c r="AB34" s="49"/>
      <c r="AC34" s="50"/>
      <c r="AD34" s="104"/>
      <c r="AE34" s="106"/>
      <c r="AF34" s="108"/>
      <c r="AI34" s="83">
        <f t="shared" ca="1" si="21"/>
        <v>43575.124999999949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42</v>
      </c>
      <c r="AQ34" s="81">
        <f t="shared" si="2"/>
        <v>104</v>
      </c>
      <c r="AR34" s="81">
        <f t="shared" si="3"/>
        <v>3220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2">
        <f t="shared" si="8"/>
        <v>168</v>
      </c>
      <c r="AX34" s="81">
        <f t="shared" si="9"/>
        <v>202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957</v>
      </c>
      <c r="BC34" s="81">
        <f t="shared" si="14"/>
        <v>202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43575.166666666613</v>
      </c>
      <c r="C35" s="49"/>
      <c r="D35" s="50">
        <v>958</v>
      </c>
      <c r="E35" s="51">
        <v>42</v>
      </c>
      <c r="F35" s="50">
        <v>1.75</v>
      </c>
      <c r="G35" s="51">
        <v>162</v>
      </c>
      <c r="H35" s="52">
        <v>201</v>
      </c>
      <c r="I35" s="53"/>
      <c r="J35" s="160"/>
      <c r="K35" s="65"/>
      <c r="L35" s="49"/>
      <c r="M35" s="50"/>
      <c r="N35" s="52"/>
      <c r="O35" s="54">
        <v>3107</v>
      </c>
      <c r="P35" s="50">
        <v>41</v>
      </c>
      <c r="Q35" s="52">
        <v>105</v>
      </c>
      <c r="R35" s="23">
        <f t="shared" si="18"/>
        <v>920</v>
      </c>
      <c r="S35" s="24">
        <f t="shared" si="19"/>
        <v>2182</v>
      </c>
      <c r="T35" s="62"/>
      <c r="U35" s="62"/>
      <c r="V35" s="62"/>
      <c r="W35" s="114">
        <f t="shared" ca="1" si="20"/>
        <v>138139</v>
      </c>
      <c r="X35" s="115">
        <f ca="1">IFERROR(('Main Tab'!$D$10-W35)/'Main Tab'!$D$10,1)</f>
        <v>0.22222097102028637</v>
      </c>
      <c r="Y35" s="110" t="s">
        <v>172</v>
      </c>
      <c r="Z35" s="65">
        <v>8</v>
      </c>
      <c r="AA35" s="49"/>
      <c r="AB35" s="49"/>
      <c r="AC35" s="50"/>
      <c r="AD35" s="104"/>
      <c r="AE35" s="106"/>
      <c r="AF35" s="108"/>
      <c r="AI35" s="83">
        <f t="shared" ca="1" si="21"/>
        <v>43575.166666666613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Accum-39117</v>
      </c>
      <c r="AP35" s="81">
        <f t="shared" si="1"/>
        <v>41</v>
      </c>
      <c r="AQ35" s="81">
        <f t="shared" si="2"/>
        <v>105</v>
      </c>
      <c r="AR35" s="81">
        <f t="shared" si="3"/>
        <v>3107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2">
        <f t="shared" si="8"/>
        <v>162</v>
      </c>
      <c r="AX35" s="81">
        <f t="shared" si="9"/>
        <v>201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958</v>
      </c>
      <c r="BC35" s="81">
        <f t="shared" si="14"/>
        <v>201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43575.208333333278</v>
      </c>
      <c r="C36" s="49"/>
      <c r="D36" s="50">
        <v>954</v>
      </c>
      <c r="E36" s="50">
        <v>42</v>
      </c>
      <c r="F36" s="50">
        <v>1.75</v>
      </c>
      <c r="G36" s="51">
        <v>172</v>
      </c>
      <c r="H36" s="52">
        <v>203</v>
      </c>
      <c r="I36" s="53"/>
      <c r="J36" s="160"/>
      <c r="K36" s="65"/>
      <c r="L36" s="49"/>
      <c r="M36" s="50"/>
      <c r="N36" s="52"/>
      <c r="O36" s="54">
        <v>3363</v>
      </c>
      <c r="P36" s="50">
        <v>40</v>
      </c>
      <c r="Q36" s="52">
        <v>111</v>
      </c>
      <c r="R36" s="23">
        <f t="shared" si="18"/>
        <v>960</v>
      </c>
      <c r="S36" s="24">
        <f t="shared" si="19"/>
        <v>2293</v>
      </c>
      <c r="T36" s="62"/>
      <c r="U36" s="62"/>
      <c r="V36" s="62"/>
      <c r="W36" s="114">
        <f t="shared" ca="1" si="20"/>
        <v>138028</v>
      </c>
      <c r="X36" s="115">
        <f ca="1">IFERROR(('Main Tab'!$D$10-W36)/'Main Tab'!$D$10,1)</f>
        <v>0.22284594638724825</v>
      </c>
      <c r="Y36" s="110" t="s">
        <v>173</v>
      </c>
      <c r="Z36" s="65">
        <v>4</v>
      </c>
      <c r="AA36" s="49"/>
      <c r="AB36" s="49"/>
      <c r="AC36" s="50"/>
      <c r="AD36" s="104"/>
      <c r="AE36" s="106"/>
      <c r="AF36" s="108"/>
      <c r="AI36" s="83">
        <f t="shared" ca="1" si="21"/>
        <v>43575.208333333278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1- 10'9   OT 2- 2'4</v>
      </c>
      <c r="AP36" s="81">
        <f t="shared" si="1"/>
        <v>40</v>
      </c>
      <c r="AQ36" s="81">
        <f t="shared" si="2"/>
        <v>111</v>
      </c>
      <c r="AR36" s="81">
        <f t="shared" si="3"/>
        <v>3363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2">
        <f t="shared" si="8"/>
        <v>172</v>
      </c>
      <c r="AX36" s="81">
        <f t="shared" si="9"/>
        <v>203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954</v>
      </c>
      <c r="BC36" s="81">
        <f t="shared" si="14"/>
        <v>203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43575.249999999942</v>
      </c>
      <c r="C37" s="55"/>
      <c r="D37" s="56">
        <v>963</v>
      </c>
      <c r="E37" s="57">
        <v>42</v>
      </c>
      <c r="F37" s="56">
        <v>1.75</v>
      </c>
      <c r="G37" s="57">
        <v>167</v>
      </c>
      <c r="H37" s="58">
        <v>203</v>
      </c>
      <c r="I37" s="59"/>
      <c r="J37" s="161"/>
      <c r="K37" s="66"/>
      <c r="L37" s="55"/>
      <c r="M37" s="56"/>
      <c r="N37" s="58"/>
      <c r="O37" s="60">
        <v>3287</v>
      </c>
      <c r="P37" s="56">
        <v>41</v>
      </c>
      <c r="Q37" s="58">
        <v>103</v>
      </c>
      <c r="R37" s="25">
        <f t="shared" si="18"/>
        <v>1001</v>
      </c>
      <c r="S37" s="26">
        <f t="shared" si="19"/>
        <v>2396</v>
      </c>
      <c r="T37" s="63"/>
      <c r="U37" s="63"/>
      <c r="V37" s="63"/>
      <c r="W37" s="116">
        <f t="shared" ca="1" si="20"/>
        <v>137925</v>
      </c>
      <c r="X37" s="117">
        <f ca="1">IFERROR(('Main Tab'!$D$10-W37)/'Main Tab'!$D$10,1)</f>
        <v>0.2234258784845192</v>
      </c>
      <c r="Y37" s="111"/>
      <c r="Z37" s="66">
        <v>6</v>
      </c>
      <c r="AA37" s="55"/>
      <c r="AB37" s="55"/>
      <c r="AC37" s="56"/>
      <c r="AD37" s="105"/>
      <c r="AE37" s="107"/>
      <c r="AF37" s="109"/>
      <c r="AI37" s="85">
        <f t="shared" ca="1" si="21"/>
        <v>43575.249999999942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41</v>
      </c>
      <c r="AQ37" s="86">
        <f t="shared" si="2"/>
        <v>103</v>
      </c>
      <c r="AR37" s="86">
        <f t="shared" si="3"/>
        <v>3287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7">
        <f t="shared" si="8"/>
        <v>167</v>
      </c>
      <c r="AX37" s="86">
        <f t="shared" si="9"/>
        <v>203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963</v>
      </c>
      <c r="BC37" s="86">
        <f t="shared" si="14"/>
        <v>203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900-000000000000}">
      <formula1>0</formula1>
      <formula2>64</formula2>
    </dataValidation>
  </dataValidations>
  <pageMargins left="0" right="0" top="0" bottom="0" header="0.5" footer="0.5"/>
  <pageSetup scale="35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8">
    <tabColor rgb="FF000000"/>
    <pageSetUpPr fitToPage="1"/>
  </sheetPr>
  <dimension ref="B1:BF100"/>
  <sheetViews>
    <sheetView showGridLines="0" workbookViewId="0">
      <selection activeCell="Y22" sqref="Y22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43573</v>
      </c>
      <c r="N5" s="468" t="str">
        <f ca="1">"Oil Sales for "&amp;TEXT(L5,"MM-DD-YY")</f>
        <v>Oil Sales for 04-18-19</v>
      </c>
      <c r="O5" s="469"/>
      <c r="P5" s="96">
        <f>SUM(AC14:AC37)</f>
        <v>1331.38</v>
      </c>
      <c r="Q5" s="10"/>
      <c r="R5" s="531" t="str">
        <f ca="1">"Flare Total For "&amp;TEXT(L5,"MM-DD-YY")</f>
        <v>Flare Total For 04-18-19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1013</v>
      </c>
      <c r="M6" s="10"/>
      <c r="N6" s="472" t="str">
        <f ca="1">"Gas Sales for "&amp;TEXT(L5,"MM-DD-YY")</f>
        <v>Gas Sales for 04-18-19</v>
      </c>
      <c r="O6" s="473"/>
      <c r="P6" s="132">
        <v>3190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2283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966</v>
      </c>
      <c r="E14" s="51">
        <v>42</v>
      </c>
      <c r="F14" s="50">
        <v>1.75</v>
      </c>
      <c r="G14" s="51">
        <v>188</v>
      </c>
      <c r="H14" s="52">
        <v>199</v>
      </c>
      <c r="I14" s="53"/>
      <c r="J14" s="160"/>
      <c r="K14" s="65"/>
      <c r="L14" s="49"/>
      <c r="M14" s="50"/>
      <c r="N14" s="52"/>
      <c r="O14" s="54">
        <v>3438</v>
      </c>
      <c r="P14" s="50">
        <v>51</v>
      </c>
      <c r="Q14" s="52">
        <v>100</v>
      </c>
      <c r="R14" s="21">
        <f>P14</f>
        <v>51</v>
      </c>
      <c r="S14" s="22">
        <f>Q14</f>
        <v>100</v>
      </c>
      <c r="T14" s="61"/>
      <c r="U14" s="61"/>
      <c r="V14" s="61"/>
      <c r="W14" s="112">
        <f ca="1">INDEX('Daily Totals'!$1:$1048576,MATCH(L5,'Daily Totals'!B:B)-1,17)</f>
        <v>142514</v>
      </c>
      <c r="X14" s="113">
        <f ca="1">IFERROR(('Main Tab'!$D$10-W14)/'Main Tab'!$D$10,1)</f>
        <v>0.1975879329080498</v>
      </c>
      <c r="Y14" s="185"/>
      <c r="Z14" s="64">
        <v>5</v>
      </c>
      <c r="AA14" s="49"/>
      <c r="AB14" s="49"/>
      <c r="AC14" s="50"/>
      <c r="AD14" s="104"/>
      <c r="AE14" s="106"/>
      <c r="AF14" s="108"/>
      <c r="AI14" s="83">
        <f ca="1">$L$5+B14</f>
        <v>43573.291666666664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51</v>
      </c>
      <c r="AQ14" s="81">
        <f t="shared" ref="AQ14:AQ37" si="2">IF(Q14="","",Q14)</f>
        <v>100</v>
      </c>
      <c r="AR14" s="81">
        <f t="shared" ref="AR14:AR37" si="3">IF(O14="","",O14)</f>
        <v>3438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1.75</v>
      </c>
      <c r="AW14" s="82">
        <f t="shared" ref="AW14:AW37" si="8">IF(G14="","",G14)</f>
        <v>188</v>
      </c>
      <c r="AX14" s="81">
        <f t="shared" ref="AX14:AX37" si="9">IF(H14="","",H14)</f>
        <v>199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966</v>
      </c>
      <c r="BC14" s="81">
        <f t="shared" ref="BC14:BC37" si="14">IF(H14="","",H14)</f>
        <v>199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43573.333333333328</v>
      </c>
      <c r="C15" s="49"/>
      <c r="D15" s="50">
        <v>966</v>
      </c>
      <c r="E15" s="51">
        <v>42</v>
      </c>
      <c r="F15" s="50">
        <v>1.75</v>
      </c>
      <c r="G15" s="51">
        <v>195</v>
      </c>
      <c r="H15" s="52">
        <v>199</v>
      </c>
      <c r="I15" s="53"/>
      <c r="J15" s="160"/>
      <c r="K15" s="65"/>
      <c r="L15" s="49"/>
      <c r="M15" s="50"/>
      <c r="N15" s="52"/>
      <c r="O15" s="54">
        <v>3495</v>
      </c>
      <c r="P15" s="50">
        <v>51</v>
      </c>
      <c r="Q15" s="52">
        <v>102</v>
      </c>
      <c r="R15" s="23">
        <f t="shared" ref="R15:R37" si="18">P15+R14</f>
        <v>102</v>
      </c>
      <c r="S15" s="24">
        <f t="shared" ref="S15:S37" si="19">Q15+S14</f>
        <v>202</v>
      </c>
      <c r="T15" s="62"/>
      <c r="U15" s="62"/>
      <c r="V15" s="62"/>
      <c r="W15" s="114">
        <f t="shared" ref="W15:W37" ca="1" si="20">W14-Q15</f>
        <v>142412</v>
      </c>
      <c r="X15" s="115">
        <f ca="1">IFERROR(('Main Tab'!$D$10-W15)/'Main Tab'!$D$10,1)</f>
        <v>0.19816223459660937</v>
      </c>
      <c r="Y15" s="110"/>
      <c r="Z15" s="65">
        <v>10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43573.333333333328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51</v>
      </c>
      <c r="AQ15" s="81">
        <f t="shared" si="2"/>
        <v>102</v>
      </c>
      <c r="AR15" s="81">
        <f t="shared" si="3"/>
        <v>3495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1.75</v>
      </c>
      <c r="AW15" s="82">
        <f t="shared" si="8"/>
        <v>195</v>
      </c>
      <c r="AX15" s="81">
        <f t="shared" si="9"/>
        <v>199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966</v>
      </c>
      <c r="BC15" s="81">
        <f t="shared" si="14"/>
        <v>199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43573.374999999993</v>
      </c>
      <c r="C16" s="49"/>
      <c r="D16" s="50">
        <v>964</v>
      </c>
      <c r="E16" s="51">
        <v>42</v>
      </c>
      <c r="F16" s="50">
        <v>1.75</v>
      </c>
      <c r="G16" s="51">
        <v>189</v>
      </c>
      <c r="H16" s="52">
        <v>198</v>
      </c>
      <c r="I16" s="53"/>
      <c r="J16" s="160"/>
      <c r="K16" s="65"/>
      <c r="L16" s="49"/>
      <c r="M16" s="50"/>
      <c r="N16" s="52"/>
      <c r="O16" s="54">
        <v>3518</v>
      </c>
      <c r="P16" s="50">
        <v>52</v>
      </c>
      <c r="Q16" s="52">
        <v>101</v>
      </c>
      <c r="R16" s="23">
        <f t="shared" si="18"/>
        <v>154</v>
      </c>
      <c r="S16" s="24">
        <f t="shared" si="19"/>
        <v>303</v>
      </c>
      <c r="T16" s="62"/>
      <c r="U16" s="62"/>
      <c r="V16" s="62"/>
      <c r="W16" s="114">
        <f t="shared" ca="1" si="20"/>
        <v>142311</v>
      </c>
      <c r="X16" s="115">
        <f ca="1">IFERROR(('Main Tab'!$D$10-W16)/'Main Tab'!$D$10,1)</f>
        <v>0.19873090587645756</v>
      </c>
      <c r="Y16" s="110"/>
      <c r="Z16" s="65">
        <v>5</v>
      </c>
      <c r="AA16" s="49"/>
      <c r="AB16" s="49"/>
      <c r="AC16" s="50"/>
      <c r="AD16" s="104"/>
      <c r="AE16" s="106"/>
      <c r="AF16" s="108"/>
      <c r="AI16" s="83">
        <f t="shared" ca="1" si="21"/>
        <v>43573.374999999993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52</v>
      </c>
      <c r="AQ16" s="81">
        <f t="shared" si="2"/>
        <v>101</v>
      </c>
      <c r="AR16" s="81">
        <f t="shared" si="3"/>
        <v>3518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1.75</v>
      </c>
      <c r="AW16" s="82">
        <f t="shared" si="8"/>
        <v>189</v>
      </c>
      <c r="AX16" s="81">
        <f t="shared" si="9"/>
        <v>198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964</v>
      </c>
      <c r="BC16" s="81">
        <f t="shared" si="14"/>
        <v>198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43573.416666666657</v>
      </c>
      <c r="C17" s="49"/>
      <c r="D17" s="50">
        <v>966</v>
      </c>
      <c r="E17" s="51">
        <v>42</v>
      </c>
      <c r="F17" s="50">
        <v>1.75</v>
      </c>
      <c r="G17" s="51">
        <v>190</v>
      </c>
      <c r="H17" s="52">
        <v>199</v>
      </c>
      <c r="I17" s="53"/>
      <c r="J17" s="160"/>
      <c r="K17" s="65"/>
      <c r="L17" s="49"/>
      <c r="M17" s="50"/>
      <c r="N17" s="52"/>
      <c r="O17" s="54">
        <v>3502</v>
      </c>
      <c r="P17" s="50">
        <v>50</v>
      </c>
      <c r="Q17" s="52">
        <v>103</v>
      </c>
      <c r="R17" s="23">
        <f t="shared" si="18"/>
        <v>204</v>
      </c>
      <c r="S17" s="24">
        <f t="shared" si="19"/>
        <v>406</v>
      </c>
      <c r="T17" s="62"/>
      <c r="U17" s="171"/>
      <c r="V17" s="62"/>
      <c r="W17" s="114">
        <f t="shared" ca="1" si="20"/>
        <v>142208</v>
      </c>
      <c r="X17" s="115">
        <f ca="1">IFERROR(('Main Tab'!$D$10-W17)/'Main Tab'!$D$10,1)</f>
        <v>0.19931083797372851</v>
      </c>
      <c r="Y17" s="110"/>
      <c r="Z17" s="65">
        <v>8</v>
      </c>
      <c r="AA17" s="49">
        <v>7884901</v>
      </c>
      <c r="AB17" s="49" t="s">
        <v>143</v>
      </c>
      <c r="AC17" s="50">
        <v>191.19</v>
      </c>
      <c r="AD17" s="104" t="s">
        <v>157</v>
      </c>
      <c r="AE17" s="106">
        <v>48</v>
      </c>
      <c r="AF17" s="108">
        <v>4.0000000000000001E-3</v>
      </c>
      <c r="AI17" s="83">
        <f t="shared" ca="1" si="21"/>
        <v>43573.416666666657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50</v>
      </c>
      <c r="AQ17" s="81">
        <f t="shared" si="2"/>
        <v>103</v>
      </c>
      <c r="AR17" s="81">
        <f t="shared" si="3"/>
        <v>3502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1.75</v>
      </c>
      <c r="AW17" s="82">
        <f t="shared" si="8"/>
        <v>190</v>
      </c>
      <c r="AX17" s="81">
        <f t="shared" si="9"/>
        <v>199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966</v>
      </c>
      <c r="BC17" s="81">
        <f t="shared" si="14"/>
        <v>199</v>
      </c>
      <c r="BD17" s="222">
        <f t="shared" si="15"/>
        <v>4.0000000000000001E-3</v>
      </c>
      <c r="BE17" s="223">
        <f t="shared" si="16"/>
        <v>48</v>
      </c>
      <c r="BF17" s="84" t="str">
        <f t="shared" si="17"/>
        <v>Ticket No: 7884901 191.19 bbls sold</v>
      </c>
    </row>
    <row r="18" spans="2:58" x14ac:dyDescent="0.25">
      <c r="B18" s="47">
        <f t="shared" ca="1" si="22"/>
        <v>43573.458333333321</v>
      </c>
      <c r="C18" s="49"/>
      <c r="D18" s="50">
        <v>964</v>
      </c>
      <c r="E18" s="51">
        <v>42</v>
      </c>
      <c r="F18" s="50">
        <v>1.75</v>
      </c>
      <c r="G18" s="51">
        <v>187</v>
      </c>
      <c r="H18" s="52">
        <v>200</v>
      </c>
      <c r="I18" s="53"/>
      <c r="J18" s="160"/>
      <c r="K18" s="65"/>
      <c r="L18" s="49"/>
      <c r="M18" s="50"/>
      <c r="N18" s="52"/>
      <c r="O18" s="54">
        <v>3443</v>
      </c>
      <c r="P18" s="50">
        <v>53</v>
      </c>
      <c r="Q18" s="52">
        <v>102</v>
      </c>
      <c r="R18" s="23">
        <f t="shared" si="18"/>
        <v>257</v>
      </c>
      <c r="S18" s="24">
        <f t="shared" si="19"/>
        <v>508</v>
      </c>
      <c r="T18" s="62"/>
      <c r="U18" s="62"/>
      <c r="V18" s="62"/>
      <c r="W18" s="114">
        <f t="shared" ca="1" si="20"/>
        <v>142106</v>
      </c>
      <c r="X18" s="115">
        <f ca="1">IFERROR(('Main Tab'!$D$10-W18)/'Main Tab'!$D$10,1)</f>
        <v>0.19988513966228807</v>
      </c>
      <c r="Y18" s="110"/>
      <c r="Z18" s="65">
        <v>10</v>
      </c>
      <c r="AA18" s="49"/>
      <c r="AB18" s="49"/>
      <c r="AC18" s="50"/>
      <c r="AD18" s="104"/>
      <c r="AE18" s="106"/>
      <c r="AF18" s="108"/>
      <c r="AI18" s="83">
        <f t="shared" ca="1" si="21"/>
        <v>43573.458333333321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53</v>
      </c>
      <c r="AQ18" s="81">
        <f t="shared" si="2"/>
        <v>102</v>
      </c>
      <c r="AR18" s="81">
        <f t="shared" si="3"/>
        <v>3443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1.75</v>
      </c>
      <c r="AW18" s="82">
        <f t="shared" si="8"/>
        <v>187</v>
      </c>
      <c r="AX18" s="81">
        <f t="shared" si="9"/>
        <v>200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964</v>
      </c>
      <c r="BC18" s="81">
        <f t="shared" si="14"/>
        <v>200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43573.499999999985</v>
      </c>
      <c r="C19" s="49"/>
      <c r="D19" s="50">
        <v>964</v>
      </c>
      <c r="E19" s="51">
        <v>42</v>
      </c>
      <c r="F19" s="50">
        <v>1.75</v>
      </c>
      <c r="G19" s="51">
        <v>191</v>
      </c>
      <c r="H19" s="52">
        <v>199</v>
      </c>
      <c r="I19" s="53"/>
      <c r="J19" s="160"/>
      <c r="K19" s="65"/>
      <c r="L19" s="49"/>
      <c r="M19" s="50"/>
      <c r="N19" s="52"/>
      <c r="O19" s="54">
        <v>3421</v>
      </c>
      <c r="P19" s="50">
        <v>51</v>
      </c>
      <c r="Q19" s="52">
        <v>100</v>
      </c>
      <c r="R19" s="23">
        <f t="shared" si="18"/>
        <v>308</v>
      </c>
      <c r="S19" s="24">
        <f t="shared" si="19"/>
        <v>608</v>
      </c>
      <c r="T19" s="62"/>
      <c r="U19" s="62"/>
      <c r="V19" s="62"/>
      <c r="W19" s="114">
        <f t="shared" ca="1" si="20"/>
        <v>142006</v>
      </c>
      <c r="X19" s="115">
        <f ca="1">IFERROR(('Main Tab'!$D$10-W19)/'Main Tab'!$D$10,1)</f>
        <v>0.20044818053342492</v>
      </c>
      <c r="Y19" s="110"/>
      <c r="Z19" s="65">
        <v>10</v>
      </c>
      <c r="AA19" s="49">
        <v>7884711</v>
      </c>
      <c r="AB19" s="49" t="s">
        <v>143</v>
      </c>
      <c r="AC19" s="50">
        <v>180.1</v>
      </c>
      <c r="AD19" s="104" t="s">
        <v>157</v>
      </c>
      <c r="AE19" s="106">
        <v>47.8</v>
      </c>
      <c r="AF19" s="108">
        <v>3.0000000000000001E-3</v>
      </c>
      <c r="AI19" s="83">
        <f t="shared" ca="1" si="21"/>
        <v>43573.499999999985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51</v>
      </c>
      <c r="AQ19" s="81">
        <f t="shared" si="2"/>
        <v>100</v>
      </c>
      <c r="AR19" s="81">
        <f t="shared" si="3"/>
        <v>3421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1.75</v>
      </c>
      <c r="AW19" s="82">
        <f t="shared" si="8"/>
        <v>191</v>
      </c>
      <c r="AX19" s="81">
        <f t="shared" si="9"/>
        <v>199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964</v>
      </c>
      <c r="BC19" s="81">
        <f t="shared" si="14"/>
        <v>199</v>
      </c>
      <c r="BD19" s="222">
        <f t="shared" si="15"/>
        <v>3.0000000000000001E-3</v>
      </c>
      <c r="BE19" s="223">
        <f t="shared" si="16"/>
        <v>47.8</v>
      </c>
      <c r="BF19" s="84" t="str">
        <f t="shared" si="17"/>
        <v>Ticket No: 7884711 180.1 bbls sold</v>
      </c>
    </row>
    <row r="20" spans="2:58" x14ac:dyDescent="0.25">
      <c r="B20" s="47">
        <f t="shared" ca="1" si="22"/>
        <v>43573.54166666665</v>
      </c>
      <c r="C20" s="49"/>
      <c r="D20" s="50">
        <v>966</v>
      </c>
      <c r="E20" s="51">
        <v>42</v>
      </c>
      <c r="F20" s="50">
        <v>1.75</v>
      </c>
      <c r="G20" s="51">
        <v>188</v>
      </c>
      <c r="H20" s="52">
        <v>200</v>
      </c>
      <c r="I20" s="53"/>
      <c r="J20" s="160"/>
      <c r="K20" s="65"/>
      <c r="L20" s="49"/>
      <c r="M20" s="50"/>
      <c r="N20" s="52"/>
      <c r="O20" s="54">
        <v>3123</v>
      </c>
      <c r="P20" s="50">
        <v>47</v>
      </c>
      <c r="Q20" s="52">
        <v>90</v>
      </c>
      <c r="R20" s="23">
        <f t="shared" si="18"/>
        <v>355</v>
      </c>
      <c r="S20" s="24">
        <f t="shared" si="19"/>
        <v>698</v>
      </c>
      <c r="T20" s="62"/>
      <c r="U20" s="62"/>
      <c r="V20" s="62"/>
      <c r="W20" s="114">
        <f t="shared" ca="1" si="20"/>
        <v>141916</v>
      </c>
      <c r="X20" s="115">
        <f ca="1">IFERROR(('Main Tab'!$D$10-W20)/'Main Tab'!$D$10,1)</f>
        <v>0.20095491731744808</v>
      </c>
      <c r="Y20" s="110"/>
      <c r="Z20" s="221">
        <v>12</v>
      </c>
      <c r="AA20" s="49"/>
      <c r="AB20" s="49"/>
      <c r="AC20" s="50"/>
      <c r="AD20" s="104"/>
      <c r="AE20" s="106"/>
      <c r="AF20" s="108"/>
      <c r="AI20" s="83">
        <f t="shared" ca="1" si="21"/>
        <v>43573.54166666665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47</v>
      </c>
      <c r="AQ20" s="81">
        <f t="shared" si="2"/>
        <v>90</v>
      </c>
      <c r="AR20" s="81">
        <f t="shared" si="3"/>
        <v>3123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1.75</v>
      </c>
      <c r="AW20" s="82">
        <f t="shared" si="8"/>
        <v>188</v>
      </c>
      <c r="AX20" s="81">
        <f t="shared" si="9"/>
        <v>200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966</v>
      </c>
      <c r="BC20" s="81">
        <f t="shared" si="14"/>
        <v>200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43573.583333333314</v>
      </c>
      <c r="C21" s="49"/>
      <c r="D21" s="50">
        <v>972</v>
      </c>
      <c r="E21" s="51">
        <v>42</v>
      </c>
      <c r="F21" s="50">
        <v>1.75</v>
      </c>
      <c r="G21" s="51">
        <v>152</v>
      </c>
      <c r="H21" s="52">
        <v>200</v>
      </c>
      <c r="I21" s="53"/>
      <c r="J21" s="160"/>
      <c r="K21" s="65"/>
      <c r="L21" s="49"/>
      <c r="M21" s="50"/>
      <c r="N21" s="52"/>
      <c r="O21" s="54">
        <v>3037</v>
      </c>
      <c r="P21" s="50">
        <v>44</v>
      </c>
      <c r="Q21" s="52">
        <v>91</v>
      </c>
      <c r="R21" s="23">
        <f t="shared" si="18"/>
        <v>399</v>
      </c>
      <c r="S21" s="24">
        <f t="shared" si="19"/>
        <v>789</v>
      </c>
      <c r="T21" s="62"/>
      <c r="U21" s="62"/>
      <c r="V21" s="62"/>
      <c r="W21" s="114">
        <f t="shared" ca="1" si="20"/>
        <v>141825</v>
      </c>
      <c r="X21" s="115">
        <f ca="1">IFERROR(('Main Tab'!$D$10-W21)/'Main Tab'!$D$10,1)</f>
        <v>0.20146728451018259</v>
      </c>
      <c r="Y21" s="110" t="s">
        <v>174</v>
      </c>
      <c r="Z21" s="65">
        <v>9</v>
      </c>
      <c r="AA21" s="49">
        <v>7916901</v>
      </c>
      <c r="AB21" s="49" t="s">
        <v>143</v>
      </c>
      <c r="AC21" s="50">
        <v>191.19</v>
      </c>
      <c r="AD21" s="104" t="s">
        <v>153</v>
      </c>
      <c r="AE21" s="106">
        <v>48</v>
      </c>
      <c r="AF21" s="108">
        <v>3.0000000000000001E-3</v>
      </c>
      <c r="AI21" s="83">
        <f t="shared" ca="1" si="21"/>
        <v>43573.583333333314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 xml:space="preserve">Swaped sides on manifold. Checkied stem </v>
      </c>
      <c r="AP21" s="81">
        <f t="shared" si="1"/>
        <v>44</v>
      </c>
      <c r="AQ21" s="81">
        <f t="shared" si="2"/>
        <v>91</v>
      </c>
      <c r="AR21" s="81">
        <f t="shared" si="3"/>
        <v>3037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1.75</v>
      </c>
      <c r="AW21" s="82">
        <f t="shared" si="8"/>
        <v>152</v>
      </c>
      <c r="AX21" s="81">
        <f t="shared" si="9"/>
        <v>200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972</v>
      </c>
      <c r="BC21" s="81">
        <f t="shared" si="14"/>
        <v>200</v>
      </c>
      <c r="BD21" s="222">
        <f t="shared" si="15"/>
        <v>3.0000000000000001E-3</v>
      </c>
      <c r="BE21" s="223">
        <f t="shared" si="16"/>
        <v>48</v>
      </c>
      <c r="BF21" s="84" t="str">
        <f t="shared" si="17"/>
        <v>Ticket No: 7916901 191.19 bbls sold</v>
      </c>
    </row>
    <row r="22" spans="2:58" x14ac:dyDescent="0.25">
      <c r="B22" s="47">
        <f t="shared" ca="1" si="22"/>
        <v>43573.624999999978</v>
      </c>
      <c r="C22" s="49"/>
      <c r="D22" s="50">
        <v>964</v>
      </c>
      <c r="E22" s="51">
        <v>42</v>
      </c>
      <c r="F22" s="50">
        <v>1.75</v>
      </c>
      <c r="G22" s="51">
        <v>201</v>
      </c>
      <c r="H22" s="52">
        <v>199</v>
      </c>
      <c r="I22" s="53"/>
      <c r="J22" s="160"/>
      <c r="K22" s="65"/>
      <c r="L22" s="49"/>
      <c r="M22" s="50"/>
      <c r="N22" s="52"/>
      <c r="O22" s="54">
        <v>3140</v>
      </c>
      <c r="P22" s="50">
        <v>46</v>
      </c>
      <c r="Q22" s="52">
        <v>99</v>
      </c>
      <c r="R22" s="23">
        <f t="shared" si="18"/>
        <v>445</v>
      </c>
      <c r="S22" s="24">
        <f t="shared" si="19"/>
        <v>888</v>
      </c>
      <c r="T22" s="62"/>
      <c r="U22" s="62"/>
      <c r="V22" s="62"/>
      <c r="W22" s="114">
        <f t="shared" ca="1" si="20"/>
        <v>141726</v>
      </c>
      <c r="X22" s="115">
        <f ca="1">IFERROR(('Main Tab'!$D$10-W22)/'Main Tab'!$D$10,1)</f>
        <v>0.20202469497260805</v>
      </c>
      <c r="Y22" s="110" t="s">
        <v>175</v>
      </c>
      <c r="Z22" s="65">
        <v>10</v>
      </c>
      <c r="AA22" s="49">
        <v>7916401</v>
      </c>
      <c r="AB22" s="49" t="s">
        <v>143</v>
      </c>
      <c r="AC22" s="50">
        <v>193.96</v>
      </c>
      <c r="AD22" s="104" t="s">
        <v>153</v>
      </c>
      <c r="AE22" s="106">
        <v>48</v>
      </c>
      <c r="AF22" s="108">
        <v>2E-3</v>
      </c>
      <c r="AI22" s="83">
        <f t="shared" ca="1" si="21"/>
        <v>43573.624999999978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>and seat had little wear</v>
      </c>
      <c r="AP22" s="81">
        <f t="shared" si="1"/>
        <v>46</v>
      </c>
      <c r="AQ22" s="81">
        <f t="shared" si="2"/>
        <v>99</v>
      </c>
      <c r="AR22" s="81">
        <f t="shared" si="3"/>
        <v>3140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1.75</v>
      </c>
      <c r="AW22" s="82">
        <f t="shared" si="8"/>
        <v>201</v>
      </c>
      <c r="AX22" s="81">
        <f t="shared" si="9"/>
        <v>199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964</v>
      </c>
      <c r="BC22" s="81">
        <f t="shared" si="14"/>
        <v>199</v>
      </c>
      <c r="BD22" s="222">
        <f t="shared" si="15"/>
        <v>2E-3</v>
      </c>
      <c r="BE22" s="223">
        <f t="shared" si="16"/>
        <v>48</v>
      </c>
      <c r="BF22" s="84" t="str">
        <f t="shared" si="17"/>
        <v>Ticket No: 7916401 193.96 bbls sold</v>
      </c>
    </row>
    <row r="23" spans="2:58" x14ac:dyDescent="0.25">
      <c r="B23" s="47">
        <f t="shared" ca="1" si="22"/>
        <v>43573.666666666642</v>
      </c>
      <c r="C23" s="49"/>
      <c r="D23" s="50">
        <v>964</v>
      </c>
      <c r="E23" s="51">
        <v>42</v>
      </c>
      <c r="F23" s="50">
        <v>1.75</v>
      </c>
      <c r="G23" s="51">
        <v>167</v>
      </c>
      <c r="H23" s="52">
        <v>201</v>
      </c>
      <c r="I23" s="53"/>
      <c r="J23" s="160"/>
      <c r="K23" s="65"/>
      <c r="L23" s="49"/>
      <c r="M23" s="50"/>
      <c r="N23" s="52"/>
      <c r="O23" s="54">
        <v>3164</v>
      </c>
      <c r="P23" s="50">
        <v>45</v>
      </c>
      <c r="Q23" s="52">
        <v>88</v>
      </c>
      <c r="R23" s="23">
        <f t="shared" si="18"/>
        <v>490</v>
      </c>
      <c r="S23" s="24">
        <f t="shared" si="19"/>
        <v>976</v>
      </c>
      <c r="T23" s="62"/>
      <c r="U23" s="62"/>
      <c r="V23" s="62"/>
      <c r="W23" s="114">
        <f t="shared" ca="1" si="20"/>
        <v>141638</v>
      </c>
      <c r="X23" s="115">
        <f ca="1">IFERROR(('Main Tab'!$D$10-W23)/'Main Tab'!$D$10,1)</f>
        <v>0.20252017093920849</v>
      </c>
      <c r="Y23" s="110"/>
      <c r="Z23" s="65">
        <v>12</v>
      </c>
      <c r="AA23" s="49"/>
      <c r="AB23" s="49"/>
      <c r="AC23" s="50"/>
      <c r="AD23" s="104"/>
      <c r="AE23" s="106"/>
      <c r="AF23" s="108"/>
      <c r="AI23" s="83">
        <f t="shared" ca="1" si="21"/>
        <v>43573.666666666642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45</v>
      </c>
      <c r="AQ23" s="81">
        <f t="shared" si="2"/>
        <v>88</v>
      </c>
      <c r="AR23" s="81">
        <f t="shared" si="3"/>
        <v>3164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1.75</v>
      </c>
      <c r="AW23" s="82">
        <f t="shared" si="8"/>
        <v>167</v>
      </c>
      <c r="AX23" s="81">
        <f t="shared" si="9"/>
        <v>201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964</v>
      </c>
      <c r="BC23" s="81">
        <f t="shared" si="14"/>
        <v>201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43573.708333333307</v>
      </c>
      <c r="C24" s="49"/>
      <c r="D24" s="50">
        <v>972</v>
      </c>
      <c r="E24" s="51">
        <v>42</v>
      </c>
      <c r="F24" s="50">
        <v>1.75</v>
      </c>
      <c r="G24" s="51">
        <v>198</v>
      </c>
      <c r="H24" s="52">
        <v>203</v>
      </c>
      <c r="I24" s="53"/>
      <c r="J24" s="160"/>
      <c r="K24" s="65"/>
      <c r="L24" s="49"/>
      <c r="M24" s="50"/>
      <c r="N24" s="52"/>
      <c r="O24" s="54">
        <v>3142</v>
      </c>
      <c r="P24" s="50">
        <v>39</v>
      </c>
      <c r="Q24" s="52">
        <v>94</v>
      </c>
      <c r="R24" s="23">
        <f t="shared" si="18"/>
        <v>529</v>
      </c>
      <c r="S24" s="24">
        <f t="shared" si="19"/>
        <v>1070</v>
      </c>
      <c r="T24" s="62"/>
      <c r="U24" s="62"/>
      <c r="V24" s="62"/>
      <c r="W24" s="114">
        <f t="shared" ca="1" si="20"/>
        <v>141544</v>
      </c>
      <c r="X24" s="115">
        <f ca="1">IFERROR(('Main Tab'!$D$10-W24)/'Main Tab'!$D$10,1)</f>
        <v>0.2030494293580771</v>
      </c>
      <c r="Y24" s="110"/>
      <c r="Z24" s="65">
        <v>8</v>
      </c>
      <c r="AA24" s="49"/>
      <c r="AB24" s="49"/>
      <c r="AC24" s="50"/>
      <c r="AD24" s="104"/>
      <c r="AE24" s="106"/>
      <c r="AF24" s="108"/>
      <c r="AI24" s="83">
        <f t="shared" ca="1" si="21"/>
        <v>43573.708333333307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39</v>
      </c>
      <c r="AQ24" s="81">
        <f t="shared" si="2"/>
        <v>94</v>
      </c>
      <c r="AR24" s="81">
        <f t="shared" si="3"/>
        <v>3142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1.75</v>
      </c>
      <c r="AW24" s="82">
        <f t="shared" si="8"/>
        <v>198</v>
      </c>
      <c r="AX24" s="81">
        <f t="shared" si="9"/>
        <v>203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972</v>
      </c>
      <c r="BC24" s="81">
        <f t="shared" si="14"/>
        <v>203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43573.749999999971</v>
      </c>
      <c r="C25" s="49"/>
      <c r="D25" s="50">
        <v>972</v>
      </c>
      <c r="E25" s="51">
        <v>42</v>
      </c>
      <c r="F25" s="50">
        <v>1.75</v>
      </c>
      <c r="G25" s="51">
        <v>198</v>
      </c>
      <c r="H25" s="52">
        <v>200</v>
      </c>
      <c r="I25" s="53"/>
      <c r="J25" s="160"/>
      <c r="K25" s="65"/>
      <c r="L25" s="49"/>
      <c r="M25" s="50"/>
      <c r="N25" s="52"/>
      <c r="O25" s="54">
        <v>3145</v>
      </c>
      <c r="P25" s="50">
        <v>36</v>
      </c>
      <c r="Q25" s="52">
        <v>97</v>
      </c>
      <c r="R25" s="23">
        <f t="shared" si="18"/>
        <v>565</v>
      </c>
      <c r="S25" s="24">
        <f t="shared" si="19"/>
        <v>1167</v>
      </c>
      <c r="T25" s="62"/>
      <c r="U25" s="62"/>
      <c r="V25" s="62"/>
      <c r="W25" s="114">
        <f t="shared" ca="1" si="20"/>
        <v>141447</v>
      </c>
      <c r="X25" s="115">
        <f ca="1">IFERROR(('Main Tab'!$D$10-W25)/'Main Tab'!$D$10,1)</f>
        <v>0.20359557900307984</v>
      </c>
      <c r="Y25" s="110"/>
      <c r="Z25" s="65">
        <v>10</v>
      </c>
      <c r="AA25" s="49"/>
      <c r="AB25" s="49"/>
      <c r="AC25" s="50"/>
      <c r="AD25" s="104"/>
      <c r="AE25" s="106"/>
      <c r="AF25" s="108"/>
      <c r="AI25" s="83">
        <f t="shared" ca="1" si="21"/>
        <v>43573.749999999971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36</v>
      </c>
      <c r="AQ25" s="81">
        <f t="shared" si="2"/>
        <v>97</v>
      </c>
      <c r="AR25" s="81">
        <f t="shared" si="3"/>
        <v>3145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1.75</v>
      </c>
      <c r="AW25" s="82">
        <f t="shared" si="8"/>
        <v>198</v>
      </c>
      <c r="AX25" s="81">
        <f t="shared" si="9"/>
        <v>200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972</v>
      </c>
      <c r="BC25" s="81">
        <f t="shared" si="14"/>
        <v>200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43573.791666666635</v>
      </c>
      <c r="C26" s="49"/>
      <c r="D26" s="50">
        <v>966</v>
      </c>
      <c r="E26" s="51">
        <v>42</v>
      </c>
      <c r="F26" s="50">
        <v>1.75</v>
      </c>
      <c r="G26" s="51">
        <v>172</v>
      </c>
      <c r="H26" s="52">
        <v>200</v>
      </c>
      <c r="I26" s="53"/>
      <c r="J26" s="160"/>
      <c r="K26" s="65"/>
      <c r="L26" s="49"/>
      <c r="M26" s="50"/>
      <c r="N26" s="52"/>
      <c r="O26" s="54">
        <v>3155</v>
      </c>
      <c r="P26" s="50">
        <v>36</v>
      </c>
      <c r="Q26" s="52">
        <v>102</v>
      </c>
      <c r="R26" s="23">
        <f t="shared" si="18"/>
        <v>601</v>
      </c>
      <c r="S26" s="24">
        <f t="shared" si="19"/>
        <v>1269</v>
      </c>
      <c r="T26" s="62"/>
      <c r="U26" s="62"/>
      <c r="V26" s="62"/>
      <c r="W26" s="114">
        <f t="shared" ca="1" si="20"/>
        <v>141345</v>
      </c>
      <c r="X26" s="115">
        <f ca="1">IFERROR(('Main Tab'!$D$10-W26)/'Main Tab'!$D$10,1)</f>
        <v>0.20416988069163941</v>
      </c>
      <c r="Y26" s="110"/>
      <c r="Z26" s="65">
        <v>8</v>
      </c>
      <c r="AA26" s="49"/>
      <c r="AB26" s="49"/>
      <c r="AC26" s="50"/>
      <c r="AD26" s="104"/>
      <c r="AE26" s="106"/>
      <c r="AF26" s="108"/>
      <c r="AI26" s="83">
        <f t="shared" ca="1" si="21"/>
        <v>43573.791666666635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36</v>
      </c>
      <c r="AQ26" s="81">
        <f t="shared" si="2"/>
        <v>102</v>
      </c>
      <c r="AR26" s="81">
        <f t="shared" si="3"/>
        <v>3155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1.75</v>
      </c>
      <c r="AW26" s="82">
        <f t="shared" si="8"/>
        <v>172</v>
      </c>
      <c r="AX26" s="81">
        <f t="shared" si="9"/>
        <v>200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966</v>
      </c>
      <c r="BC26" s="81">
        <f t="shared" si="14"/>
        <v>200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2"/>
        <v>43573.833333333299</v>
      </c>
      <c r="C27" s="49"/>
      <c r="D27" s="50">
        <v>963</v>
      </c>
      <c r="E27" s="51">
        <v>42</v>
      </c>
      <c r="F27" s="50">
        <v>1.75</v>
      </c>
      <c r="G27" s="51">
        <v>154</v>
      </c>
      <c r="H27" s="52">
        <v>199</v>
      </c>
      <c r="I27" s="53"/>
      <c r="J27" s="160"/>
      <c r="K27" s="65"/>
      <c r="L27" s="49"/>
      <c r="M27" s="50"/>
      <c r="N27" s="52"/>
      <c r="O27" s="54">
        <v>3147</v>
      </c>
      <c r="P27" s="50">
        <v>38</v>
      </c>
      <c r="Q27" s="52">
        <v>101</v>
      </c>
      <c r="R27" s="23">
        <f t="shared" si="18"/>
        <v>639</v>
      </c>
      <c r="S27" s="24">
        <f t="shared" si="19"/>
        <v>1370</v>
      </c>
      <c r="T27" s="62"/>
      <c r="U27" s="62"/>
      <c r="V27" s="62"/>
      <c r="W27" s="114">
        <f t="shared" ca="1" si="20"/>
        <v>141244</v>
      </c>
      <c r="X27" s="115">
        <f ca="1">IFERROR(('Main Tab'!$D$10-W27)/'Main Tab'!$D$10,1)</f>
        <v>0.2047385519714876</v>
      </c>
      <c r="Y27" s="110"/>
      <c r="Z27" s="65">
        <v>8</v>
      </c>
      <c r="AA27" s="49"/>
      <c r="AB27" s="49"/>
      <c r="AC27" s="50"/>
      <c r="AD27" s="104"/>
      <c r="AE27" s="106"/>
      <c r="AF27" s="108"/>
      <c r="AI27" s="83">
        <f t="shared" ca="1" si="21"/>
        <v>43573.833333333299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38</v>
      </c>
      <c r="AQ27" s="81">
        <f t="shared" si="2"/>
        <v>101</v>
      </c>
      <c r="AR27" s="81">
        <f t="shared" si="3"/>
        <v>3147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2">
        <f t="shared" si="8"/>
        <v>154</v>
      </c>
      <c r="AX27" s="81">
        <f t="shared" si="9"/>
        <v>199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963</v>
      </c>
      <c r="BC27" s="81">
        <f t="shared" si="14"/>
        <v>199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43573.874999999964</v>
      </c>
      <c r="C28" s="49"/>
      <c r="D28" s="50">
        <v>964</v>
      </c>
      <c r="E28" s="51">
        <v>42</v>
      </c>
      <c r="F28" s="50">
        <v>1.75</v>
      </c>
      <c r="G28" s="51">
        <v>162</v>
      </c>
      <c r="H28" s="52">
        <v>199</v>
      </c>
      <c r="I28" s="53"/>
      <c r="J28" s="160"/>
      <c r="K28" s="65"/>
      <c r="L28" s="49"/>
      <c r="M28" s="50"/>
      <c r="N28" s="52"/>
      <c r="O28" s="54">
        <v>3090</v>
      </c>
      <c r="P28" s="50">
        <v>36</v>
      </c>
      <c r="Q28" s="52">
        <v>87</v>
      </c>
      <c r="R28" s="23">
        <f t="shared" si="18"/>
        <v>675</v>
      </c>
      <c r="S28" s="24">
        <f t="shared" si="19"/>
        <v>1457</v>
      </c>
      <c r="T28" s="62"/>
      <c r="U28" s="62"/>
      <c r="V28" s="62"/>
      <c r="W28" s="114">
        <f t="shared" ca="1" si="20"/>
        <v>141157</v>
      </c>
      <c r="X28" s="115">
        <f ca="1">IFERROR(('Main Tab'!$D$10-W28)/'Main Tab'!$D$10,1)</f>
        <v>0.20522839752937666</v>
      </c>
      <c r="Y28" s="110"/>
      <c r="Z28" s="65">
        <v>10</v>
      </c>
      <c r="AA28" s="49"/>
      <c r="AB28" s="49"/>
      <c r="AC28" s="50"/>
      <c r="AD28" s="104"/>
      <c r="AE28" s="106"/>
      <c r="AF28" s="108"/>
      <c r="AI28" s="83">
        <f t="shared" ca="1" si="21"/>
        <v>43573.874999999964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36</v>
      </c>
      <c r="AQ28" s="81">
        <f t="shared" si="2"/>
        <v>87</v>
      </c>
      <c r="AR28" s="81">
        <f t="shared" si="3"/>
        <v>3090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2">
        <f t="shared" si="8"/>
        <v>162</v>
      </c>
      <c r="AX28" s="81">
        <f t="shared" si="9"/>
        <v>199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964</v>
      </c>
      <c r="BC28" s="81">
        <f t="shared" si="14"/>
        <v>199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43573.916666666628</v>
      </c>
      <c r="C29" s="49"/>
      <c r="D29" s="50">
        <v>965</v>
      </c>
      <c r="E29" s="51">
        <v>42</v>
      </c>
      <c r="F29" s="50">
        <v>1.75</v>
      </c>
      <c r="G29" s="51">
        <v>155</v>
      </c>
      <c r="H29" s="52">
        <v>199</v>
      </c>
      <c r="I29" s="53"/>
      <c r="J29" s="160"/>
      <c r="K29" s="65"/>
      <c r="L29" s="49"/>
      <c r="M29" s="50"/>
      <c r="N29" s="52"/>
      <c r="O29" s="54">
        <v>3125</v>
      </c>
      <c r="P29" s="50">
        <v>36</v>
      </c>
      <c r="Q29" s="52">
        <v>102</v>
      </c>
      <c r="R29" s="23">
        <f t="shared" si="18"/>
        <v>711</v>
      </c>
      <c r="S29" s="24">
        <f t="shared" si="19"/>
        <v>1559</v>
      </c>
      <c r="T29" s="62"/>
      <c r="U29" s="62"/>
      <c r="V29" s="62"/>
      <c r="W29" s="114">
        <f t="shared" ca="1" si="20"/>
        <v>141055</v>
      </c>
      <c r="X29" s="115">
        <f ca="1">IFERROR(('Main Tab'!$D$10-W29)/'Main Tab'!$D$10,1)</f>
        <v>0.20580269921793623</v>
      </c>
      <c r="Y29" s="110"/>
      <c r="Z29" s="65">
        <v>8</v>
      </c>
      <c r="AA29" s="49">
        <v>7917101</v>
      </c>
      <c r="AB29" s="49" t="s">
        <v>143</v>
      </c>
      <c r="AC29" s="50">
        <v>193.96</v>
      </c>
      <c r="AD29" s="104" t="s">
        <v>157</v>
      </c>
      <c r="AE29" s="106">
        <v>48</v>
      </c>
      <c r="AF29" s="108">
        <v>2E-3</v>
      </c>
      <c r="AI29" s="83">
        <f t="shared" ca="1" si="21"/>
        <v>43573.916666666628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36</v>
      </c>
      <c r="AQ29" s="81">
        <f t="shared" si="2"/>
        <v>102</v>
      </c>
      <c r="AR29" s="81">
        <f t="shared" si="3"/>
        <v>3125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2">
        <f t="shared" si="8"/>
        <v>155</v>
      </c>
      <c r="AX29" s="81">
        <f t="shared" si="9"/>
        <v>199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965</v>
      </c>
      <c r="BC29" s="81">
        <f t="shared" si="14"/>
        <v>199</v>
      </c>
      <c r="BD29" s="222">
        <f t="shared" si="15"/>
        <v>2E-3</v>
      </c>
      <c r="BE29" s="223">
        <f t="shared" si="16"/>
        <v>48</v>
      </c>
      <c r="BF29" s="84" t="str">
        <f t="shared" si="17"/>
        <v>Ticket No: 7917101 193.96 bbls sold</v>
      </c>
    </row>
    <row r="30" spans="2:58" x14ac:dyDescent="0.25">
      <c r="B30" s="47">
        <f t="shared" ca="1" si="22"/>
        <v>43573.958333333292</v>
      </c>
      <c r="C30" s="49"/>
      <c r="D30" s="50">
        <v>964</v>
      </c>
      <c r="E30" s="51">
        <v>42</v>
      </c>
      <c r="F30" s="50">
        <v>1.75</v>
      </c>
      <c r="G30" s="51">
        <v>153</v>
      </c>
      <c r="H30" s="52">
        <v>199</v>
      </c>
      <c r="I30" s="53"/>
      <c r="J30" s="160"/>
      <c r="K30" s="65"/>
      <c r="L30" s="49"/>
      <c r="M30" s="50"/>
      <c r="N30" s="52"/>
      <c r="O30" s="54">
        <v>3103</v>
      </c>
      <c r="P30" s="50">
        <v>37</v>
      </c>
      <c r="Q30" s="52">
        <v>91</v>
      </c>
      <c r="R30" s="23">
        <f t="shared" si="18"/>
        <v>748</v>
      </c>
      <c r="S30" s="24">
        <f t="shared" si="19"/>
        <v>1650</v>
      </c>
      <c r="T30" s="62"/>
      <c r="U30" s="62"/>
      <c r="V30" s="62"/>
      <c r="W30" s="114">
        <f t="shared" ca="1" si="20"/>
        <v>140964</v>
      </c>
      <c r="X30" s="115">
        <f ca="1">IFERROR(('Main Tab'!$D$10-W30)/'Main Tab'!$D$10,1)</f>
        <v>0.20631506641067074</v>
      </c>
      <c r="Y30" s="110"/>
      <c r="Z30" s="65">
        <v>15</v>
      </c>
      <c r="AA30" s="49"/>
      <c r="AB30" s="49"/>
      <c r="AC30" s="50"/>
      <c r="AD30" s="104"/>
      <c r="AE30" s="106"/>
      <c r="AF30" s="108"/>
      <c r="AI30" s="83">
        <f t="shared" ca="1" si="21"/>
        <v>43573.958333333292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37</v>
      </c>
      <c r="AQ30" s="81">
        <f t="shared" si="2"/>
        <v>91</v>
      </c>
      <c r="AR30" s="81">
        <f t="shared" si="3"/>
        <v>3103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2">
        <f t="shared" si="8"/>
        <v>153</v>
      </c>
      <c r="AX30" s="81">
        <f t="shared" si="9"/>
        <v>199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964</v>
      </c>
      <c r="BC30" s="81">
        <f t="shared" si="14"/>
        <v>199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43573.999999999956</v>
      </c>
      <c r="C31" s="49"/>
      <c r="D31" s="50">
        <v>964</v>
      </c>
      <c r="E31" s="51">
        <v>42</v>
      </c>
      <c r="F31" s="50">
        <v>1.75</v>
      </c>
      <c r="G31" s="51">
        <v>158</v>
      </c>
      <c r="H31" s="52">
        <v>200</v>
      </c>
      <c r="I31" s="53"/>
      <c r="J31" s="160"/>
      <c r="K31" s="65"/>
      <c r="L31" s="49"/>
      <c r="M31" s="50"/>
      <c r="N31" s="52"/>
      <c r="O31" s="54">
        <v>3288</v>
      </c>
      <c r="P31" s="50">
        <v>37</v>
      </c>
      <c r="Q31" s="52">
        <v>101</v>
      </c>
      <c r="R31" s="23">
        <f t="shared" si="18"/>
        <v>785</v>
      </c>
      <c r="S31" s="24">
        <f t="shared" si="19"/>
        <v>1751</v>
      </c>
      <c r="T31" s="62"/>
      <c r="U31" s="62"/>
      <c r="V31" s="62"/>
      <c r="W31" s="114">
        <f t="shared" ca="1" si="20"/>
        <v>140863</v>
      </c>
      <c r="X31" s="115">
        <f ca="1">IFERROR(('Main Tab'!$D$10-W31)/'Main Tab'!$D$10,1)</f>
        <v>0.20688373769051896</v>
      </c>
      <c r="Y31" s="110"/>
      <c r="Z31" s="65">
        <v>11</v>
      </c>
      <c r="AA31" s="49"/>
      <c r="AB31" s="49"/>
      <c r="AC31" s="50"/>
      <c r="AD31" s="104"/>
      <c r="AE31" s="106"/>
      <c r="AF31" s="108"/>
      <c r="AI31" s="83">
        <f t="shared" ca="1" si="21"/>
        <v>43573.999999999956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37</v>
      </c>
      <c r="AQ31" s="81">
        <f t="shared" si="2"/>
        <v>101</v>
      </c>
      <c r="AR31" s="81">
        <f t="shared" si="3"/>
        <v>3288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2">
        <f t="shared" si="8"/>
        <v>158</v>
      </c>
      <c r="AX31" s="81">
        <f t="shared" si="9"/>
        <v>200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964</v>
      </c>
      <c r="BC31" s="81">
        <f t="shared" si="14"/>
        <v>200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43574.041666666621</v>
      </c>
      <c r="C32" s="49"/>
      <c r="D32" s="50">
        <v>963</v>
      </c>
      <c r="E32" s="51">
        <v>42</v>
      </c>
      <c r="F32" s="50">
        <v>1.75</v>
      </c>
      <c r="G32" s="51">
        <v>161</v>
      </c>
      <c r="H32" s="52">
        <v>203</v>
      </c>
      <c r="I32" s="53"/>
      <c r="J32" s="160"/>
      <c r="K32" s="65"/>
      <c r="L32" s="49"/>
      <c r="M32" s="50"/>
      <c r="N32" s="52"/>
      <c r="O32" s="54">
        <v>3307</v>
      </c>
      <c r="P32" s="50">
        <v>38</v>
      </c>
      <c r="Q32" s="52">
        <v>88</v>
      </c>
      <c r="R32" s="23">
        <f t="shared" si="18"/>
        <v>823</v>
      </c>
      <c r="S32" s="24">
        <f t="shared" si="19"/>
        <v>1839</v>
      </c>
      <c r="T32" s="62"/>
      <c r="U32" s="62"/>
      <c r="V32" s="62"/>
      <c r="W32" s="114">
        <f t="shared" ca="1" si="20"/>
        <v>140775</v>
      </c>
      <c r="X32" s="115">
        <f ca="1">IFERROR(('Main Tab'!$D$10-W32)/'Main Tab'!$D$10,1)</f>
        <v>0.20737921365711937</v>
      </c>
      <c r="Y32" s="110"/>
      <c r="Z32" s="65">
        <v>10</v>
      </c>
      <c r="AA32" s="49"/>
      <c r="AB32" s="49"/>
      <c r="AC32" s="50"/>
      <c r="AD32" s="104"/>
      <c r="AE32" s="106"/>
      <c r="AF32" s="108"/>
      <c r="AI32" s="83">
        <f t="shared" ca="1" si="21"/>
        <v>43574.041666666621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38</v>
      </c>
      <c r="AQ32" s="81">
        <f t="shared" si="2"/>
        <v>88</v>
      </c>
      <c r="AR32" s="81">
        <f t="shared" si="3"/>
        <v>3307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2">
        <f t="shared" si="8"/>
        <v>161</v>
      </c>
      <c r="AX32" s="81">
        <f t="shared" si="9"/>
        <v>203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963</v>
      </c>
      <c r="BC32" s="81">
        <f t="shared" si="14"/>
        <v>203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43574.083333333285</v>
      </c>
      <c r="C33" s="49"/>
      <c r="D33" s="50">
        <v>966</v>
      </c>
      <c r="E33" s="51">
        <v>42</v>
      </c>
      <c r="F33" s="50">
        <v>1.75</v>
      </c>
      <c r="G33" s="51">
        <v>157</v>
      </c>
      <c r="H33" s="52">
        <v>201</v>
      </c>
      <c r="I33" s="53"/>
      <c r="J33" s="160"/>
      <c r="K33" s="65"/>
      <c r="L33" s="49"/>
      <c r="M33" s="50"/>
      <c r="N33" s="52"/>
      <c r="O33" s="54">
        <v>3220</v>
      </c>
      <c r="P33" s="50">
        <v>37</v>
      </c>
      <c r="Q33" s="52">
        <v>82</v>
      </c>
      <c r="R33" s="23">
        <f t="shared" si="18"/>
        <v>860</v>
      </c>
      <c r="S33" s="24">
        <f t="shared" si="19"/>
        <v>1921</v>
      </c>
      <c r="T33" s="62"/>
      <c r="U33" s="62"/>
      <c r="V33" s="62"/>
      <c r="W33" s="114">
        <f t="shared" ca="1" si="20"/>
        <v>140693</v>
      </c>
      <c r="X33" s="115">
        <f ca="1">IFERROR(('Main Tab'!$D$10-W33)/'Main Tab'!$D$10,1)</f>
        <v>0.20784090717145157</v>
      </c>
      <c r="Y33" s="110"/>
      <c r="Z33" s="65">
        <v>7</v>
      </c>
      <c r="AA33" s="49">
        <v>7917311</v>
      </c>
      <c r="AB33" s="49" t="s">
        <v>143</v>
      </c>
      <c r="AC33" s="50">
        <v>190.49</v>
      </c>
      <c r="AD33" s="104" t="s">
        <v>157</v>
      </c>
      <c r="AE33" s="106">
        <v>45.2</v>
      </c>
      <c r="AF33" s="108">
        <v>1E-3</v>
      </c>
      <c r="AI33" s="83">
        <f t="shared" ca="1" si="21"/>
        <v>43574.083333333285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37</v>
      </c>
      <c r="AQ33" s="81">
        <f t="shared" si="2"/>
        <v>82</v>
      </c>
      <c r="AR33" s="81">
        <f t="shared" si="3"/>
        <v>3220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2">
        <f t="shared" si="8"/>
        <v>157</v>
      </c>
      <c r="AX33" s="81">
        <f t="shared" si="9"/>
        <v>201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966</v>
      </c>
      <c r="BC33" s="81">
        <f t="shared" si="14"/>
        <v>201</v>
      </c>
      <c r="BD33" s="222">
        <f t="shared" si="15"/>
        <v>1E-3</v>
      </c>
      <c r="BE33" s="223">
        <f t="shared" si="16"/>
        <v>45.2</v>
      </c>
      <c r="BF33" s="84" t="str">
        <f t="shared" si="17"/>
        <v>Ticket No: 7917311 190.49 bbls sold</v>
      </c>
    </row>
    <row r="34" spans="2:58" x14ac:dyDescent="0.25">
      <c r="B34" s="47">
        <f t="shared" ca="1" si="22"/>
        <v>43574.124999999949</v>
      </c>
      <c r="C34" s="49"/>
      <c r="D34" s="50">
        <v>967</v>
      </c>
      <c r="E34" s="51">
        <v>42</v>
      </c>
      <c r="F34" s="50">
        <v>1.75</v>
      </c>
      <c r="G34" s="51">
        <v>139</v>
      </c>
      <c r="H34" s="52">
        <v>198</v>
      </c>
      <c r="I34" s="53"/>
      <c r="J34" s="160"/>
      <c r="K34" s="65"/>
      <c r="L34" s="49"/>
      <c r="M34" s="50"/>
      <c r="N34" s="52"/>
      <c r="O34" s="54">
        <v>3104</v>
      </c>
      <c r="P34" s="50">
        <v>38</v>
      </c>
      <c r="Q34" s="52">
        <v>86</v>
      </c>
      <c r="R34" s="23">
        <f t="shared" si="18"/>
        <v>898</v>
      </c>
      <c r="S34" s="24">
        <f t="shared" si="19"/>
        <v>2007</v>
      </c>
      <c r="T34" s="62"/>
      <c r="U34" s="62"/>
      <c r="V34" s="62"/>
      <c r="W34" s="114">
        <f t="shared" ca="1" si="20"/>
        <v>140607</v>
      </c>
      <c r="X34" s="115">
        <f ca="1">IFERROR(('Main Tab'!$D$10-W34)/'Main Tab'!$D$10,1)</f>
        <v>0.20832512232062925</v>
      </c>
      <c r="Y34" s="110"/>
      <c r="Z34" s="65">
        <v>8</v>
      </c>
      <c r="AA34" s="49"/>
      <c r="AB34" s="49"/>
      <c r="AC34" s="50"/>
      <c r="AD34" s="104"/>
      <c r="AE34" s="106"/>
      <c r="AF34" s="108"/>
      <c r="AI34" s="83">
        <f t="shared" ca="1" si="21"/>
        <v>43574.124999999949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38</v>
      </c>
      <c r="AQ34" s="81">
        <f t="shared" si="2"/>
        <v>86</v>
      </c>
      <c r="AR34" s="81">
        <f t="shared" si="3"/>
        <v>3104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2">
        <f t="shared" si="8"/>
        <v>139</v>
      </c>
      <c r="AX34" s="81">
        <f t="shared" si="9"/>
        <v>198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967</v>
      </c>
      <c r="BC34" s="81">
        <f t="shared" si="14"/>
        <v>198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43574.166666666613</v>
      </c>
      <c r="C35" s="49"/>
      <c r="D35" s="50">
        <v>965</v>
      </c>
      <c r="E35" s="51">
        <v>42</v>
      </c>
      <c r="F35" s="50">
        <v>1.75</v>
      </c>
      <c r="G35" s="51">
        <v>148</v>
      </c>
      <c r="H35" s="52">
        <v>198</v>
      </c>
      <c r="I35" s="53"/>
      <c r="J35" s="160"/>
      <c r="K35" s="65"/>
      <c r="L35" s="49"/>
      <c r="M35" s="50"/>
      <c r="N35" s="52"/>
      <c r="O35" s="54">
        <v>3188</v>
      </c>
      <c r="P35" s="50">
        <v>39</v>
      </c>
      <c r="Q35" s="52">
        <v>89</v>
      </c>
      <c r="R35" s="23">
        <f t="shared" si="18"/>
        <v>937</v>
      </c>
      <c r="S35" s="24">
        <f t="shared" si="19"/>
        <v>2096</v>
      </c>
      <c r="T35" s="62"/>
      <c r="U35" s="62"/>
      <c r="V35" s="62"/>
      <c r="W35" s="114">
        <f t="shared" ca="1" si="20"/>
        <v>140518</v>
      </c>
      <c r="X35" s="115">
        <f ca="1">IFERROR(('Main Tab'!$D$10-W35)/'Main Tab'!$D$10,1)</f>
        <v>0.20882622869594103</v>
      </c>
      <c r="Y35" s="110" t="s">
        <v>176</v>
      </c>
      <c r="Z35" s="65">
        <v>11</v>
      </c>
      <c r="AA35" s="49"/>
      <c r="AB35" s="49"/>
      <c r="AC35" s="50"/>
      <c r="AD35" s="104"/>
      <c r="AE35" s="106"/>
      <c r="AF35" s="108"/>
      <c r="AI35" s="83">
        <f t="shared" ca="1" si="21"/>
        <v>43574.166666666613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Water Pumped-1589</v>
      </c>
      <c r="AP35" s="81">
        <f t="shared" si="1"/>
        <v>39</v>
      </c>
      <c r="AQ35" s="81">
        <f t="shared" si="2"/>
        <v>89</v>
      </c>
      <c r="AR35" s="81">
        <f t="shared" si="3"/>
        <v>3188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2">
        <f t="shared" si="8"/>
        <v>148</v>
      </c>
      <c r="AX35" s="81">
        <f t="shared" si="9"/>
        <v>198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965</v>
      </c>
      <c r="BC35" s="81">
        <f t="shared" si="14"/>
        <v>198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43574.208333333278</v>
      </c>
      <c r="C36" s="49"/>
      <c r="D36" s="50">
        <v>966</v>
      </c>
      <c r="E36" s="50">
        <v>42</v>
      </c>
      <c r="F36" s="50">
        <v>1.75</v>
      </c>
      <c r="G36" s="51">
        <v>160</v>
      </c>
      <c r="H36" s="52">
        <v>198</v>
      </c>
      <c r="I36" s="53"/>
      <c r="J36" s="160"/>
      <c r="K36" s="65"/>
      <c r="L36" s="49"/>
      <c r="M36" s="50"/>
      <c r="N36" s="52"/>
      <c r="O36" s="54">
        <v>3251</v>
      </c>
      <c r="P36" s="50">
        <v>38</v>
      </c>
      <c r="Q36" s="52">
        <v>95</v>
      </c>
      <c r="R36" s="23">
        <f t="shared" si="18"/>
        <v>975</v>
      </c>
      <c r="S36" s="24">
        <f t="shared" si="19"/>
        <v>2191</v>
      </c>
      <c r="T36" s="62"/>
      <c r="U36" s="62"/>
      <c r="V36" s="62"/>
      <c r="W36" s="114">
        <f t="shared" ca="1" si="20"/>
        <v>140423</v>
      </c>
      <c r="X36" s="115">
        <f ca="1">IFERROR(('Main Tab'!$D$10-W36)/'Main Tab'!$D$10,1)</f>
        <v>0.20936111752352105</v>
      </c>
      <c r="Y36" s="110" t="s">
        <v>177</v>
      </c>
      <c r="Z36" s="65">
        <v>10</v>
      </c>
      <c r="AA36" s="49">
        <v>7916601</v>
      </c>
      <c r="AB36" s="49" t="s">
        <v>143</v>
      </c>
      <c r="AC36" s="50">
        <v>190.49</v>
      </c>
      <c r="AD36" s="104" t="s">
        <v>157</v>
      </c>
      <c r="AE36" s="106">
        <v>45</v>
      </c>
      <c r="AF36" s="108">
        <v>1E-3</v>
      </c>
      <c r="AI36" s="83">
        <f t="shared" ca="1" si="21"/>
        <v>43574.208333333278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Accum-35915</v>
      </c>
      <c r="AP36" s="81">
        <f t="shared" si="1"/>
        <v>38</v>
      </c>
      <c r="AQ36" s="81">
        <f t="shared" si="2"/>
        <v>95</v>
      </c>
      <c r="AR36" s="81">
        <f t="shared" si="3"/>
        <v>3251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2">
        <f t="shared" si="8"/>
        <v>160</v>
      </c>
      <c r="AX36" s="81">
        <f t="shared" si="9"/>
        <v>198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966</v>
      </c>
      <c r="BC36" s="81">
        <f t="shared" si="14"/>
        <v>198</v>
      </c>
      <c r="BD36" s="222">
        <f t="shared" si="15"/>
        <v>1E-3</v>
      </c>
      <c r="BE36" s="223">
        <f t="shared" si="16"/>
        <v>45</v>
      </c>
      <c r="BF36" s="84" t="str">
        <f t="shared" si="17"/>
        <v>Ticket No: 7916601 190.49 bbls sold</v>
      </c>
    </row>
    <row r="37" spans="2:58" x14ac:dyDescent="0.25">
      <c r="B37" s="48">
        <f t="shared" ca="1" si="22"/>
        <v>43574.249999999942</v>
      </c>
      <c r="C37" s="55"/>
      <c r="D37" s="56">
        <v>965</v>
      </c>
      <c r="E37" s="57">
        <v>42</v>
      </c>
      <c r="F37" s="56">
        <v>1.75</v>
      </c>
      <c r="G37" s="57">
        <v>158</v>
      </c>
      <c r="H37" s="58">
        <v>197</v>
      </c>
      <c r="I37" s="59"/>
      <c r="J37" s="161"/>
      <c r="K37" s="66"/>
      <c r="L37" s="55"/>
      <c r="M37" s="56"/>
      <c r="N37" s="58"/>
      <c r="O37" s="60">
        <v>3131</v>
      </c>
      <c r="P37" s="56">
        <v>38</v>
      </c>
      <c r="Q37" s="58">
        <v>92</v>
      </c>
      <c r="R37" s="25">
        <f t="shared" si="18"/>
        <v>1013</v>
      </c>
      <c r="S37" s="26">
        <f t="shared" si="19"/>
        <v>2283</v>
      </c>
      <c r="T37" s="63"/>
      <c r="U37" s="63"/>
      <c r="V37" s="63"/>
      <c r="W37" s="116">
        <f t="shared" ca="1" si="20"/>
        <v>140331</v>
      </c>
      <c r="X37" s="117">
        <f ca="1">IFERROR(('Main Tab'!$D$10-W37)/'Main Tab'!$D$10,1)</f>
        <v>0.20987911512496693</v>
      </c>
      <c r="Y37" s="111" t="s">
        <v>178</v>
      </c>
      <c r="Z37" s="66">
        <v>8</v>
      </c>
      <c r="AA37" s="55"/>
      <c r="AB37" s="55"/>
      <c r="AC37" s="56"/>
      <c r="AD37" s="105"/>
      <c r="AE37" s="107"/>
      <c r="AF37" s="109"/>
      <c r="AI37" s="85">
        <f t="shared" ca="1" si="21"/>
        <v>43574.249999999942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>OT 1-3'5"  OT 2- 2'9"</v>
      </c>
      <c r="AP37" s="86">
        <f t="shared" si="1"/>
        <v>38</v>
      </c>
      <c r="AQ37" s="86">
        <f t="shared" si="2"/>
        <v>92</v>
      </c>
      <c r="AR37" s="86">
        <f t="shared" si="3"/>
        <v>3131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7">
        <f t="shared" si="8"/>
        <v>158</v>
      </c>
      <c r="AX37" s="86">
        <f t="shared" si="9"/>
        <v>197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965</v>
      </c>
      <c r="BC37" s="86">
        <f t="shared" si="14"/>
        <v>197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A00-000000000000}">
      <formula1>0</formula1>
      <formula2>64</formula2>
    </dataValidation>
  </dataValidations>
  <pageMargins left="0" right="0" top="0" bottom="0" header="0.5" footer="0.5"/>
  <pageSetup scale="35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17">
    <tabColor rgb="FF000000"/>
    <pageSetUpPr fitToPage="1"/>
  </sheetPr>
  <dimension ref="B1:BF100"/>
  <sheetViews>
    <sheetView showGridLines="0" topLeftCell="A11" workbookViewId="0">
      <selection activeCell="A35" sqref="A35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43572</v>
      </c>
      <c r="N5" s="468" t="str">
        <f ca="1">"Oil Sales for "&amp;TEXT(L5,"MM-DD-YY")</f>
        <v>Oil Sales for 04-17-19</v>
      </c>
      <c r="O5" s="469"/>
      <c r="P5" s="96">
        <f>SUM(AC14:AC37)</f>
        <v>755.37</v>
      </c>
      <c r="Q5" s="10"/>
      <c r="R5" s="531" t="str">
        <f ca="1">"Flare Total For "&amp;TEXT(L5,"MM-DD-YY")</f>
        <v>Flare Total For 04-17-19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1099</v>
      </c>
      <c r="M6" s="10"/>
      <c r="N6" s="472" t="str">
        <f ca="1">"Gas Sales for "&amp;TEXT(L5,"MM-DD-YY")</f>
        <v>Gas Sales for 04-17-19</v>
      </c>
      <c r="O6" s="473"/>
      <c r="P6" s="132">
        <v>3397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2630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977</v>
      </c>
      <c r="E14" s="51">
        <v>42</v>
      </c>
      <c r="F14" s="50">
        <v>1.75</v>
      </c>
      <c r="G14" s="51">
        <v>192</v>
      </c>
      <c r="H14" s="52">
        <v>192</v>
      </c>
      <c r="I14" s="53"/>
      <c r="J14" s="160"/>
      <c r="K14" s="65"/>
      <c r="L14" s="49"/>
      <c r="M14" s="50"/>
      <c r="N14" s="52"/>
      <c r="O14" s="54">
        <v>3325</v>
      </c>
      <c r="P14" s="50">
        <v>46</v>
      </c>
      <c r="Q14" s="52">
        <v>117</v>
      </c>
      <c r="R14" s="21">
        <f>P14</f>
        <v>46</v>
      </c>
      <c r="S14" s="22">
        <f>Q14</f>
        <v>117</v>
      </c>
      <c r="T14" s="61"/>
      <c r="U14" s="61"/>
      <c r="V14" s="61"/>
      <c r="W14" s="112">
        <f ca="1">INDEX('Daily Totals'!$1:$1048576,MATCH(L5,'Daily Totals'!B:B)-1,17)</f>
        <v>145144</v>
      </c>
      <c r="X14" s="113">
        <f ca="1">IFERROR(('Main Tab'!$D$10-W14)/'Main Tab'!$D$10,1)</f>
        <v>0.18277995799715102</v>
      </c>
      <c r="Y14" s="185" t="s">
        <v>179</v>
      </c>
      <c r="Z14" s="64">
        <v>10</v>
      </c>
      <c r="AA14" s="49">
        <v>7883001</v>
      </c>
      <c r="AB14" s="49" t="s">
        <v>143</v>
      </c>
      <c r="AC14" s="50">
        <v>196.03</v>
      </c>
      <c r="AD14" s="104" t="s">
        <v>157</v>
      </c>
      <c r="AE14" s="106">
        <v>45</v>
      </c>
      <c r="AF14" s="108">
        <v>2E-3</v>
      </c>
      <c r="AI14" s="83">
        <f ca="1">$L$5+B14</f>
        <v>43572.291666666664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>7883001 oil ticket shows it was pulled off the</v>
      </c>
      <c r="AP14" s="81">
        <f t="shared" ref="AP14:AP37" si="1">IF(P14="","",P14)</f>
        <v>46</v>
      </c>
      <c r="AQ14" s="81">
        <f t="shared" ref="AQ14:AQ37" si="2">IF(Q14="","",Q14)</f>
        <v>117</v>
      </c>
      <c r="AR14" s="81">
        <f t="shared" ref="AR14:AR37" si="3">IF(O14="","",O14)</f>
        <v>3325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1.75</v>
      </c>
      <c r="AW14" s="82">
        <f t="shared" ref="AW14:AW37" si="8">IF(G14="","",G14)</f>
        <v>192</v>
      </c>
      <c r="AX14" s="81">
        <f t="shared" ref="AX14:AX37" si="9">IF(H14="","",H14)</f>
        <v>192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977</v>
      </c>
      <c r="BC14" s="81">
        <f t="shared" ref="BC14:BC37" si="14">IF(H14="","",H14)</f>
        <v>192</v>
      </c>
      <c r="BD14" s="222">
        <f t="shared" ref="BD14:BD37" si="15">IF(AF14="","",AF14)</f>
        <v>2E-3</v>
      </c>
      <c r="BE14" s="223">
        <f t="shared" ref="BE14:BE37" si="16">IF(AE14="","",AE14)</f>
        <v>45</v>
      </c>
      <c r="BF14" s="84" t="str">
        <f t="shared" ref="BF14:BF37" si="17">IF(AA14&amp;AC14="","","Ticket No: "&amp;AA14&amp;" "&amp;AC14&amp;" bbls sold")</f>
        <v>Ticket No: 7883001 196.03 bbls sold</v>
      </c>
    </row>
    <row r="15" spans="2:58" x14ac:dyDescent="0.25">
      <c r="B15" s="47">
        <f ca="1">B14+$L$5+TIME(1,0,0)</f>
        <v>43572.333333333328</v>
      </c>
      <c r="C15" s="49"/>
      <c r="D15" s="50">
        <v>976</v>
      </c>
      <c r="E15" s="51">
        <v>42</v>
      </c>
      <c r="F15" s="50">
        <v>1.75</v>
      </c>
      <c r="G15" s="51">
        <v>191</v>
      </c>
      <c r="H15" s="52">
        <v>192</v>
      </c>
      <c r="I15" s="53"/>
      <c r="J15" s="160"/>
      <c r="K15" s="65"/>
      <c r="L15" s="49"/>
      <c r="M15" s="50"/>
      <c r="N15" s="52"/>
      <c r="O15" s="54">
        <v>3059</v>
      </c>
      <c r="P15" s="50">
        <v>47</v>
      </c>
      <c r="Q15" s="52">
        <v>118</v>
      </c>
      <c r="R15" s="23">
        <f t="shared" ref="R15:R37" si="18">P15+R14</f>
        <v>93</v>
      </c>
      <c r="S15" s="24">
        <f t="shared" ref="S15:S37" si="19">Q15+S14</f>
        <v>235</v>
      </c>
      <c r="T15" s="62"/>
      <c r="U15" s="62"/>
      <c r="V15" s="62"/>
      <c r="W15" s="114">
        <f t="shared" ref="W15:W37" ca="1" si="20">W14-Q15</f>
        <v>145026</v>
      </c>
      <c r="X15" s="115">
        <f ca="1">IFERROR(('Main Tab'!$D$10-W15)/'Main Tab'!$D$10,1)</f>
        <v>0.18344434622509248</v>
      </c>
      <c r="Y15" s="110" t="s">
        <v>180</v>
      </c>
      <c r="Z15" s="65">
        <v>8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43572.333333333328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>F-8 it should be F-11</v>
      </c>
      <c r="AP15" s="81">
        <f t="shared" si="1"/>
        <v>47</v>
      </c>
      <c r="AQ15" s="81">
        <f t="shared" si="2"/>
        <v>118</v>
      </c>
      <c r="AR15" s="81">
        <f t="shared" si="3"/>
        <v>3059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1.75</v>
      </c>
      <c r="AW15" s="82">
        <f t="shared" si="8"/>
        <v>191</v>
      </c>
      <c r="AX15" s="81">
        <f t="shared" si="9"/>
        <v>192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976</v>
      </c>
      <c r="BC15" s="81">
        <f t="shared" si="14"/>
        <v>192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43572.374999999993</v>
      </c>
      <c r="C16" s="49"/>
      <c r="D16" s="50">
        <v>977</v>
      </c>
      <c r="E16" s="51">
        <v>42</v>
      </c>
      <c r="F16" s="50">
        <v>1.75</v>
      </c>
      <c r="G16" s="51">
        <v>192</v>
      </c>
      <c r="H16" s="52">
        <v>191</v>
      </c>
      <c r="I16" s="53"/>
      <c r="J16" s="160"/>
      <c r="K16" s="65"/>
      <c r="L16" s="49"/>
      <c r="M16" s="50"/>
      <c r="N16" s="52"/>
      <c r="O16" s="54">
        <v>3189</v>
      </c>
      <c r="P16" s="50">
        <v>46</v>
      </c>
      <c r="Q16" s="52">
        <v>117</v>
      </c>
      <c r="R16" s="23">
        <f t="shared" si="18"/>
        <v>139</v>
      </c>
      <c r="S16" s="24">
        <f t="shared" si="19"/>
        <v>352</v>
      </c>
      <c r="T16" s="62"/>
      <c r="U16" s="62"/>
      <c r="V16" s="62"/>
      <c r="W16" s="114">
        <f t="shared" ca="1" si="20"/>
        <v>144909</v>
      </c>
      <c r="X16" s="115">
        <f ca="1">IFERROR(('Main Tab'!$D$10-W16)/'Main Tab'!$D$10,1)</f>
        <v>0.18410310404432259</v>
      </c>
      <c r="Y16" s="110"/>
      <c r="Z16" s="65">
        <v>8</v>
      </c>
      <c r="AA16" s="49"/>
      <c r="AB16" s="49"/>
      <c r="AC16" s="50"/>
      <c r="AD16" s="104"/>
      <c r="AE16" s="106"/>
      <c r="AF16" s="108"/>
      <c r="AI16" s="83">
        <f t="shared" ca="1" si="21"/>
        <v>43572.374999999993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46</v>
      </c>
      <c r="AQ16" s="81">
        <f t="shared" si="2"/>
        <v>117</v>
      </c>
      <c r="AR16" s="81">
        <f t="shared" si="3"/>
        <v>3189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1.75</v>
      </c>
      <c r="AW16" s="82">
        <f t="shared" si="8"/>
        <v>192</v>
      </c>
      <c r="AX16" s="81">
        <f t="shared" si="9"/>
        <v>191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977</v>
      </c>
      <c r="BC16" s="81">
        <f t="shared" si="14"/>
        <v>191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43572.416666666657</v>
      </c>
      <c r="C17" s="49"/>
      <c r="D17" s="50">
        <v>977</v>
      </c>
      <c r="E17" s="51">
        <v>42</v>
      </c>
      <c r="F17" s="50">
        <v>1.75</v>
      </c>
      <c r="G17" s="51">
        <v>192</v>
      </c>
      <c r="H17" s="52">
        <v>193</v>
      </c>
      <c r="I17" s="53"/>
      <c r="J17" s="160"/>
      <c r="K17" s="65"/>
      <c r="L17" s="49"/>
      <c r="M17" s="50"/>
      <c r="N17" s="52"/>
      <c r="O17" s="54">
        <v>3336</v>
      </c>
      <c r="P17" s="50">
        <v>46</v>
      </c>
      <c r="Q17" s="52">
        <v>119</v>
      </c>
      <c r="R17" s="23">
        <f t="shared" si="18"/>
        <v>185</v>
      </c>
      <c r="S17" s="24">
        <f t="shared" si="19"/>
        <v>471</v>
      </c>
      <c r="T17" s="62"/>
      <c r="U17" s="171"/>
      <c r="V17" s="62"/>
      <c r="W17" s="114">
        <f t="shared" ca="1" si="20"/>
        <v>144790</v>
      </c>
      <c r="X17" s="115">
        <f ca="1">IFERROR(('Main Tab'!$D$10-W17)/'Main Tab'!$D$10,1)</f>
        <v>0.1847731226809754</v>
      </c>
      <c r="Y17" s="110" t="s">
        <v>181</v>
      </c>
      <c r="Z17" s="65">
        <v>5</v>
      </c>
      <c r="AA17" s="49"/>
      <c r="AB17" s="49"/>
      <c r="AC17" s="50"/>
      <c r="AD17" s="104"/>
      <c r="AE17" s="106"/>
      <c r="AF17" s="108"/>
      <c r="AI17" s="83">
        <f t="shared" ca="1" si="21"/>
        <v>43572.416666666657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 xml:space="preserve">Sand has slowed down </v>
      </c>
      <c r="AP17" s="81">
        <f t="shared" si="1"/>
        <v>46</v>
      </c>
      <c r="AQ17" s="81">
        <f t="shared" si="2"/>
        <v>119</v>
      </c>
      <c r="AR17" s="81">
        <f t="shared" si="3"/>
        <v>3336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1.75</v>
      </c>
      <c r="AW17" s="82">
        <f t="shared" si="8"/>
        <v>192</v>
      </c>
      <c r="AX17" s="81">
        <f t="shared" si="9"/>
        <v>193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977</v>
      </c>
      <c r="BC17" s="81">
        <f t="shared" si="14"/>
        <v>193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43572.458333333321</v>
      </c>
      <c r="C18" s="49"/>
      <c r="D18" s="50">
        <v>975</v>
      </c>
      <c r="E18" s="51">
        <v>42</v>
      </c>
      <c r="F18" s="50">
        <v>1.75</v>
      </c>
      <c r="G18" s="51">
        <v>191</v>
      </c>
      <c r="H18" s="52">
        <v>185</v>
      </c>
      <c r="I18" s="53"/>
      <c r="J18" s="160"/>
      <c r="K18" s="65"/>
      <c r="L18" s="49"/>
      <c r="M18" s="50"/>
      <c r="N18" s="52"/>
      <c r="O18" s="54">
        <v>3355</v>
      </c>
      <c r="P18" s="50">
        <v>46</v>
      </c>
      <c r="Q18" s="52">
        <v>117</v>
      </c>
      <c r="R18" s="23">
        <f t="shared" si="18"/>
        <v>231</v>
      </c>
      <c r="S18" s="24">
        <f t="shared" si="19"/>
        <v>588</v>
      </c>
      <c r="T18" s="62"/>
      <c r="U18" s="62"/>
      <c r="V18" s="62"/>
      <c r="W18" s="114">
        <f t="shared" ca="1" si="20"/>
        <v>144673</v>
      </c>
      <c r="X18" s="115">
        <f ca="1">IFERROR(('Main Tab'!$D$10-W18)/'Main Tab'!$D$10,1)</f>
        <v>0.18543188050020551</v>
      </c>
      <c r="Y18" s="110"/>
      <c r="Z18" s="65">
        <v>6</v>
      </c>
      <c r="AA18" s="49">
        <v>7884801</v>
      </c>
      <c r="AB18" s="49" t="s">
        <v>143</v>
      </c>
      <c r="AC18" s="50">
        <v>191.19</v>
      </c>
      <c r="AD18" s="104" t="s">
        <v>157</v>
      </c>
      <c r="AE18" s="106">
        <v>48</v>
      </c>
      <c r="AF18" s="108">
        <v>4.0000000000000001E-3</v>
      </c>
      <c r="AI18" s="83">
        <f t="shared" ca="1" si="21"/>
        <v>43572.458333333321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46</v>
      </c>
      <c r="AQ18" s="81">
        <f t="shared" si="2"/>
        <v>117</v>
      </c>
      <c r="AR18" s="81">
        <f t="shared" si="3"/>
        <v>3355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1.75</v>
      </c>
      <c r="AW18" s="82">
        <f t="shared" si="8"/>
        <v>191</v>
      </c>
      <c r="AX18" s="81">
        <f t="shared" si="9"/>
        <v>185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975</v>
      </c>
      <c r="BC18" s="81">
        <f t="shared" si="14"/>
        <v>185</v>
      </c>
      <c r="BD18" s="222">
        <f t="shared" si="15"/>
        <v>4.0000000000000001E-3</v>
      </c>
      <c r="BE18" s="223">
        <f t="shared" si="16"/>
        <v>48</v>
      </c>
      <c r="BF18" s="84" t="str">
        <f t="shared" si="17"/>
        <v>Ticket No: 7884801 191.19 bbls sold</v>
      </c>
    </row>
    <row r="19" spans="2:58" x14ac:dyDescent="0.25">
      <c r="B19" s="47">
        <f t="shared" ca="1" si="22"/>
        <v>43572.499999999985</v>
      </c>
      <c r="C19" s="49"/>
      <c r="D19" s="50">
        <v>976</v>
      </c>
      <c r="E19" s="51">
        <v>42</v>
      </c>
      <c r="F19" s="50">
        <v>1.75</v>
      </c>
      <c r="G19" s="51">
        <v>194</v>
      </c>
      <c r="H19" s="52">
        <v>198</v>
      </c>
      <c r="I19" s="53"/>
      <c r="J19" s="160"/>
      <c r="K19" s="65"/>
      <c r="L19" s="49"/>
      <c r="M19" s="50"/>
      <c r="N19" s="52"/>
      <c r="O19" s="54">
        <v>3468</v>
      </c>
      <c r="P19" s="50">
        <v>46</v>
      </c>
      <c r="Q19" s="52">
        <v>118</v>
      </c>
      <c r="R19" s="23">
        <f t="shared" si="18"/>
        <v>277</v>
      </c>
      <c r="S19" s="24">
        <f t="shared" si="19"/>
        <v>706</v>
      </c>
      <c r="T19" s="62"/>
      <c r="U19" s="62"/>
      <c r="V19" s="62"/>
      <c r="W19" s="114">
        <f t="shared" ca="1" si="20"/>
        <v>144555</v>
      </c>
      <c r="X19" s="115">
        <f ca="1">IFERROR(('Main Tab'!$D$10-W19)/'Main Tab'!$D$10,1)</f>
        <v>0.18609626872814697</v>
      </c>
      <c r="Y19" s="110"/>
      <c r="Z19" s="65">
        <v>5</v>
      </c>
      <c r="AA19" s="49"/>
      <c r="AB19" s="49"/>
      <c r="AC19" s="50"/>
      <c r="AD19" s="104"/>
      <c r="AE19" s="106"/>
      <c r="AF19" s="108"/>
      <c r="AI19" s="83">
        <f t="shared" ca="1" si="21"/>
        <v>43572.499999999985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46</v>
      </c>
      <c r="AQ19" s="81">
        <f t="shared" si="2"/>
        <v>118</v>
      </c>
      <c r="AR19" s="81">
        <f t="shared" si="3"/>
        <v>3468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1.75</v>
      </c>
      <c r="AW19" s="82">
        <f t="shared" si="8"/>
        <v>194</v>
      </c>
      <c r="AX19" s="81">
        <f t="shared" si="9"/>
        <v>198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976</v>
      </c>
      <c r="BC19" s="81">
        <f t="shared" si="14"/>
        <v>198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43572.54166666665</v>
      </c>
      <c r="C20" s="49"/>
      <c r="D20" s="50">
        <v>975</v>
      </c>
      <c r="E20" s="51">
        <v>42</v>
      </c>
      <c r="F20" s="50">
        <v>1.75</v>
      </c>
      <c r="G20" s="51">
        <v>175</v>
      </c>
      <c r="H20" s="52">
        <v>192</v>
      </c>
      <c r="I20" s="53"/>
      <c r="J20" s="160"/>
      <c r="K20" s="65"/>
      <c r="L20" s="49"/>
      <c r="M20" s="50"/>
      <c r="N20" s="52"/>
      <c r="O20" s="54">
        <v>3381</v>
      </c>
      <c r="P20" s="50">
        <v>46</v>
      </c>
      <c r="Q20" s="52">
        <v>117</v>
      </c>
      <c r="R20" s="23">
        <f t="shared" si="18"/>
        <v>323</v>
      </c>
      <c r="S20" s="24">
        <f t="shared" si="19"/>
        <v>823</v>
      </c>
      <c r="T20" s="62"/>
      <c r="U20" s="62"/>
      <c r="V20" s="62"/>
      <c r="W20" s="114">
        <f t="shared" ca="1" si="20"/>
        <v>144438</v>
      </c>
      <c r="X20" s="115">
        <f ca="1">IFERROR(('Main Tab'!$D$10-W20)/'Main Tab'!$D$10,1)</f>
        <v>0.18675502654737708</v>
      </c>
      <c r="Y20" s="110"/>
      <c r="Z20" s="221">
        <v>8</v>
      </c>
      <c r="AA20" s="49"/>
      <c r="AB20" s="49"/>
      <c r="AC20" s="50"/>
      <c r="AD20" s="104"/>
      <c r="AE20" s="106"/>
      <c r="AF20" s="108"/>
      <c r="AI20" s="83">
        <f t="shared" ca="1" si="21"/>
        <v>43572.54166666665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46</v>
      </c>
      <c r="AQ20" s="81">
        <f t="shared" si="2"/>
        <v>117</v>
      </c>
      <c r="AR20" s="81">
        <f t="shared" si="3"/>
        <v>3381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1.75</v>
      </c>
      <c r="AW20" s="82">
        <f t="shared" si="8"/>
        <v>175</v>
      </c>
      <c r="AX20" s="81">
        <f t="shared" si="9"/>
        <v>192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975</v>
      </c>
      <c r="BC20" s="81">
        <f t="shared" si="14"/>
        <v>192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43572.583333333314</v>
      </c>
      <c r="C21" s="49"/>
      <c r="D21" s="50">
        <v>972</v>
      </c>
      <c r="E21" s="51">
        <v>42</v>
      </c>
      <c r="F21" s="50">
        <v>1.75</v>
      </c>
      <c r="G21" s="51">
        <v>191</v>
      </c>
      <c r="H21" s="52">
        <v>192</v>
      </c>
      <c r="I21" s="53"/>
      <c r="J21" s="160"/>
      <c r="K21" s="65"/>
      <c r="L21" s="49"/>
      <c r="M21" s="50"/>
      <c r="N21" s="52"/>
      <c r="O21" s="54">
        <v>3458</v>
      </c>
      <c r="P21" s="50">
        <v>48</v>
      </c>
      <c r="Q21" s="52">
        <v>100</v>
      </c>
      <c r="R21" s="23">
        <f t="shared" si="18"/>
        <v>371</v>
      </c>
      <c r="S21" s="24">
        <f t="shared" si="19"/>
        <v>923</v>
      </c>
      <c r="T21" s="62"/>
      <c r="U21" s="62"/>
      <c r="V21" s="62"/>
      <c r="W21" s="114">
        <f t="shared" ca="1" si="20"/>
        <v>144338</v>
      </c>
      <c r="X21" s="115">
        <f ca="1">IFERROR(('Main Tab'!$D$10-W21)/'Main Tab'!$D$10,1)</f>
        <v>0.18731806741851392</v>
      </c>
      <c r="Y21" s="110"/>
      <c r="Z21" s="65">
        <v>8</v>
      </c>
      <c r="AA21" s="49"/>
      <c r="AB21" s="49"/>
      <c r="AC21" s="50"/>
      <c r="AD21" s="104"/>
      <c r="AE21" s="106"/>
      <c r="AF21" s="108"/>
      <c r="AI21" s="83">
        <f t="shared" ca="1" si="21"/>
        <v>43572.583333333314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48</v>
      </c>
      <c r="AQ21" s="81">
        <f t="shared" si="2"/>
        <v>100</v>
      </c>
      <c r="AR21" s="81">
        <f t="shared" si="3"/>
        <v>3458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1.75</v>
      </c>
      <c r="AW21" s="82">
        <f t="shared" si="8"/>
        <v>191</v>
      </c>
      <c r="AX21" s="81">
        <f t="shared" si="9"/>
        <v>192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972</v>
      </c>
      <c r="BC21" s="81">
        <f t="shared" si="14"/>
        <v>192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43572.624999999978</v>
      </c>
      <c r="C22" s="49"/>
      <c r="D22" s="50">
        <v>971</v>
      </c>
      <c r="E22" s="51">
        <v>42</v>
      </c>
      <c r="F22" s="50">
        <v>1.75</v>
      </c>
      <c r="G22" s="51">
        <v>185</v>
      </c>
      <c r="H22" s="52">
        <v>194</v>
      </c>
      <c r="I22" s="53"/>
      <c r="J22" s="160"/>
      <c r="K22" s="65"/>
      <c r="L22" s="49"/>
      <c r="M22" s="50"/>
      <c r="N22" s="52"/>
      <c r="O22" s="54">
        <v>3344</v>
      </c>
      <c r="P22" s="50">
        <v>49</v>
      </c>
      <c r="Q22" s="52">
        <v>101</v>
      </c>
      <c r="R22" s="23">
        <f t="shared" si="18"/>
        <v>420</v>
      </c>
      <c r="S22" s="24">
        <f t="shared" si="19"/>
        <v>1024</v>
      </c>
      <c r="T22" s="62"/>
      <c r="U22" s="62"/>
      <c r="V22" s="62"/>
      <c r="W22" s="114">
        <f t="shared" ca="1" si="20"/>
        <v>144237</v>
      </c>
      <c r="X22" s="115">
        <f ca="1">IFERROR(('Main Tab'!$D$10-W22)/'Main Tab'!$D$10,1)</f>
        <v>0.18788673869836212</v>
      </c>
      <c r="Y22" s="110"/>
      <c r="Z22" s="65">
        <v>5</v>
      </c>
      <c r="AA22" s="49"/>
      <c r="AB22" s="49"/>
      <c r="AC22" s="50"/>
      <c r="AD22" s="104"/>
      <c r="AE22" s="106"/>
      <c r="AF22" s="108"/>
      <c r="AI22" s="83">
        <f t="shared" ca="1" si="21"/>
        <v>43572.624999999978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49</v>
      </c>
      <c r="AQ22" s="81">
        <f t="shared" si="2"/>
        <v>101</v>
      </c>
      <c r="AR22" s="81">
        <f t="shared" si="3"/>
        <v>3344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1.75</v>
      </c>
      <c r="AW22" s="82">
        <f t="shared" si="8"/>
        <v>185</v>
      </c>
      <c r="AX22" s="81">
        <f t="shared" si="9"/>
        <v>194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971</v>
      </c>
      <c r="BC22" s="81">
        <f t="shared" si="14"/>
        <v>194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43572.666666666642</v>
      </c>
      <c r="C23" s="49"/>
      <c r="D23" s="50">
        <v>970</v>
      </c>
      <c r="E23" s="51">
        <v>42</v>
      </c>
      <c r="F23" s="50">
        <v>1.75</v>
      </c>
      <c r="G23" s="51">
        <v>198</v>
      </c>
      <c r="H23" s="52">
        <v>192</v>
      </c>
      <c r="I23" s="53"/>
      <c r="J23" s="160"/>
      <c r="K23" s="65"/>
      <c r="L23" s="49"/>
      <c r="M23" s="50"/>
      <c r="N23" s="52"/>
      <c r="O23" s="54">
        <v>3398</v>
      </c>
      <c r="P23" s="50">
        <v>49</v>
      </c>
      <c r="Q23" s="52">
        <v>102</v>
      </c>
      <c r="R23" s="23">
        <f t="shared" si="18"/>
        <v>469</v>
      </c>
      <c r="S23" s="24">
        <f t="shared" si="19"/>
        <v>1126</v>
      </c>
      <c r="T23" s="62"/>
      <c r="U23" s="62"/>
      <c r="V23" s="62"/>
      <c r="W23" s="114">
        <f t="shared" ca="1" si="20"/>
        <v>144135</v>
      </c>
      <c r="X23" s="115">
        <f ca="1">IFERROR(('Main Tab'!$D$10-W23)/'Main Tab'!$D$10,1)</f>
        <v>0.18846104038692169</v>
      </c>
      <c r="Y23" s="110"/>
      <c r="Z23" s="65">
        <v>10</v>
      </c>
      <c r="AA23" s="49"/>
      <c r="AB23" s="49"/>
      <c r="AC23" s="50"/>
      <c r="AD23" s="104"/>
      <c r="AE23" s="106"/>
      <c r="AF23" s="108"/>
      <c r="AI23" s="83">
        <f t="shared" ca="1" si="21"/>
        <v>43572.666666666642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49</v>
      </c>
      <c r="AQ23" s="81">
        <f t="shared" si="2"/>
        <v>102</v>
      </c>
      <c r="AR23" s="81">
        <f t="shared" si="3"/>
        <v>3398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1.75</v>
      </c>
      <c r="AW23" s="82">
        <f t="shared" si="8"/>
        <v>198</v>
      </c>
      <c r="AX23" s="81">
        <f t="shared" si="9"/>
        <v>192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970</v>
      </c>
      <c r="BC23" s="81">
        <f t="shared" si="14"/>
        <v>192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43572.708333333307</v>
      </c>
      <c r="C24" s="49"/>
      <c r="D24" s="50">
        <v>975</v>
      </c>
      <c r="E24" s="51">
        <v>42</v>
      </c>
      <c r="F24" s="50">
        <v>1.75</v>
      </c>
      <c r="G24" s="51">
        <v>200</v>
      </c>
      <c r="H24" s="52">
        <v>195</v>
      </c>
      <c r="I24" s="53"/>
      <c r="J24" s="160"/>
      <c r="K24" s="65"/>
      <c r="L24" s="49"/>
      <c r="M24" s="50"/>
      <c r="N24" s="52"/>
      <c r="O24" s="54">
        <v>3433</v>
      </c>
      <c r="P24" s="50">
        <v>48</v>
      </c>
      <c r="Q24" s="52">
        <v>99</v>
      </c>
      <c r="R24" s="23">
        <f t="shared" si="18"/>
        <v>517</v>
      </c>
      <c r="S24" s="24">
        <f t="shared" si="19"/>
        <v>1225</v>
      </c>
      <c r="T24" s="62"/>
      <c r="U24" s="62"/>
      <c r="V24" s="62"/>
      <c r="W24" s="114">
        <f t="shared" ca="1" si="20"/>
        <v>144036</v>
      </c>
      <c r="X24" s="115">
        <f ca="1">IFERROR(('Main Tab'!$D$10-W24)/'Main Tab'!$D$10,1)</f>
        <v>0.18901845084934715</v>
      </c>
      <c r="Y24" s="110"/>
      <c r="Z24" s="65">
        <v>5</v>
      </c>
      <c r="AA24" s="49">
        <v>7885001</v>
      </c>
      <c r="AB24" s="49" t="s">
        <v>143</v>
      </c>
      <c r="AC24" s="50">
        <v>178.5</v>
      </c>
      <c r="AD24" s="104" t="s">
        <v>157</v>
      </c>
      <c r="AE24" s="106">
        <v>48</v>
      </c>
      <c r="AF24" s="108">
        <v>2E-3</v>
      </c>
      <c r="AI24" s="83">
        <f t="shared" ca="1" si="21"/>
        <v>43572.708333333307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48</v>
      </c>
      <c r="AQ24" s="81">
        <f t="shared" si="2"/>
        <v>99</v>
      </c>
      <c r="AR24" s="81">
        <f t="shared" si="3"/>
        <v>3433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1.75</v>
      </c>
      <c r="AW24" s="82">
        <f t="shared" si="8"/>
        <v>200</v>
      </c>
      <c r="AX24" s="81">
        <f t="shared" si="9"/>
        <v>195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975</v>
      </c>
      <c r="BC24" s="81">
        <f t="shared" si="14"/>
        <v>195</v>
      </c>
      <c r="BD24" s="222">
        <f t="shared" si="15"/>
        <v>2E-3</v>
      </c>
      <c r="BE24" s="223">
        <f t="shared" si="16"/>
        <v>48</v>
      </c>
      <c r="BF24" s="84" t="str">
        <f t="shared" si="17"/>
        <v>Ticket No: 7885001 178.5 bbls sold</v>
      </c>
    </row>
    <row r="25" spans="2:58" x14ac:dyDescent="0.25">
      <c r="B25" s="47">
        <f t="shared" ca="1" si="22"/>
        <v>43572.749999999971</v>
      </c>
      <c r="C25" s="49"/>
      <c r="D25" s="50">
        <v>972</v>
      </c>
      <c r="E25" s="51">
        <v>42</v>
      </c>
      <c r="F25" s="50">
        <v>1.75</v>
      </c>
      <c r="G25" s="51">
        <v>210</v>
      </c>
      <c r="H25" s="52">
        <v>195</v>
      </c>
      <c r="I25" s="53"/>
      <c r="J25" s="160"/>
      <c r="K25" s="65"/>
      <c r="L25" s="49"/>
      <c r="M25" s="50"/>
      <c r="N25" s="52"/>
      <c r="O25" s="54">
        <v>3502</v>
      </c>
      <c r="P25" s="50">
        <v>48</v>
      </c>
      <c r="Q25" s="52">
        <v>95</v>
      </c>
      <c r="R25" s="23">
        <f t="shared" si="18"/>
        <v>565</v>
      </c>
      <c r="S25" s="24">
        <f t="shared" si="19"/>
        <v>1320</v>
      </c>
      <c r="T25" s="62"/>
      <c r="U25" s="62"/>
      <c r="V25" s="62"/>
      <c r="W25" s="114">
        <f t="shared" ca="1" si="20"/>
        <v>143941</v>
      </c>
      <c r="X25" s="115">
        <f ca="1">IFERROR(('Main Tab'!$D$10-W25)/'Main Tab'!$D$10,1)</f>
        <v>0.18955333967692714</v>
      </c>
      <c r="Y25" s="110"/>
      <c r="Z25" s="65">
        <v>5</v>
      </c>
      <c r="AA25" s="49"/>
      <c r="AB25" s="49"/>
      <c r="AC25" s="50"/>
      <c r="AD25" s="104"/>
      <c r="AE25" s="106"/>
      <c r="AF25" s="108"/>
      <c r="AI25" s="83">
        <f t="shared" ca="1" si="21"/>
        <v>43572.749999999971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48</v>
      </c>
      <c r="AQ25" s="81">
        <f t="shared" si="2"/>
        <v>95</v>
      </c>
      <c r="AR25" s="81">
        <f t="shared" si="3"/>
        <v>3502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1.75</v>
      </c>
      <c r="AW25" s="82">
        <f t="shared" si="8"/>
        <v>210</v>
      </c>
      <c r="AX25" s="81">
        <f t="shared" si="9"/>
        <v>195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972</v>
      </c>
      <c r="BC25" s="81">
        <f t="shared" si="14"/>
        <v>195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43572.791666666635</v>
      </c>
      <c r="C26" s="49"/>
      <c r="D26" s="50">
        <v>967</v>
      </c>
      <c r="E26" s="51">
        <v>42</v>
      </c>
      <c r="F26" s="50">
        <v>1.75</v>
      </c>
      <c r="G26" s="51">
        <v>191</v>
      </c>
      <c r="H26" s="52">
        <v>195</v>
      </c>
      <c r="I26" s="53"/>
      <c r="J26" s="160"/>
      <c r="K26" s="65"/>
      <c r="L26" s="49"/>
      <c r="M26" s="50"/>
      <c r="N26" s="52"/>
      <c r="O26" s="54">
        <v>3456</v>
      </c>
      <c r="P26" s="50">
        <v>47</v>
      </c>
      <c r="Q26" s="52">
        <v>100</v>
      </c>
      <c r="R26" s="23">
        <f t="shared" si="18"/>
        <v>612</v>
      </c>
      <c r="S26" s="24">
        <f t="shared" si="19"/>
        <v>1420</v>
      </c>
      <c r="T26" s="62"/>
      <c r="U26" s="62"/>
      <c r="V26" s="62"/>
      <c r="W26" s="114">
        <f t="shared" ca="1" si="20"/>
        <v>143841</v>
      </c>
      <c r="X26" s="115">
        <f ca="1">IFERROR(('Main Tab'!$D$10-W26)/'Main Tab'!$D$10,1)</f>
        <v>0.19011638054806398</v>
      </c>
      <c r="Y26" s="110"/>
      <c r="Z26" s="65">
        <v>5</v>
      </c>
      <c r="AA26" s="49"/>
      <c r="AB26" s="49"/>
      <c r="AC26" s="50"/>
      <c r="AD26" s="104"/>
      <c r="AE26" s="106"/>
      <c r="AF26" s="108"/>
      <c r="AI26" s="83">
        <f t="shared" ca="1" si="21"/>
        <v>43572.791666666635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47</v>
      </c>
      <c r="AQ26" s="81">
        <f t="shared" si="2"/>
        <v>100</v>
      </c>
      <c r="AR26" s="81">
        <f t="shared" si="3"/>
        <v>3456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1.75</v>
      </c>
      <c r="AW26" s="82">
        <f t="shared" si="8"/>
        <v>191</v>
      </c>
      <c r="AX26" s="81">
        <f t="shared" si="9"/>
        <v>195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967</v>
      </c>
      <c r="BC26" s="81">
        <f t="shared" si="14"/>
        <v>195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2"/>
        <v>43572.833333333299</v>
      </c>
      <c r="C27" s="49"/>
      <c r="D27" s="50">
        <v>968</v>
      </c>
      <c r="E27" s="51">
        <v>42</v>
      </c>
      <c r="F27" s="50">
        <v>1.75</v>
      </c>
      <c r="G27" s="51">
        <v>189</v>
      </c>
      <c r="H27" s="52">
        <v>195</v>
      </c>
      <c r="I27" s="53"/>
      <c r="J27" s="160"/>
      <c r="K27" s="65"/>
      <c r="L27" s="49"/>
      <c r="M27" s="50"/>
      <c r="N27" s="52"/>
      <c r="O27" s="54">
        <v>3402</v>
      </c>
      <c r="P27" s="50">
        <v>46</v>
      </c>
      <c r="Q27" s="52">
        <v>112</v>
      </c>
      <c r="R27" s="23">
        <f t="shared" si="18"/>
        <v>658</v>
      </c>
      <c r="S27" s="24">
        <f t="shared" si="19"/>
        <v>1532</v>
      </c>
      <c r="T27" s="62"/>
      <c r="U27" s="62"/>
      <c r="V27" s="62"/>
      <c r="W27" s="114">
        <f t="shared" ca="1" si="20"/>
        <v>143729</v>
      </c>
      <c r="X27" s="115">
        <f ca="1">IFERROR(('Main Tab'!$D$10-W27)/'Main Tab'!$D$10,1)</f>
        <v>0.19074698632373724</v>
      </c>
      <c r="Y27" s="110"/>
      <c r="Z27" s="65">
        <v>5</v>
      </c>
      <c r="AA27" s="49"/>
      <c r="AB27" s="49"/>
      <c r="AC27" s="50"/>
      <c r="AD27" s="104"/>
      <c r="AE27" s="106"/>
      <c r="AF27" s="108"/>
      <c r="AI27" s="83">
        <f t="shared" ca="1" si="21"/>
        <v>43572.833333333299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46</v>
      </c>
      <c r="AQ27" s="81">
        <f t="shared" si="2"/>
        <v>112</v>
      </c>
      <c r="AR27" s="81">
        <f t="shared" si="3"/>
        <v>3402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2">
        <f t="shared" si="8"/>
        <v>189</v>
      </c>
      <c r="AX27" s="81">
        <f t="shared" si="9"/>
        <v>195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968</v>
      </c>
      <c r="BC27" s="81">
        <f t="shared" si="14"/>
        <v>195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43572.874999999964</v>
      </c>
      <c r="C28" s="49"/>
      <c r="D28" s="50">
        <v>969</v>
      </c>
      <c r="E28" s="51">
        <v>42</v>
      </c>
      <c r="F28" s="50">
        <v>1.75</v>
      </c>
      <c r="G28" s="51">
        <v>187</v>
      </c>
      <c r="H28" s="52">
        <v>196</v>
      </c>
      <c r="I28" s="53"/>
      <c r="J28" s="160"/>
      <c r="K28" s="65"/>
      <c r="L28" s="49"/>
      <c r="M28" s="50"/>
      <c r="N28" s="52"/>
      <c r="O28" s="54">
        <v>3373</v>
      </c>
      <c r="P28" s="50">
        <v>45</v>
      </c>
      <c r="Q28" s="52">
        <v>114</v>
      </c>
      <c r="R28" s="23">
        <f t="shared" si="18"/>
        <v>703</v>
      </c>
      <c r="S28" s="24">
        <f t="shared" si="19"/>
        <v>1646</v>
      </c>
      <c r="T28" s="62"/>
      <c r="U28" s="62"/>
      <c r="V28" s="62"/>
      <c r="W28" s="114">
        <f t="shared" ca="1" si="20"/>
        <v>143615</v>
      </c>
      <c r="X28" s="115">
        <f ca="1">IFERROR(('Main Tab'!$D$10-W28)/'Main Tab'!$D$10,1)</f>
        <v>0.19138885291683325</v>
      </c>
      <c r="Y28" s="110"/>
      <c r="Z28" s="65">
        <v>6</v>
      </c>
      <c r="AA28" s="49">
        <v>7867211</v>
      </c>
      <c r="AB28" s="49" t="s">
        <v>143</v>
      </c>
      <c r="AC28" s="50">
        <v>189.65</v>
      </c>
      <c r="AD28" s="104" t="s">
        <v>157</v>
      </c>
      <c r="AE28" s="106">
        <v>48</v>
      </c>
      <c r="AF28" s="108">
        <v>1E-3</v>
      </c>
      <c r="AI28" s="83">
        <f t="shared" ca="1" si="21"/>
        <v>43572.874999999964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45</v>
      </c>
      <c r="AQ28" s="81">
        <f t="shared" si="2"/>
        <v>114</v>
      </c>
      <c r="AR28" s="81">
        <f t="shared" si="3"/>
        <v>3373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2">
        <f t="shared" si="8"/>
        <v>187</v>
      </c>
      <c r="AX28" s="81">
        <f t="shared" si="9"/>
        <v>196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969</v>
      </c>
      <c r="BC28" s="81">
        <f t="shared" si="14"/>
        <v>196</v>
      </c>
      <c r="BD28" s="222">
        <f t="shared" si="15"/>
        <v>1E-3</v>
      </c>
      <c r="BE28" s="223">
        <f t="shared" si="16"/>
        <v>48</v>
      </c>
      <c r="BF28" s="84" t="str">
        <f t="shared" si="17"/>
        <v>Ticket No: 7867211 189.65 bbls sold</v>
      </c>
    </row>
    <row r="29" spans="2:58" x14ac:dyDescent="0.25">
      <c r="B29" s="47">
        <f t="shared" ca="1" si="22"/>
        <v>43572.916666666628</v>
      </c>
      <c r="C29" s="49"/>
      <c r="D29" s="50">
        <v>970</v>
      </c>
      <c r="E29" s="51">
        <v>42</v>
      </c>
      <c r="F29" s="50">
        <v>1.75</v>
      </c>
      <c r="G29" s="51">
        <v>194</v>
      </c>
      <c r="H29" s="52">
        <v>197</v>
      </c>
      <c r="I29" s="53"/>
      <c r="J29" s="160"/>
      <c r="K29" s="65"/>
      <c r="L29" s="49"/>
      <c r="M29" s="50"/>
      <c r="N29" s="52"/>
      <c r="O29" s="54">
        <v>3449</v>
      </c>
      <c r="P29" s="50">
        <v>45</v>
      </c>
      <c r="Q29" s="52">
        <v>110</v>
      </c>
      <c r="R29" s="23">
        <f t="shared" si="18"/>
        <v>748</v>
      </c>
      <c r="S29" s="24">
        <f t="shared" si="19"/>
        <v>1756</v>
      </c>
      <c r="T29" s="62"/>
      <c r="U29" s="62"/>
      <c r="V29" s="62"/>
      <c r="W29" s="114">
        <f t="shared" ca="1" si="20"/>
        <v>143505</v>
      </c>
      <c r="X29" s="115">
        <f ca="1">IFERROR(('Main Tab'!$D$10-W29)/'Main Tab'!$D$10,1)</f>
        <v>0.19200819787508375</v>
      </c>
      <c r="Y29" s="110"/>
      <c r="Z29" s="65">
        <v>11</v>
      </c>
      <c r="AA29" s="49"/>
      <c r="AB29" s="49"/>
      <c r="AC29" s="50"/>
      <c r="AD29" s="104"/>
      <c r="AE29" s="106"/>
      <c r="AF29" s="108"/>
      <c r="AI29" s="83">
        <f t="shared" ca="1" si="21"/>
        <v>43572.916666666628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45</v>
      </c>
      <c r="AQ29" s="81">
        <f t="shared" si="2"/>
        <v>110</v>
      </c>
      <c r="AR29" s="81">
        <f t="shared" si="3"/>
        <v>3449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2">
        <f t="shared" si="8"/>
        <v>194</v>
      </c>
      <c r="AX29" s="81">
        <f t="shared" si="9"/>
        <v>197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970</v>
      </c>
      <c r="BC29" s="81">
        <f t="shared" si="14"/>
        <v>197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47">
        <f t="shared" ca="1" si="22"/>
        <v>43572.958333333292</v>
      </c>
      <c r="C30" s="49"/>
      <c r="D30" s="50">
        <v>969</v>
      </c>
      <c r="E30" s="51">
        <v>42</v>
      </c>
      <c r="F30" s="50">
        <v>1.75</v>
      </c>
      <c r="G30" s="51">
        <v>185</v>
      </c>
      <c r="H30" s="52">
        <v>196</v>
      </c>
      <c r="I30" s="53"/>
      <c r="J30" s="160"/>
      <c r="K30" s="65"/>
      <c r="L30" s="49"/>
      <c r="M30" s="50"/>
      <c r="N30" s="52"/>
      <c r="O30" s="54">
        <v>3337</v>
      </c>
      <c r="P30" s="50">
        <v>42</v>
      </c>
      <c r="Q30" s="52">
        <v>105</v>
      </c>
      <c r="R30" s="23">
        <f t="shared" si="18"/>
        <v>790</v>
      </c>
      <c r="S30" s="24">
        <f t="shared" si="19"/>
        <v>1861</v>
      </c>
      <c r="T30" s="62"/>
      <c r="U30" s="62"/>
      <c r="V30" s="62"/>
      <c r="W30" s="114">
        <f t="shared" ca="1" si="20"/>
        <v>143400</v>
      </c>
      <c r="X30" s="115">
        <f ca="1">IFERROR(('Main Tab'!$D$10-W30)/'Main Tab'!$D$10,1)</f>
        <v>0.19259939078977742</v>
      </c>
      <c r="Y30" s="110"/>
      <c r="Z30" s="65">
        <v>8</v>
      </c>
      <c r="AA30" s="49"/>
      <c r="AB30" s="49"/>
      <c r="AC30" s="50"/>
      <c r="AD30" s="104"/>
      <c r="AE30" s="106"/>
      <c r="AF30" s="108"/>
      <c r="AI30" s="83">
        <f t="shared" ca="1" si="21"/>
        <v>43572.958333333292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42</v>
      </c>
      <c r="AQ30" s="81">
        <f t="shared" si="2"/>
        <v>105</v>
      </c>
      <c r="AR30" s="81">
        <f t="shared" si="3"/>
        <v>3337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2">
        <f t="shared" si="8"/>
        <v>185</v>
      </c>
      <c r="AX30" s="81">
        <f t="shared" si="9"/>
        <v>196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969</v>
      </c>
      <c r="BC30" s="81">
        <f t="shared" si="14"/>
        <v>196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43572.999999999956</v>
      </c>
      <c r="C31" s="49"/>
      <c r="D31" s="50">
        <v>969</v>
      </c>
      <c r="E31" s="51">
        <v>42</v>
      </c>
      <c r="F31" s="50">
        <v>1.75</v>
      </c>
      <c r="G31" s="51">
        <v>191</v>
      </c>
      <c r="H31" s="52">
        <v>196</v>
      </c>
      <c r="I31" s="53"/>
      <c r="J31" s="160"/>
      <c r="K31" s="65"/>
      <c r="L31" s="49"/>
      <c r="M31" s="50"/>
      <c r="N31" s="52"/>
      <c r="O31" s="54">
        <v>3411</v>
      </c>
      <c r="P31" s="50">
        <v>42</v>
      </c>
      <c r="Q31" s="52">
        <v>114</v>
      </c>
      <c r="R31" s="23">
        <f t="shared" si="18"/>
        <v>832</v>
      </c>
      <c r="S31" s="24">
        <f t="shared" si="19"/>
        <v>1975</v>
      </c>
      <c r="T31" s="62"/>
      <c r="U31" s="62"/>
      <c r="V31" s="62"/>
      <c r="W31" s="114">
        <f t="shared" ca="1" si="20"/>
        <v>143286</v>
      </c>
      <c r="X31" s="115">
        <f ca="1">IFERROR(('Main Tab'!$D$10-W31)/'Main Tab'!$D$10,1)</f>
        <v>0.19324125738287343</v>
      </c>
      <c r="Y31" s="110"/>
      <c r="Z31" s="65">
        <v>10</v>
      </c>
      <c r="AA31" s="49"/>
      <c r="AB31" s="49"/>
      <c r="AC31" s="50"/>
      <c r="AD31" s="104"/>
      <c r="AE31" s="106"/>
      <c r="AF31" s="108"/>
      <c r="AI31" s="83">
        <f t="shared" ca="1" si="21"/>
        <v>43572.999999999956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42</v>
      </c>
      <c r="AQ31" s="81">
        <f t="shared" si="2"/>
        <v>114</v>
      </c>
      <c r="AR31" s="81">
        <f t="shared" si="3"/>
        <v>3411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2">
        <f t="shared" si="8"/>
        <v>191</v>
      </c>
      <c r="AX31" s="81">
        <f t="shared" si="9"/>
        <v>196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969</v>
      </c>
      <c r="BC31" s="81">
        <f t="shared" si="14"/>
        <v>196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43573.041666666621</v>
      </c>
      <c r="C32" s="49"/>
      <c r="D32" s="50">
        <v>968</v>
      </c>
      <c r="E32" s="51">
        <v>42</v>
      </c>
      <c r="F32" s="50">
        <v>1.75</v>
      </c>
      <c r="G32" s="51">
        <v>200</v>
      </c>
      <c r="H32" s="52">
        <v>197</v>
      </c>
      <c r="I32" s="53"/>
      <c r="J32" s="160"/>
      <c r="K32" s="65"/>
      <c r="L32" s="49"/>
      <c r="M32" s="50"/>
      <c r="N32" s="52"/>
      <c r="O32" s="54">
        <v>3479</v>
      </c>
      <c r="P32" s="50">
        <v>46</v>
      </c>
      <c r="Q32" s="52">
        <v>110</v>
      </c>
      <c r="R32" s="23">
        <f t="shared" si="18"/>
        <v>878</v>
      </c>
      <c r="S32" s="24">
        <f t="shared" si="19"/>
        <v>2085</v>
      </c>
      <c r="T32" s="62"/>
      <c r="U32" s="62"/>
      <c r="V32" s="62"/>
      <c r="W32" s="114">
        <f t="shared" ca="1" si="20"/>
        <v>143176</v>
      </c>
      <c r="X32" s="115">
        <f ca="1">IFERROR(('Main Tab'!$D$10-W32)/'Main Tab'!$D$10,1)</f>
        <v>0.19386060234112396</v>
      </c>
      <c r="Y32" s="110"/>
      <c r="Z32" s="65">
        <v>6</v>
      </c>
      <c r="AA32" s="49"/>
      <c r="AB32" s="49"/>
      <c r="AC32" s="50"/>
      <c r="AD32" s="104"/>
      <c r="AE32" s="106"/>
      <c r="AF32" s="108"/>
      <c r="AI32" s="83">
        <f t="shared" ca="1" si="21"/>
        <v>43573.041666666621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46</v>
      </c>
      <c r="AQ32" s="81">
        <f t="shared" si="2"/>
        <v>110</v>
      </c>
      <c r="AR32" s="81">
        <f t="shared" si="3"/>
        <v>3479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2">
        <f t="shared" si="8"/>
        <v>200</v>
      </c>
      <c r="AX32" s="81">
        <f t="shared" si="9"/>
        <v>197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968</v>
      </c>
      <c r="BC32" s="81">
        <f t="shared" si="14"/>
        <v>197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43573.083333333285</v>
      </c>
      <c r="C33" s="49"/>
      <c r="D33" s="50">
        <v>966</v>
      </c>
      <c r="E33" s="51">
        <v>42</v>
      </c>
      <c r="F33" s="50">
        <v>1.75</v>
      </c>
      <c r="G33" s="51">
        <v>198</v>
      </c>
      <c r="H33" s="52">
        <v>196</v>
      </c>
      <c r="I33" s="53"/>
      <c r="J33" s="160"/>
      <c r="K33" s="65"/>
      <c r="L33" s="49"/>
      <c r="M33" s="50"/>
      <c r="N33" s="52"/>
      <c r="O33" s="54">
        <v>3488</v>
      </c>
      <c r="P33" s="50">
        <v>48</v>
      </c>
      <c r="Q33" s="52">
        <v>109</v>
      </c>
      <c r="R33" s="23">
        <f t="shared" si="18"/>
        <v>926</v>
      </c>
      <c r="S33" s="24">
        <f t="shared" si="19"/>
        <v>2194</v>
      </c>
      <c r="T33" s="62"/>
      <c r="U33" s="62"/>
      <c r="V33" s="62"/>
      <c r="W33" s="114">
        <f t="shared" ca="1" si="20"/>
        <v>143067</v>
      </c>
      <c r="X33" s="115">
        <f ca="1">IFERROR(('Main Tab'!$D$10-W33)/'Main Tab'!$D$10,1)</f>
        <v>0.19447431689066311</v>
      </c>
      <c r="Y33" s="110"/>
      <c r="Z33" s="65">
        <v>18</v>
      </c>
      <c r="AA33" s="49"/>
      <c r="AB33" s="49"/>
      <c r="AC33" s="50"/>
      <c r="AD33" s="104"/>
      <c r="AE33" s="106"/>
      <c r="AF33" s="108"/>
      <c r="AI33" s="83">
        <f t="shared" ca="1" si="21"/>
        <v>43573.083333333285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48</v>
      </c>
      <c r="AQ33" s="81">
        <f t="shared" si="2"/>
        <v>109</v>
      </c>
      <c r="AR33" s="81">
        <f t="shared" si="3"/>
        <v>3488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2">
        <f t="shared" si="8"/>
        <v>198</v>
      </c>
      <c r="AX33" s="81">
        <f t="shared" si="9"/>
        <v>196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966</v>
      </c>
      <c r="BC33" s="81">
        <f t="shared" si="14"/>
        <v>196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43573.124999999949</v>
      </c>
      <c r="C34" s="49"/>
      <c r="D34" s="50">
        <v>968</v>
      </c>
      <c r="E34" s="51">
        <v>42</v>
      </c>
      <c r="F34" s="50">
        <v>1.75</v>
      </c>
      <c r="G34" s="51">
        <v>195</v>
      </c>
      <c r="H34" s="52">
        <v>197</v>
      </c>
      <c r="I34" s="53"/>
      <c r="J34" s="160"/>
      <c r="K34" s="65"/>
      <c r="L34" s="49"/>
      <c r="M34" s="50"/>
      <c r="N34" s="52"/>
      <c r="O34" s="54">
        <v>3509</v>
      </c>
      <c r="P34" s="50">
        <v>45</v>
      </c>
      <c r="Q34" s="52">
        <v>115</v>
      </c>
      <c r="R34" s="23">
        <f t="shared" si="18"/>
        <v>971</v>
      </c>
      <c r="S34" s="24">
        <f t="shared" si="19"/>
        <v>2309</v>
      </c>
      <c r="T34" s="62"/>
      <c r="U34" s="62"/>
      <c r="V34" s="62"/>
      <c r="W34" s="114">
        <f t="shared" ca="1" si="20"/>
        <v>142952</v>
      </c>
      <c r="X34" s="115">
        <f ca="1">IFERROR(('Main Tab'!$D$10-W34)/'Main Tab'!$D$10,1)</f>
        <v>0.19512181389247046</v>
      </c>
      <c r="Y34" s="110"/>
      <c r="Z34" s="65">
        <v>10</v>
      </c>
      <c r="AA34" s="49"/>
      <c r="AB34" s="49"/>
      <c r="AC34" s="50"/>
      <c r="AD34" s="104"/>
      <c r="AE34" s="106"/>
      <c r="AF34" s="108"/>
      <c r="AI34" s="83">
        <f t="shared" ca="1" si="21"/>
        <v>43573.124999999949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45</v>
      </c>
      <c r="AQ34" s="81">
        <f t="shared" si="2"/>
        <v>115</v>
      </c>
      <c r="AR34" s="81">
        <f t="shared" si="3"/>
        <v>3509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2">
        <f t="shared" si="8"/>
        <v>195</v>
      </c>
      <c r="AX34" s="81">
        <f t="shared" si="9"/>
        <v>197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968</v>
      </c>
      <c r="BC34" s="81">
        <f t="shared" si="14"/>
        <v>197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43573.166666666613</v>
      </c>
      <c r="C35" s="49"/>
      <c r="D35" s="50">
        <v>966</v>
      </c>
      <c r="E35" s="51">
        <v>42</v>
      </c>
      <c r="F35" s="50">
        <v>1.75</v>
      </c>
      <c r="G35" s="51">
        <v>198</v>
      </c>
      <c r="H35" s="52">
        <v>197</v>
      </c>
      <c r="I35" s="53"/>
      <c r="J35" s="160"/>
      <c r="K35" s="65"/>
      <c r="L35" s="49"/>
      <c r="M35" s="50"/>
      <c r="N35" s="52"/>
      <c r="O35" s="54">
        <v>3458</v>
      </c>
      <c r="P35" s="50">
        <v>42</v>
      </c>
      <c r="Q35" s="52">
        <v>100</v>
      </c>
      <c r="R35" s="23">
        <f t="shared" si="18"/>
        <v>1013</v>
      </c>
      <c r="S35" s="24">
        <f t="shared" si="19"/>
        <v>2409</v>
      </c>
      <c r="T35" s="62"/>
      <c r="U35" s="62"/>
      <c r="V35" s="62"/>
      <c r="W35" s="114">
        <f t="shared" ca="1" si="20"/>
        <v>142852</v>
      </c>
      <c r="X35" s="115">
        <f ca="1">IFERROR(('Main Tab'!$D$10-W35)/'Main Tab'!$D$10,1)</f>
        <v>0.19568485476360728</v>
      </c>
      <c r="Y35" s="110" t="s">
        <v>182</v>
      </c>
      <c r="Z35" s="65">
        <v>5</v>
      </c>
      <c r="AA35" s="49"/>
      <c r="AB35" s="49"/>
      <c r="AC35" s="50"/>
      <c r="AD35" s="104"/>
      <c r="AE35" s="106"/>
      <c r="AF35" s="108"/>
      <c r="AI35" s="83">
        <f t="shared" ca="1" si="21"/>
        <v>43573.166666666613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Accum-32725</v>
      </c>
      <c r="AP35" s="81">
        <f t="shared" si="1"/>
        <v>42</v>
      </c>
      <c r="AQ35" s="81">
        <f t="shared" si="2"/>
        <v>100</v>
      </c>
      <c r="AR35" s="81">
        <f t="shared" si="3"/>
        <v>3458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2">
        <f t="shared" si="8"/>
        <v>198</v>
      </c>
      <c r="AX35" s="81">
        <f t="shared" si="9"/>
        <v>197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966</v>
      </c>
      <c r="BC35" s="81">
        <f t="shared" si="14"/>
        <v>197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43573.208333333278</v>
      </c>
      <c r="C36" s="49"/>
      <c r="D36" s="50">
        <v>965</v>
      </c>
      <c r="E36" s="50">
        <v>42</v>
      </c>
      <c r="F36" s="50">
        <v>1.75</v>
      </c>
      <c r="G36" s="51">
        <v>201</v>
      </c>
      <c r="H36" s="52">
        <v>197</v>
      </c>
      <c r="I36" s="53"/>
      <c r="J36" s="160"/>
      <c r="K36" s="65"/>
      <c r="L36" s="49"/>
      <c r="M36" s="50"/>
      <c r="N36" s="52"/>
      <c r="O36" s="54">
        <v>3433</v>
      </c>
      <c r="P36" s="50">
        <v>42</v>
      </c>
      <c r="Q36" s="52">
        <v>113</v>
      </c>
      <c r="R36" s="23">
        <f t="shared" si="18"/>
        <v>1055</v>
      </c>
      <c r="S36" s="24">
        <f t="shared" si="19"/>
        <v>2522</v>
      </c>
      <c r="T36" s="62"/>
      <c r="U36" s="62"/>
      <c r="V36" s="62"/>
      <c r="W36" s="114">
        <f t="shared" ca="1" si="20"/>
        <v>142739</v>
      </c>
      <c r="X36" s="115">
        <f ca="1">IFERROR(('Main Tab'!$D$10-W36)/'Main Tab'!$D$10,1)</f>
        <v>0.19632109094799191</v>
      </c>
      <c r="Y36" s="110" t="s">
        <v>183</v>
      </c>
      <c r="Z36" s="65">
        <v>5</v>
      </c>
      <c r="AA36" s="49"/>
      <c r="AB36" s="49"/>
      <c r="AC36" s="50"/>
      <c r="AD36" s="104"/>
      <c r="AE36" s="106"/>
      <c r="AF36" s="108"/>
      <c r="AI36" s="83">
        <f t="shared" ca="1" si="21"/>
        <v>43573.208333333278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1- 12'4  OT 2-3'5</v>
      </c>
      <c r="AP36" s="81">
        <f t="shared" si="1"/>
        <v>42</v>
      </c>
      <c r="AQ36" s="81">
        <f t="shared" si="2"/>
        <v>113</v>
      </c>
      <c r="AR36" s="81">
        <f t="shared" si="3"/>
        <v>3433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2">
        <f t="shared" si="8"/>
        <v>201</v>
      </c>
      <c r="AX36" s="81">
        <f t="shared" si="9"/>
        <v>197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965</v>
      </c>
      <c r="BC36" s="81">
        <f t="shared" si="14"/>
        <v>197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43573.249999999942</v>
      </c>
      <c r="C37" s="55"/>
      <c r="D37" s="56">
        <v>966</v>
      </c>
      <c r="E37" s="57">
        <v>42</v>
      </c>
      <c r="F37" s="56">
        <v>1.75</v>
      </c>
      <c r="G37" s="57">
        <v>191</v>
      </c>
      <c r="H37" s="58">
        <v>199</v>
      </c>
      <c r="I37" s="59"/>
      <c r="J37" s="161"/>
      <c r="K37" s="66"/>
      <c r="L37" s="55"/>
      <c r="M37" s="56"/>
      <c r="N37" s="58"/>
      <c r="O37" s="60">
        <v>3458</v>
      </c>
      <c r="P37" s="56">
        <v>44</v>
      </c>
      <c r="Q37" s="58">
        <v>108</v>
      </c>
      <c r="R37" s="25">
        <f t="shared" si="18"/>
        <v>1099</v>
      </c>
      <c r="S37" s="26">
        <f t="shared" si="19"/>
        <v>2630</v>
      </c>
      <c r="T37" s="63"/>
      <c r="U37" s="63"/>
      <c r="V37" s="63"/>
      <c r="W37" s="116">
        <f t="shared" ca="1" si="20"/>
        <v>142631</v>
      </c>
      <c r="X37" s="117">
        <f ca="1">IFERROR(('Main Tab'!$D$10-W37)/'Main Tab'!$D$10,1)</f>
        <v>0.19692917508881969</v>
      </c>
      <c r="Y37" s="111"/>
      <c r="Z37" s="66">
        <v>5</v>
      </c>
      <c r="AA37" s="55"/>
      <c r="AB37" s="55"/>
      <c r="AC37" s="56"/>
      <c r="AD37" s="105"/>
      <c r="AE37" s="107"/>
      <c r="AF37" s="109"/>
      <c r="AI37" s="85">
        <f t="shared" ca="1" si="21"/>
        <v>43573.249999999942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44</v>
      </c>
      <c r="AQ37" s="86">
        <f t="shared" si="2"/>
        <v>108</v>
      </c>
      <c r="AR37" s="86">
        <f t="shared" si="3"/>
        <v>3458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7">
        <f t="shared" si="8"/>
        <v>191</v>
      </c>
      <c r="AX37" s="86">
        <f t="shared" si="9"/>
        <v>199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966</v>
      </c>
      <c r="BC37" s="86">
        <f t="shared" si="14"/>
        <v>199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B00-000000000000}">
      <formula1>0</formula1>
      <formula2>64</formula2>
    </dataValidation>
  </dataValidations>
  <pageMargins left="0" right="0" top="0" bottom="0" header="0.5" footer="0.5"/>
  <pageSetup scale="35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16">
    <tabColor rgb="FF000000"/>
    <pageSetUpPr fitToPage="1"/>
  </sheetPr>
  <dimension ref="B1:BF100"/>
  <sheetViews>
    <sheetView showGridLines="0" topLeftCell="N13" workbookViewId="0">
      <selection activeCell="AA37" sqref="AA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43571</v>
      </c>
      <c r="N5" s="468" t="str">
        <f ca="1">"Oil Sales for "&amp;TEXT(L5,"MM-DD-YY")</f>
        <v>Oil Sales for 04-16-19</v>
      </c>
      <c r="O5" s="469"/>
      <c r="P5" s="96">
        <f>SUM(AC14:AC37)</f>
        <v>1346.9999999999998</v>
      </c>
      <c r="Q5" s="10"/>
      <c r="R5" s="531" t="str">
        <f ca="1">"Flare Total For "&amp;TEXT(L5,"MM-DD-YY")</f>
        <v>Flare Total For 04-16-19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1076</v>
      </c>
      <c r="M6" s="10"/>
      <c r="N6" s="472" t="str">
        <f ca="1">"Gas Sales for "&amp;TEXT(L5,"MM-DD-YY")</f>
        <v>Gas Sales for 04-16-19</v>
      </c>
      <c r="O6" s="473"/>
      <c r="P6" s="132">
        <v>3265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2774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991</v>
      </c>
      <c r="E14" s="51">
        <v>42</v>
      </c>
      <c r="F14" s="50">
        <v>1.75</v>
      </c>
      <c r="G14" s="51">
        <v>188</v>
      </c>
      <c r="H14" s="52">
        <v>186</v>
      </c>
      <c r="I14" s="53"/>
      <c r="J14" s="160"/>
      <c r="K14" s="65"/>
      <c r="L14" s="49"/>
      <c r="M14" s="50"/>
      <c r="N14" s="52"/>
      <c r="O14" s="54">
        <v>3268</v>
      </c>
      <c r="P14" s="50">
        <v>44</v>
      </c>
      <c r="Q14" s="52">
        <v>113</v>
      </c>
      <c r="R14" s="21">
        <f>P14</f>
        <v>44</v>
      </c>
      <c r="S14" s="22">
        <f>Q14</f>
        <v>113</v>
      </c>
      <c r="T14" s="61"/>
      <c r="U14" s="61"/>
      <c r="V14" s="61"/>
      <c r="W14" s="112">
        <f ca="1">INDEX('Daily Totals'!$1:$1048576,MATCH(L5,'Daily Totals'!B:B)-1,17)</f>
        <v>147918</v>
      </c>
      <c r="X14" s="113">
        <f ca="1">IFERROR(('Main Tab'!$D$10-W14)/'Main Tab'!$D$10,1)</f>
        <v>0.16716120423181519</v>
      </c>
      <c r="Y14" s="185"/>
      <c r="Z14" s="64">
        <v>15</v>
      </c>
      <c r="AA14" s="49">
        <v>7847221</v>
      </c>
      <c r="AB14" s="49" t="s">
        <v>143</v>
      </c>
      <c r="AC14" s="50">
        <v>191.19</v>
      </c>
      <c r="AD14" s="104" t="s">
        <v>157</v>
      </c>
      <c r="AE14" s="106">
        <v>48</v>
      </c>
      <c r="AF14" s="108">
        <v>2E-3</v>
      </c>
      <c r="AI14" s="83">
        <f ca="1">$L$5+B14</f>
        <v>43571.291666666664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44</v>
      </c>
      <c r="AQ14" s="81">
        <f t="shared" ref="AQ14:AQ37" si="2">IF(Q14="","",Q14)</f>
        <v>113</v>
      </c>
      <c r="AR14" s="81">
        <f t="shared" ref="AR14:AR37" si="3">IF(O14="","",O14)</f>
        <v>3268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1.75</v>
      </c>
      <c r="AW14" s="82">
        <f t="shared" ref="AW14:AW37" si="8">IF(G14="","",G14)</f>
        <v>188</v>
      </c>
      <c r="AX14" s="81">
        <f t="shared" ref="AX14:AX37" si="9">IF(H14="","",H14)</f>
        <v>186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991</v>
      </c>
      <c r="BC14" s="81">
        <f t="shared" ref="BC14:BC37" si="14">IF(H14="","",H14)</f>
        <v>186</v>
      </c>
      <c r="BD14" s="222">
        <f t="shared" ref="BD14:BD37" si="15">IF(AF14="","",AF14)</f>
        <v>2E-3</v>
      </c>
      <c r="BE14" s="223">
        <f t="shared" ref="BE14:BE37" si="16">IF(AE14="","",AE14)</f>
        <v>48</v>
      </c>
      <c r="BF14" s="84" t="str">
        <f t="shared" ref="BF14:BF37" si="17">IF(AA14&amp;AC14="","","Ticket No: "&amp;AA14&amp;" "&amp;AC14&amp;" bbls sold")</f>
        <v>Ticket No: 7847221 191.19 bbls sold</v>
      </c>
    </row>
    <row r="15" spans="2:58" x14ac:dyDescent="0.25">
      <c r="B15" s="47">
        <f ca="1">B14+$L$5+TIME(1,0,0)</f>
        <v>43571.333333333328</v>
      </c>
      <c r="C15" s="49"/>
      <c r="D15" s="50">
        <v>990</v>
      </c>
      <c r="E15" s="51">
        <v>42</v>
      </c>
      <c r="F15" s="50">
        <v>1.75</v>
      </c>
      <c r="G15" s="51">
        <v>189</v>
      </c>
      <c r="H15" s="52">
        <v>183</v>
      </c>
      <c r="I15" s="53"/>
      <c r="J15" s="160"/>
      <c r="K15" s="65"/>
      <c r="L15" s="49"/>
      <c r="M15" s="50"/>
      <c r="N15" s="52"/>
      <c r="O15" s="54">
        <v>3198</v>
      </c>
      <c r="P15" s="50">
        <v>46</v>
      </c>
      <c r="Q15" s="52">
        <v>104</v>
      </c>
      <c r="R15" s="23">
        <f t="shared" ref="R15:R37" si="18">P15+R14</f>
        <v>90</v>
      </c>
      <c r="S15" s="24">
        <f t="shared" ref="S15:S37" si="19">Q15+S14</f>
        <v>217</v>
      </c>
      <c r="T15" s="62"/>
      <c r="U15" s="62"/>
      <c r="V15" s="62"/>
      <c r="W15" s="114">
        <f t="shared" ref="W15:W37" ca="1" si="20">W14-Q15</f>
        <v>147814</v>
      </c>
      <c r="X15" s="115">
        <f ca="1">IFERROR(('Main Tab'!$D$10-W15)/'Main Tab'!$D$10,1)</f>
        <v>0.16774676673779751</v>
      </c>
      <c r="Y15" s="110"/>
      <c r="Z15" s="65">
        <v>10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43571.333333333328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46</v>
      </c>
      <c r="AQ15" s="81">
        <f t="shared" si="2"/>
        <v>104</v>
      </c>
      <c r="AR15" s="81">
        <f t="shared" si="3"/>
        <v>3198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1.75</v>
      </c>
      <c r="AW15" s="82">
        <f t="shared" si="8"/>
        <v>189</v>
      </c>
      <c r="AX15" s="81">
        <f t="shared" si="9"/>
        <v>183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990</v>
      </c>
      <c r="BC15" s="81">
        <f t="shared" si="14"/>
        <v>183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43571.374999999993</v>
      </c>
      <c r="C16" s="49"/>
      <c r="D16" s="50">
        <v>989</v>
      </c>
      <c r="E16" s="51">
        <v>42</v>
      </c>
      <c r="F16" s="50">
        <v>1.75</v>
      </c>
      <c r="G16" s="51">
        <v>178</v>
      </c>
      <c r="H16" s="52">
        <v>182</v>
      </c>
      <c r="I16" s="53"/>
      <c r="J16" s="160"/>
      <c r="K16" s="65"/>
      <c r="L16" s="49"/>
      <c r="M16" s="50"/>
      <c r="N16" s="52"/>
      <c r="O16" s="54">
        <v>3038</v>
      </c>
      <c r="P16" s="50">
        <v>48</v>
      </c>
      <c r="Q16" s="52">
        <v>109</v>
      </c>
      <c r="R16" s="23">
        <f t="shared" si="18"/>
        <v>138</v>
      </c>
      <c r="S16" s="24">
        <f t="shared" si="19"/>
        <v>326</v>
      </c>
      <c r="T16" s="62"/>
      <c r="U16" s="62"/>
      <c r="V16" s="62"/>
      <c r="W16" s="114">
        <f t="shared" ca="1" si="20"/>
        <v>147705</v>
      </c>
      <c r="X16" s="115">
        <f ca="1">IFERROR(('Main Tab'!$D$10-W16)/'Main Tab'!$D$10,1)</f>
        <v>0.16836048128733666</v>
      </c>
      <c r="Y16" s="110"/>
      <c r="Z16" s="65">
        <v>10</v>
      </c>
      <c r="AA16" s="49"/>
      <c r="AB16" s="49"/>
      <c r="AC16" s="50"/>
      <c r="AD16" s="104"/>
      <c r="AE16" s="106"/>
      <c r="AF16" s="108"/>
      <c r="AI16" s="83">
        <f t="shared" ca="1" si="21"/>
        <v>43571.374999999993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48</v>
      </c>
      <c r="AQ16" s="81">
        <f t="shared" si="2"/>
        <v>109</v>
      </c>
      <c r="AR16" s="81">
        <f t="shared" si="3"/>
        <v>3038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1.75</v>
      </c>
      <c r="AW16" s="82">
        <f t="shared" si="8"/>
        <v>178</v>
      </c>
      <c r="AX16" s="81">
        <f t="shared" si="9"/>
        <v>182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989</v>
      </c>
      <c r="BC16" s="81">
        <f t="shared" si="14"/>
        <v>182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43571.416666666657</v>
      </c>
      <c r="C17" s="49"/>
      <c r="D17" s="50">
        <v>988</v>
      </c>
      <c r="E17" s="51">
        <v>42</v>
      </c>
      <c r="F17" s="50">
        <v>1.75</v>
      </c>
      <c r="G17" s="51">
        <v>177</v>
      </c>
      <c r="H17" s="52">
        <v>181</v>
      </c>
      <c r="I17" s="53"/>
      <c r="J17" s="160"/>
      <c r="K17" s="65"/>
      <c r="L17" s="49"/>
      <c r="M17" s="50"/>
      <c r="N17" s="52"/>
      <c r="O17" s="54">
        <v>3251</v>
      </c>
      <c r="P17" s="50">
        <v>44</v>
      </c>
      <c r="Q17" s="52">
        <v>116</v>
      </c>
      <c r="R17" s="23">
        <f t="shared" si="18"/>
        <v>182</v>
      </c>
      <c r="S17" s="24">
        <f t="shared" si="19"/>
        <v>442</v>
      </c>
      <c r="T17" s="62"/>
      <c r="U17" s="171"/>
      <c r="V17" s="62"/>
      <c r="W17" s="114">
        <f t="shared" ca="1" si="20"/>
        <v>147589</v>
      </c>
      <c r="X17" s="115">
        <f ca="1">IFERROR(('Main Tab'!$D$10-W17)/'Main Tab'!$D$10,1)</f>
        <v>0.16901360869785537</v>
      </c>
      <c r="Y17" s="110"/>
      <c r="Z17" s="65">
        <v>15</v>
      </c>
      <c r="AA17" s="49"/>
      <c r="AB17" s="49"/>
      <c r="AC17" s="50"/>
      <c r="AD17" s="104"/>
      <c r="AE17" s="106"/>
      <c r="AF17" s="108"/>
      <c r="AI17" s="83">
        <f t="shared" ca="1" si="21"/>
        <v>43571.416666666657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44</v>
      </c>
      <c r="AQ17" s="81">
        <f t="shared" si="2"/>
        <v>116</v>
      </c>
      <c r="AR17" s="81">
        <f t="shared" si="3"/>
        <v>3251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1.75</v>
      </c>
      <c r="AW17" s="82">
        <f t="shared" si="8"/>
        <v>177</v>
      </c>
      <c r="AX17" s="81">
        <f t="shared" si="9"/>
        <v>181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988</v>
      </c>
      <c r="BC17" s="81">
        <f t="shared" si="14"/>
        <v>181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43571.458333333321</v>
      </c>
      <c r="C18" s="49"/>
      <c r="D18" s="50">
        <v>987</v>
      </c>
      <c r="E18" s="51">
        <v>42</v>
      </c>
      <c r="F18" s="50">
        <v>1.75</v>
      </c>
      <c r="G18" s="51">
        <v>180</v>
      </c>
      <c r="H18" s="52">
        <v>185</v>
      </c>
      <c r="I18" s="53"/>
      <c r="J18" s="160"/>
      <c r="K18" s="65"/>
      <c r="L18" s="49"/>
      <c r="M18" s="50"/>
      <c r="N18" s="52"/>
      <c r="O18" s="54">
        <v>3120</v>
      </c>
      <c r="P18" s="50">
        <v>46</v>
      </c>
      <c r="Q18" s="52">
        <v>114</v>
      </c>
      <c r="R18" s="23">
        <f t="shared" si="18"/>
        <v>228</v>
      </c>
      <c r="S18" s="24">
        <f t="shared" si="19"/>
        <v>556</v>
      </c>
      <c r="T18" s="62"/>
      <c r="U18" s="62"/>
      <c r="V18" s="62"/>
      <c r="W18" s="114">
        <f t="shared" ca="1" si="20"/>
        <v>147475</v>
      </c>
      <c r="X18" s="115">
        <f ca="1">IFERROR(('Main Tab'!$D$10-W18)/'Main Tab'!$D$10,1)</f>
        <v>0.16965547529095137</v>
      </c>
      <c r="Y18" s="110"/>
      <c r="Z18" s="65">
        <v>20</v>
      </c>
      <c r="AA18" s="49">
        <v>7867901</v>
      </c>
      <c r="AB18" s="49" t="s">
        <v>143</v>
      </c>
      <c r="AC18" s="50">
        <v>191.19</v>
      </c>
      <c r="AD18" s="104" t="s">
        <v>157</v>
      </c>
      <c r="AE18" s="106">
        <v>47</v>
      </c>
      <c r="AF18" s="108">
        <v>1E-3</v>
      </c>
      <c r="AI18" s="83">
        <f t="shared" ca="1" si="21"/>
        <v>43571.458333333321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46</v>
      </c>
      <c r="AQ18" s="81">
        <f t="shared" si="2"/>
        <v>114</v>
      </c>
      <c r="AR18" s="81">
        <f t="shared" si="3"/>
        <v>3120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1.75</v>
      </c>
      <c r="AW18" s="82">
        <f t="shared" si="8"/>
        <v>180</v>
      </c>
      <c r="AX18" s="81">
        <f t="shared" si="9"/>
        <v>185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987</v>
      </c>
      <c r="BC18" s="81">
        <f t="shared" si="14"/>
        <v>185</v>
      </c>
      <c r="BD18" s="222">
        <f t="shared" si="15"/>
        <v>1E-3</v>
      </c>
      <c r="BE18" s="223">
        <f t="shared" si="16"/>
        <v>47</v>
      </c>
      <c r="BF18" s="84" t="str">
        <f t="shared" si="17"/>
        <v>Ticket No: 7867901 191.19 bbls sold</v>
      </c>
    </row>
    <row r="19" spans="2:58" x14ac:dyDescent="0.25">
      <c r="B19" s="47">
        <f t="shared" ca="1" si="22"/>
        <v>43571.499999999985</v>
      </c>
      <c r="C19" s="49"/>
      <c r="D19" s="50">
        <v>988</v>
      </c>
      <c r="E19" s="51">
        <v>42</v>
      </c>
      <c r="F19" s="50">
        <v>1.75</v>
      </c>
      <c r="G19" s="51">
        <v>189</v>
      </c>
      <c r="H19" s="52">
        <v>183</v>
      </c>
      <c r="I19" s="53"/>
      <c r="J19" s="160"/>
      <c r="K19" s="65"/>
      <c r="L19" s="49"/>
      <c r="M19" s="50"/>
      <c r="N19" s="52"/>
      <c r="O19" s="54">
        <v>3242</v>
      </c>
      <c r="P19" s="50">
        <v>45</v>
      </c>
      <c r="Q19" s="52">
        <v>112</v>
      </c>
      <c r="R19" s="23">
        <f t="shared" si="18"/>
        <v>273</v>
      </c>
      <c r="S19" s="24">
        <f t="shared" si="19"/>
        <v>668</v>
      </c>
      <c r="T19" s="62"/>
      <c r="U19" s="62"/>
      <c r="V19" s="62"/>
      <c r="W19" s="114">
        <f t="shared" ca="1" si="20"/>
        <v>147363</v>
      </c>
      <c r="X19" s="115">
        <f ca="1">IFERROR(('Main Tab'!$D$10-W19)/'Main Tab'!$D$10,1)</f>
        <v>0.17028608106662463</v>
      </c>
      <c r="Y19" s="110"/>
      <c r="Z19" s="65">
        <v>15</v>
      </c>
      <c r="AA19" s="49"/>
      <c r="AB19" s="49"/>
      <c r="AC19" s="50"/>
      <c r="AD19" s="104"/>
      <c r="AE19" s="106"/>
      <c r="AF19" s="108"/>
      <c r="AI19" s="83">
        <f t="shared" ca="1" si="21"/>
        <v>43571.499999999985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45</v>
      </c>
      <c r="AQ19" s="81">
        <f t="shared" si="2"/>
        <v>112</v>
      </c>
      <c r="AR19" s="81">
        <f t="shared" si="3"/>
        <v>3242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1.75</v>
      </c>
      <c r="AW19" s="82">
        <f t="shared" si="8"/>
        <v>189</v>
      </c>
      <c r="AX19" s="81">
        <f t="shared" si="9"/>
        <v>183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988</v>
      </c>
      <c r="BC19" s="81">
        <f t="shared" si="14"/>
        <v>183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43571.54166666665</v>
      </c>
      <c r="C20" s="49"/>
      <c r="D20" s="50">
        <v>998</v>
      </c>
      <c r="E20" s="51">
        <v>42</v>
      </c>
      <c r="F20" s="50">
        <v>1.75</v>
      </c>
      <c r="G20" s="51">
        <v>187</v>
      </c>
      <c r="H20" s="52">
        <v>191</v>
      </c>
      <c r="I20" s="53"/>
      <c r="J20" s="160"/>
      <c r="K20" s="65"/>
      <c r="L20" s="49"/>
      <c r="M20" s="50"/>
      <c r="N20" s="52"/>
      <c r="O20" s="54">
        <v>3245</v>
      </c>
      <c r="P20" s="50">
        <v>48</v>
      </c>
      <c r="Q20" s="52">
        <v>118</v>
      </c>
      <c r="R20" s="23">
        <f t="shared" si="18"/>
        <v>321</v>
      </c>
      <c r="S20" s="24">
        <f t="shared" si="19"/>
        <v>786</v>
      </c>
      <c r="T20" s="62"/>
      <c r="U20" s="62"/>
      <c r="V20" s="62"/>
      <c r="W20" s="114">
        <f t="shared" ca="1" si="20"/>
        <v>147245</v>
      </c>
      <c r="X20" s="115">
        <f ca="1">IFERROR(('Main Tab'!$D$10-W20)/'Main Tab'!$D$10,1)</f>
        <v>0.17095046929456609</v>
      </c>
      <c r="Y20" s="110"/>
      <c r="Z20" s="221">
        <v>15</v>
      </c>
      <c r="AA20" s="49">
        <v>7867701</v>
      </c>
      <c r="AB20" s="49" t="s">
        <v>143</v>
      </c>
      <c r="AC20" s="50">
        <v>191.19</v>
      </c>
      <c r="AD20" s="104" t="s">
        <v>157</v>
      </c>
      <c r="AE20" s="106">
        <v>47.7</v>
      </c>
      <c r="AF20" s="108">
        <v>1E-3</v>
      </c>
      <c r="AI20" s="83">
        <f t="shared" ca="1" si="21"/>
        <v>43571.54166666665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48</v>
      </c>
      <c r="AQ20" s="81">
        <f t="shared" si="2"/>
        <v>118</v>
      </c>
      <c r="AR20" s="81">
        <f t="shared" si="3"/>
        <v>3245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1.75</v>
      </c>
      <c r="AW20" s="82">
        <f t="shared" si="8"/>
        <v>187</v>
      </c>
      <c r="AX20" s="81">
        <f t="shared" si="9"/>
        <v>191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998</v>
      </c>
      <c r="BC20" s="81">
        <f t="shared" si="14"/>
        <v>191</v>
      </c>
      <c r="BD20" s="222">
        <f t="shared" si="15"/>
        <v>1E-3</v>
      </c>
      <c r="BE20" s="223">
        <f t="shared" si="16"/>
        <v>47.7</v>
      </c>
      <c r="BF20" s="84" t="str">
        <f t="shared" si="17"/>
        <v>Ticket No: 7867701 191.19 bbls sold</v>
      </c>
    </row>
    <row r="21" spans="2:58" x14ac:dyDescent="0.25">
      <c r="B21" s="47">
        <f t="shared" ca="1" si="22"/>
        <v>43571.583333333314</v>
      </c>
      <c r="C21" s="49"/>
      <c r="D21" s="50">
        <v>992</v>
      </c>
      <c r="E21" s="51">
        <v>42</v>
      </c>
      <c r="F21" s="50">
        <v>1.75</v>
      </c>
      <c r="G21" s="51">
        <v>286</v>
      </c>
      <c r="H21" s="52">
        <v>188</v>
      </c>
      <c r="I21" s="53"/>
      <c r="J21" s="160"/>
      <c r="K21" s="65"/>
      <c r="L21" s="49"/>
      <c r="M21" s="50"/>
      <c r="N21" s="52"/>
      <c r="O21" s="54">
        <v>3199</v>
      </c>
      <c r="P21" s="50">
        <v>44</v>
      </c>
      <c r="Q21" s="52">
        <v>111</v>
      </c>
      <c r="R21" s="23">
        <f t="shared" si="18"/>
        <v>365</v>
      </c>
      <c r="S21" s="24">
        <f t="shared" si="19"/>
        <v>897</v>
      </c>
      <c r="T21" s="62"/>
      <c r="U21" s="62"/>
      <c r="V21" s="62"/>
      <c r="W21" s="114">
        <f t="shared" ca="1" si="20"/>
        <v>147134</v>
      </c>
      <c r="X21" s="115">
        <f ca="1">IFERROR(('Main Tab'!$D$10-W21)/'Main Tab'!$D$10,1)</f>
        <v>0.17157544466152799</v>
      </c>
      <c r="Y21" s="110"/>
      <c r="Z21" s="65">
        <v>10</v>
      </c>
      <c r="AA21" s="49"/>
      <c r="AB21" s="49"/>
      <c r="AC21" s="50"/>
      <c r="AD21" s="104"/>
      <c r="AE21" s="106"/>
      <c r="AF21" s="108"/>
      <c r="AI21" s="83">
        <f t="shared" ca="1" si="21"/>
        <v>43571.583333333314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44</v>
      </c>
      <c r="AQ21" s="81">
        <f t="shared" si="2"/>
        <v>111</v>
      </c>
      <c r="AR21" s="81">
        <f t="shared" si="3"/>
        <v>3199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1.75</v>
      </c>
      <c r="AW21" s="82">
        <f t="shared" si="8"/>
        <v>286</v>
      </c>
      <c r="AX21" s="81">
        <f t="shared" si="9"/>
        <v>188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992</v>
      </c>
      <c r="BC21" s="81">
        <f t="shared" si="14"/>
        <v>188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43571.624999999978</v>
      </c>
      <c r="C22" s="49"/>
      <c r="D22" s="50">
        <v>997</v>
      </c>
      <c r="E22" s="51">
        <v>42</v>
      </c>
      <c r="F22" s="50">
        <v>1.75</v>
      </c>
      <c r="G22" s="51">
        <v>188</v>
      </c>
      <c r="H22" s="52">
        <v>207</v>
      </c>
      <c r="I22" s="53"/>
      <c r="J22" s="160"/>
      <c r="K22" s="65"/>
      <c r="L22" s="49"/>
      <c r="M22" s="50"/>
      <c r="N22" s="52"/>
      <c r="O22" s="54">
        <v>3268</v>
      </c>
      <c r="P22" s="50">
        <v>46</v>
      </c>
      <c r="Q22" s="52">
        <v>112</v>
      </c>
      <c r="R22" s="23">
        <f t="shared" si="18"/>
        <v>411</v>
      </c>
      <c r="S22" s="24">
        <f t="shared" si="19"/>
        <v>1009</v>
      </c>
      <c r="T22" s="62"/>
      <c r="U22" s="62"/>
      <c r="V22" s="62"/>
      <c r="W22" s="114">
        <f t="shared" ca="1" si="20"/>
        <v>147022</v>
      </c>
      <c r="X22" s="115">
        <f ca="1">IFERROR(('Main Tab'!$D$10-W22)/'Main Tab'!$D$10,1)</f>
        <v>0.17220605043720125</v>
      </c>
      <c r="Y22" s="110"/>
      <c r="Z22" s="65">
        <v>10</v>
      </c>
      <c r="AA22" s="49"/>
      <c r="AB22" s="49"/>
      <c r="AC22" s="50"/>
      <c r="AD22" s="104"/>
      <c r="AE22" s="106"/>
      <c r="AF22" s="108"/>
      <c r="AI22" s="83">
        <f t="shared" ca="1" si="21"/>
        <v>43571.624999999978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46</v>
      </c>
      <c r="AQ22" s="81">
        <f t="shared" si="2"/>
        <v>112</v>
      </c>
      <c r="AR22" s="81">
        <f t="shared" si="3"/>
        <v>3268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1.75</v>
      </c>
      <c r="AW22" s="82">
        <f t="shared" si="8"/>
        <v>188</v>
      </c>
      <c r="AX22" s="81">
        <f t="shared" si="9"/>
        <v>207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997</v>
      </c>
      <c r="BC22" s="81">
        <f t="shared" si="14"/>
        <v>207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43571.666666666642</v>
      </c>
      <c r="C23" s="49"/>
      <c r="D23" s="50">
        <v>998</v>
      </c>
      <c r="E23" s="51">
        <v>42</v>
      </c>
      <c r="F23" s="50">
        <v>1.75</v>
      </c>
      <c r="G23" s="51">
        <v>187</v>
      </c>
      <c r="H23" s="52">
        <v>286</v>
      </c>
      <c r="I23" s="53"/>
      <c r="J23" s="160"/>
      <c r="K23" s="65"/>
      <c r="L23" s="49"/>
      <c r="M23" s="50"/>
      <c r="N23" s="52"/>
      <c r="O23" s="54">
        <v>3315</v>
      </c>
      <c r="P23" s="50">
        <v>47</v>
      </c>
      <c r="Q23" s="52">
        <v>121</v>
      </c>
      <c r="R23" s="23">
        <f t="shared" si="18"/>
        <v>458</v>
      </c>
      <c r="S23" s="24">
        <f t="shared" si="19"/>
        <v>1130</v>
      </c>
      <c r="T23" s="62"/>
      <c r="U23" s="62"/>
      <c r="V23" s="62"/>
      <c r="W23" s="114">
        <f t="shared" ca="1" si="20"/>
        <v>146901</v>
      </c>
      <c r="X23" s="115">
        <f ca="1">IFERROR(('Main Tab'!$D$10-W23)/'Main Tab'!$D$10,1)</f>
        <v>0.17288732989127681</v>
      </c>
      <c r="Y23" s="110"/>
      <c r="Z23" s="65">
        <v>12</v>
      </c>
      <c r="AA23" s="49">
        <v>7847401</v>
      </c>
      <c r="AB23" s="49" t="s">
        <v>143</v>
      </c>
      <c r="AC23" s="50">
        <v>202.8</v>
      </c>
      <c r="AD23" s="104" t="s">
        <v>157</v>
      </c>
      <c r="AE23" s="106">
        <v>48</v>
      </c>
      <c r="AF23" s="108">
        <v>2E-3</v>
      </c>
      <c r="AI23" s="83">
        <f t="shared" ca="1" si="21"/>
        <v>43571.666666666642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47</v>
      </c>
      <c r="AQ23" s="81">
        <f t="shared" si="2"/>
        <v>121</v>
      </c>
      <c r="AR23" s="81">
        <f t="shared" si="3"/>
        <v>3315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1.75</v>
      </c>
      <c r="AW23" s="82">
        <f t="shared" si="8"/>
        <v>187</v>
      </c>
      <c r="AX23" s="81">
        <f t="shared" si="9"/>
        <v>286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998</v>
      </c>
      <c r="BC23" s="81">
        <f t="shared" si="14"/>
        <v>286</v>
      </c>
      <c r="BD23" s="222">
        <f t="shared" si="15"/>
        <v>2E-3</v>
      </c>
      <c r="BE23" s="223">
        <f t="shared" si="16"/>
        <v>48</v>
      </c>
      <c r="BF23" s="84" t="str">
        <f t="shared" si="17"/>
        <v>Ticket No: 7847401 202.8 bbls sold</v>
      </c>
    </row>
    <row r="24" spans="2:58" x14ac:dyDescent="0.25">
      <c r="B24" s="47">
        <f t="shared" ca="1" si="22"/>
        <v>43571.708333333307</v>
      </c>
      <c r="C24" s="49"/>
      <c r="D24" s="50">
        <v>983</v>
      </c>
      <c r="E24" s="51">
        <v>42</v>
      </c>
      <c r="F24" s="50">
        <v>1.75</v>
      </c>
      <c r="G24" s="51">
        <v>187</v>
      </c>
      <c r="H24" s="52">
        <v>190</v>
      </c>
      <c r="I24" s="53"/>
      <c r="J24" s="160"/>
      <c r="K24" s="65"/>
      <c r="L24" s="49"/>
      <c r="M24" s="50"/>
      <c r="N24" s="52"/>
      <c r="O24" s="54">
        <v>3245</v>
      </c>
      <c r="P24" s="50">
        <v>45</v>
      </c>
      <c r="Q24" s="52">
        <v>118</v>
      </c>
      <c r="R24" s="23">
        <f t="shared" si="18"/>
        <v>503</v>
      </c>
      <c r="S24" s="24">
        <f t="shared" si="19"/>
        <v>1248</v>
      </c>
      <c r="T24" s="62"/>
      <c r="U24" s="62"/>
      <c r="V24" s="62"/>
      <c r="W24" s="114">
        <f t="shared" ca="1" si="20"/>
        <v>146783</v>
      </c>
      <c r="X24" s="115">
        <f ca="1">IFERROR(('Main Tab'!$D$10-W24)/'Main Tab'!$D$10,1)</f>
        <v>0.17355171811921827</v>
      </c>
      <c r="Y24" s="110"/>
      <c r="Z24" s="65">
        <v>10</v>
      </c>
      <c r="AA24" s="49"/>
      <c r="AB24" s="49"/>
      <c r="AC24" s="50"/>
      <c r="AD24" s="104"/>
      <c r="AE24" s="106"/>
      <c r="AF24" s="108"/>
      <c r="AI24" s="83">
        <f t="shared" ca="1" si="21"/>
        <v>43571.708333333307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45</v>
      </c>
      <c r="AQ24" s="81">
        <f t="shared" si="2"/>
        <v>118</v>
      </c>
      <c r="AR24" s="81">
        <f t="shared" si="3"/>
        <v>3245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1.75</v>
      </c>
      <c r="AW24" s="82">
        <f t="shared" si="8"/>
        <v>187</v>
      </c>
      <c r="AX24" s="81">
        <f t="shared" si="9"/>
        <v>190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983</v>
      </c>
      <c r="BC24" s="81">
        <f t="shared" si="14"/>
        <v>190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43571.749999999971</v>
      </c>
      <c r="C25" s="49"/>
      <c r="D25" s="50">
        <v>982</v>
      </c>
      <c r="E25" s="51">
        <v>42</v>
      </c>
      <c r="F25" s="50">
        <v>1.75</v>
      </c>
      <c r="G25" s="51">
        <v>188</v>
      </c>
      <c r="H25" s="52">
        <v>191</v>
      </c>
      <c r="I25" s="53"/>
      <c r="J25" s="160"/>
      <c r="K25" s="65"/>
      <c r="L25" s="49"/>
      <c r="M25" s="50"/>
      <c r="N25" s="52"/>
      <c r="O25" s="54">
        <v>3210</v>
      </c>
      <c r="P25" s="50">
        <v>47</v>
      </c>
      <c r="Q25" s="52">
        <v>119</v>
      </c>
      <c r="R25" s="23">
        <f t="shared" si="18"/>
        <v>550</v>
      </c>
      <c r="S25" s="24">
        <f t="shared" si="19"/>
        <v>1367</v>
      </c>
      <c r="T25" s="62"/>
      <c r="U25" s="62"/>
      <c r="V25" s="62"/>
      <c r="W25" s="114">
        <f t="shared" ca="1" si="20"/>
        <v>146664</v>
      </c>
      <c r="X25" s="115">
        <f ca="1">IFERROR(('Main Tab'!$D$10-W25)/'Main Tab'!$D$10,1)</f>
        <v>0.1742217367558711</v>
      </c>
      <c r="Y25" s="110"/>
      <c r="Z25" s="65">
        <v>10</v>
      </c>
      <c r="AA25" s="49"/>
      <c r="AB25" s="49"/>
      <c r="AC25" s="50"/>
      <c r="AD25" s="104"/>
      <c r="AE25" s="106"/>
      <c r="AF25" s="108"/>
      <c r="AI25" s="83">
        <f t="shared" ca="1" si="21"/>
        <v>43571.749999999971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47</v>
      </c>
      <c r="AQ25" s="81">
        <f t="shared" si="2"/>
        <v>119</v>
      </c>
      <c r="AR25" s="81">
        <f t="shared" si="3"/>
        <v>3210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1.75</v>
      </c>
      <c r="AW25" s="82">
        <f t="shared" si="8"/>
        <v>188</v>
      </c>
      <c r="AX25" s="81">
        <f t="shared" si="9"/>
        <v>191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982</v>
      </c>
      <c r="BC25" s="81">
        <f t="shared" si="14"/>
        <v>191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43571.791666666635</v>
      </c>
      <c r="C26" s="49"/>
      <c r="D26" s="50">
        <v>982</v>
      </c>
      <c r="E26" s="51">
        <v>42</v>
      </c>
      <c r="F26" s="50">
        <v>1.75</v>
      </c>
      <c r="G26" s="51">
        <v>175</v>
      </c>
      <c r="H26" s="52">
        <v>190</v>
      </c>
      <c r="I26" s="53"/>
      <c r="J26" s="160"/>
      <c r="K26" s="65"/>
      <c r="L26" s="49"/>
      <c r="M26" s="50"/>
      <c r="N26" s="52"/>
      <c r="O26" s="54">
        <v>3235</v>
      </c>
      <c r="P26" s="50">
        <v>48</v>
      </c>
      <c r="Q26" s="52">
        <v>114</v>
      </c>
      <c r="R26" s="23">
        <f t="shared" si="18"/>
        <v>598</v>
      </c>
      <c r="S26" s="24">
        <f t="shared" si="19"/>
        <v>1481</v>
      </c>
      <c r="T26" s="62"/>
      <c r="U26" s="62"/>
      <c r="V26" s="62"/>
      <c r="W26" s="114">
        <f t="shared" ca="1" si="20"/>
        <v>146550</v>
      </c>
      <c r="X26" s="115">
        <f ca="1">IFERROR(('Main Tab'!$D$10-W26)/'Main Tab'!$D$10,1)</f>
        <v>0.17486360334896711</v>
      </c>
      <c r="Y26" s="110"/>
      <c r="Z26" s="65">
        <v>12</v>
      </c>
      <c r="AA26" s="49"/>
      <c r="AB26" s="49"/>
      <c r="AC26" s="50"/>
      <c r="AD26" s="104"/>
      <c r="AE26" s="106"/>
      <c r="AF26" s="108"/>
      <c r="AI26" s="83">
        <f t="shared" ca="1" si="21"/>
        <v>43571.791666666635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48</v>
      </c>
      <c r="AQ26" s="81">
        <f t="shared" si="2"/>
        <v>114</v>
      </c>
      <c r="AR26" s="81">
        <f t="shared" si="3"/>
        <v>3235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1.75</v>
      </c>
      <c r="AW26" s="82">
        <f t="shared" si="8"/>
        <v>175</v>
      </c>
      <c r="AX26" s="81">
        <f t="shared" si="9"/>
        <v>190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982</v>
      </c>
      <c r="BC26" s="81">
        <f t="shared" si="14"/>
        <v>190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2"/>
        <v>43571.833333333299</v>
      </c>
      <c r="C27" s="49"/>
      <c r="D27" s="50">
        <v>983</v>
      </c>
      <c r="E27" s="51">
        <v>42</v>
      </c>
      <c r="F27" s="50">
        <v>1.75</v>
      </c>
      <c r="G27" s="51">
        <v>165</v>
      </c>
      <c r="H27" s="52">
        <v>191</v>
      </c>
      <c r="I27" s="53"/>
      <c r="J27" s="160"/>
      <c r="K27" s="65"/>
      <c r="L27" s="49"/>
      <c r="M27" s="50"/>
      <c r="N27" s="52"/>
      <c r="O27" s="54">
        <v>3252</v>
      </c>
      <c r="P27" s="50">
        <v>45</v>
      </c>
      <c r="Q27" s="52">
        <v>115</v>
      </c>
      <c r="R27" s="23">
        <f t="shared" si="18"/>
        <v>643</v>
      </c>
      <c r="S27" s="24">
        <f t="shared" si="19"/>
        <v>1596</v>
      </c>
      <c r="T27" s="62"/>
      <c r="U27" s="62"/>
      <c r="V27" s="62"/>
      <c r="W27" s="114">
        <f t="shared" ca="1" si="20"/>
        <v>146435</v>
      </c>
      <c r="X27" s="115">
        <f ca="1">IFERROR(('Main Tab'!$D$10-W27)/'Main Tab'!$D$10,1)</f>
        <v>0.17551110035077447</v>
      </c>
      <c r="Y27" s="110"/>
      <c r="Z27" s="65">
        <v>15</v>
      </c>
      <c r="AA27" s="49">
        <v>7868001</v>
      </c>
      <c r="AB27" s="49" t="s">
        <v>143</v>
      </c>
      <c r="AC27" s="50">
        <v>189.8</v>
      </c>
      <c r="AD27" s="104" t="s">
        <v>157</v>
      </c>
      <c r="AE27" s="106">
        <v>47.25</v>
      </c>
      <c r="AF27" s="108">
        <v>1E-3</v>
      </c>
      <c r="AI27" s="83">
        <f t="shared" ca="1" si="21"/>
        <v>43571.833333333299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45</v>
      </c>
      <c r="AQ27" s="81">
        <f t="shared" si="2"/>
        <v>115</v>
      </c>
      <c r="AR27" s="81">
        <f t="shared" si="3"/>
        <v>3252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2">
        <f t="shared" si="8"/>
        <v>165</v>
      </c>
      <c r="AX27" s="81">
        <f t="shared" si="9"/>
        <v>191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983</v>
      </c>
      <c r="BC27" s="81">
        <f t="shared" si="14"/>
        <v>191</v>
      </c>
      <c r="BD27" s="222">
        <f t="shared" si="15"/>
        <v>1E-3</v>
      </c>
      <c r="BE27" s="223">
        <f t="shared" si="16"/>
        <v>47.25</v>
      </c>
      <c r="BF27" s="84" t="str">
        <f t="shared" si="17"/>
        <v>Ticket No: 7868001 189.8 bbls sold</v>
      </c>
    </row>
    <row r="28" spans="2:58" x14ac:dyDescent="0.25">
      <c r="B28" s="47">
        <f t="shared" ca="1" si="22"/>
        <v>43571.874999999964</v>
      </c>
      <c r="C28" s="49"/>
      <c r="D28" s="50">
        <v>983</v>
      </c>
      <c r="E28" s="51">
        <v>42</v>
      </c>
      <c r="F28" s="50">
        <v>1.75</v>
      </c>
      <c r="G28" s="51">
        <v>188</v>
      </c>
      <c r="H28" s="52">
        <v>190</v>
      </c>
      <c r="I28" s="53"/>
      <c r="J28" s="160"/>
      <c r="K28" s="65"/>
      <c r="L28" s="49"/>
      <c r="M28" s="50"/>
      <c r="N28" s="52"/>
      <c r="O28" s="54">
        <v>3288</v>
      </c>
      <c r="P28" s="50">
        <v>45</v>
      </c>
      <c r="Q28" s="52">
        <v>120</v>
      </c>
      <c r="R28" s="23">
        <f t="shared" si="18"/>
        <v>688</v>
      </c>
      <c r="S28" s="24">
        <f t="shared" si="19"/>
        <v>1716</v>
      </c>
      <c r="T28" s="62"/>
      <c r="U28" s="62"/>
      <c r="V28" s="62"/>
      <c r="W28" s="114">
        <f t="shared" ca="1" si="20"/>
        <v>146315</v>
      </c>
      <c r="X28" s="115">
        <f ca="1">IFERROR(('Main Tab'!$D$10-W28)/'Main Tab'!$D$10,1)</f>
        <v>0.17618674939613865</v>
      </c>
      <c r="Y28" s="110"/>
      <c r="Z28" s="65">
        <v>10</v>
      </c>
      <c r="AA28" s="49"/>
      <c r="AB28" s="49"/>
      <c r="AC28" s="50"/>
      <c r="AD28" s="104"/>
      <c r="AE28" s="106"/>
      <c r="AF28" s="108"/>
      <c r="AI28" s="83">
        <f t="shared" ca="1" si="21"/>
        <v>43571.874999999964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45</v>
      </c>
      <c r="AQ28" s="81">
        <f t="shared" si="2"/>
        <v>120</v>
      </c>
      <c r="AR28" s="81">
        <f t="shared" si="3"/>
        <v>3288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2">
        <f t="shared" si="8"/>
        <v>188</v>
      </c>
      <c r="AX28" s="81">
        <f t="shared" si="9"/>
        <v>190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983</v>
      </c>
      <c r="BC28" s="81">
        <f t="shared" si="14"/>
        <v>190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43571.916666666628</v>
      </c>
      <c r="C29" s="49"/>
      <c r="D29" s="50">
        <v>982</v>
      </c>
      <c r="E29" s="51">
        <v>42</v>
      </c>
      <c r="F29" s="50">
        <v>1.75</v>
      </c>
      <c r="G29" s="51">
        <v>177</v>
      </c>
      <c r="H29" s="52">
        <v>190</v>
      </c>
      <c r="I29" s="53"/>
      <c r="J29" s="160"/>
      <c r="K29" s="65"/>
      <c r="L29" s="49"/>
      <c r="M29" s="50"/>
      <c r="N29" s="52"/>
      <c r="O29" s="54">
        <v>3230</v>
      </c>
      <c r="P29" s="50">
        <v>46</v>
      </c>
      <c r="Q29" s="52">
        <v>115</v>
      </c>
      <c r="R29" s="23">
        <f t="shared" si="18"/>
        <v>734</v>
      </c>
      <c r="S29" s="24">
        <f t="shared" si="19"/>
        <v>1831</v>
      </c>
      <c r="T29" s="62"/>
      <c r="U29" s="62"/>
      <c r="V29" s="62"/>
      <c r="W29" s="114">
        <f t="shared" ca="1" si="20"/>
        <v>146200</v>
      </c>
      <c r="X29" s="115">
        <f ca="1">IFERROR(('Main Tab'!$D$10-W29)/'Main Tab'!$D$10,1)</f>
        <v>0.17683424639794604</v>
      </c>
      <c r="Y29" s="110"/>
      <c r="Z29" s="65">
        <v>10</v>
      </c>
      <c r="AA29" s="49"/>
      <c r="AB29" s="49"/>
      <c r="AC29" s="50"/>
      <c r="AD29" s="104"/>
      <c r="AE29" s="106"/>
      <c r="AF29" s="108"/>
      <c r="AI29" s="83">
        <f t="shared" ca="1" si="21"/>
        <v>43571.916666666628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46</v>
      </c>
      <c r="AQ29" s="81">
        <f t="shared" si="2"/>
        <v>115</v>
      </c>
      <c r="AR29" s="81">
        <f t="shared" si="3"/>
        <v>3230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2">
        <f t="shared" si="8"/>
        <v>177</v>
      </c>
      <c r="AX29" s="81">
        <f t="shared" si="9"/>
        <v>190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982</v>
      </c>
      <c r="BC29" s="81">
        <f t="shared" si="14"/>
        <v>190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47">
        <f t="shared" ca="1" si="22"/>
        <v>43571.958333333292</v>
      </c>
      <c r="C30" s="49"/>
      <c r="D30" s="50">
        <v>985</v>
      </c>
      <c r="E30" s="51">
        <v>42</v>
      </c>
      <c r="F30" s="50">
        <v>1.75</v>
      </c>
      <c r="G30" s="51">
        <v>192</v>
      </c>
      <c r="H30" s="52">
        <v>191</v>
      </c>
      <c r="I30" s="53"/>
      <c r="J30" s="160"/>
      <c r="K30" s="65"/>
      <c r="L30" s="49"/>
      <c r="M30" s="50"/>
      <c r="N30" s="52"/>
      <c r="O30" s="54">
        <v>3219</v>
      </c>
      <c r="P30" s="50">
        <v>45</v>
      </c>
      <c r="Q30" s="52">
        <v>116</v>
      </c>
      <c r="R30" s="23">
        <f t="shared" si="18"/>
        <v>779</v>
      </c>
      <c r="S30" s="24">
        <f t="shared" si="19"/>
        <v>1947</v>
      </c>
      <c r="T30" s="62"/>
      <c r="U30" s="62"/>
      <c r="V30" s="62"/>
      <c r="W30" s="114">
        <f t="shared" ca="1" si="20"/>
        <v>146084</v>
      </c>
      <c r="X30" s="115">
        <f ca="1">IFERROR(('Main Tab'!$D$10-W30)/'Main Tab'!$D$10,1)</f>
        <v>0.17748737380846474</v>
      </c>
      <c r="Y30" s="110"/>
      <c r="Z30" s="65">
        <v>10</v>
      </c>
      <c r="AA30" s="49"/>
      <c r="AB30" s="49"/>
      <c r="AC30" s="50"/>
      <c r="AD30" s="104"/>
      <c r="AE30" s="106"/>
      <c r="AF30" s="108"/>
      <c r="AI30" s="83">
        <f t="shared" ca="1" si="21"/>
        <v>43571.958333333292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45</v>
      </c>
      <c r="AQ30" s="81">
        <f t="shared" si="2"/>
        <v>116</v>
      </c>
      <c r="AR30" s="81">
        <f t="shared" si="3"/>
        <v>3219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2">
        <f t="shared" si="8"/>
        <v>192</v>
      </c>
      <c r="AX30" s="81">
        <f t="shared" si="9"/>
        <v>191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985</v>
      </c>
      <c r="BC30" s="81">
        <f t="shared" si="14"/>
        <v>191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43571.999999999956</v>
      </c>
      <c r="C31" s="49"/>
      <c r="D31" s="50">
        <v>980</v>
      </c>
      <c r="E31" s="51">
        <v>42</v>
      </c>
      <c r="F31" s="50">
        <v>1.75</v>
      </c>
      <c r="G31" s="51">
        <v>178</v>
      </c>
      <c r="H31" s="52">
        <v>190</v>
      </c>
      <c r="I31" s="53"/>
      <c r="J31" s="160"/>
      <c r="K31" s="65"/>
      <c r="L31" s="49"/>
      <c r="M31" s="50"/>
      <c r="N31" s="52"/>
      <c r="O31" s="54">
        <v>3288</v>
      </c>
      <c r="P31" s="50">
        <v>48</v>
      </c>
      <c r="Q31" s="52">
        <v>121</v>
      </c>
      <c r="R31" s="23">
        <f t="shared" si="18"/>
        <v>827</v>
      </c>
      <c r="S31" s="24">
        <f t="shared" si="19"/>
        <v>2068</v>
      </c>
      <c r="T31" s="62"/>
      <c r="U31" s="62"/>
      <c r="V31" s="62"/>
      <c r="W31" s="114">
        <f t="shared" ca="1" si="20"/>
        <v>145963</v>
      </c>
      <c r="X31" s="115">
        <f ca="1">IFERROR(('Main Tab'!$D$10-W31)/'Main Tab'!$D$10,1)</f>
        <v>0.17816865326254033</v>
      </c>
      <c r="Y31" s="110"/>
      <c r="Z31" s="65">
        <v>8</v>
      </c>
      <c r="AA31" s="49">
        <v>7884601</v>
      </c>
      <c r="AB31" s="49" t="s">
        <v>143</v>
      </c>
      <c r="AC31" s="50">
        <v>190.49</v>
      </c>
      <c r="AD31" s="104" t="s">
        <v>157</v>
      </c>
      <c r="AE31" s="106">
        <v>47</v>
      </c>
      <c r="AF31" s="108">
        <v>1E-3</v>
      </c>
      <c r="AI31" s="83">
        <f t="shared" ca="1" si="21"/>
        <v>43571.999999999956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48</v>
      </c>
      <c r="AQ31" s="81">
        <f t="shared" si="2"/>
        <v>121</v>
      </c>
      <c r="AR31" s="81">
        <f t="shared" si="3"/>
        <v>3288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2">
        <f t="shared" si="8"/>
        <v>178</v>
      </c>
      <c r="AX31" s="81">
        <f t="shared" si="9"/>
        <v>190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980</v>
      </c>
      <c r="BC31" s="81">
        <f t="shared" si="14"/>
        <v>190</v>
      </c>
      <c r="BD31" s="222">
        <f t="shared" si="15"/>
        <v>1E-3</v>
      </c>
      <c r="BE31" s="223">
        <f t="shared" si="16"/>
        <v>47</v>
      </c>
      <c r="BF31" s="84" t="str">
        <f t="shared" si="17"/>
        <v>Ticket No: 7884601 190.49 bbls sold</v>
      </c>
    </row>
    <row r="32" spans="2:58" x14ac:dyDescent="0.25">
      <c r="B32" s="47">
        <f t="shared" ca="1" si="22"/>
        <v>43572.041666666621</v>
      </c>
      <c r="C32" s="49"/>
      <c r="D32" s="50">
        <v>981</v>
      </c>
      <c r="E32" s="51">
        <v>42</v>
      </c>
      <c r="F32" s="50">
        <v>1.75</v>
      </c>
      <c r="G32" s="51">
        <v>186</v>
      </c>
      <c r="H32" s="52">
        <v>191</v>
      </c>
      <c r="I32" s="53"/>
      <c r="J32" s="160"/>
      <c r="K32" s="65"/>
      <c r="L32" s="49"/>
      <c r="M32" s="50"/>
      <c r="N32" s="52"/>
      <c r="O32" s="54">
        <v>3240</v>
      </c>
      <c r="P32" s="50">
        <v>45</v>
      </c>
      <c r="Q32" s="52">
        <v>121</v>
      </c>
      <c r="R32" s="23">
        <f t="shared" si="18"/>
        <v>872</v>
      </c>
      <c r="S32" s="24">
        <f t="shared" si="19"/>
        <v>2189</v>
      </c>
      <c r="T32" s="62"/>
      <c r="U32" s="62"/>
      <c r="V32" s="62"/>
      <c r="W32" s="114">
        <f t="shared" ca="1" si="20"/>
        <v>145842</v>
      </c>
      <c r="X32" s="115">
        <f ca="1">IFERROR(('Main Tab'!$D$10-W32)/'Main Tab'!$D$10,1)</f>
        <v>0.17884993271661589</v>
      </c>
      <c r="Y32" s="110"/>
      <c r="Z32" s="65">
        <v>15</v>
      </c>
      <c r="AA32" s="49"/>
      <c r="AB32" s="49"/>
      <c r="AC32" s="50"/>
      <c r="AD32" s="104"/>
      <c r="AE32" s="106"/>
      <c r="AF32" s="108"/>
      <c r="AI32" s="83">
        <f t="shared" ca="1" si="21"/>
        <v>43572.041666666621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45</v>
      </c>
      <c r="AQ32" s="81">
        <f t="shared" si="2"/>
        <v>121</v>
      </c>
      <c r="AR32" s="81">
        <f t="shared" si="3"/>
        <v>3240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2">
        <f t="shared" si="8"/>
        <v>186</v>
      </c>
      <c r="AX32" s="81">
        <f t="shared" si="9"/>
        <v>191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981</v>
      </c>
      <c r="BC32" s="81">
        <f t="shared" si="14"/>
        <v>191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43572.083333333285</v>
      </c>
      <c r="C33" s="49"/>
      <c r="D33" s="50">
        <v>979</v>
      </c>
      <c r="E33" s="51">
        <v>42</v>
      </c>
      <c r="F33" s="50">
        <v>1.75</v>
      </c>
      <c r="G33" s="51">
        <v>182</v>
      </c>
      <c r="H33" s="52">
        <v>190</v>
      </c>
      <c r="I33" s="53"/>
      <c r="J33" s="160"/>
      <c r="K33" s="65"/>
      <c r="L33" s="49"/>
      <c r="M33" s="50"/>
      <c r="N33" s="52"/>
      <c r="O33" s="54">
        <v>3263</v>
      </c>
      <c r="P33" s="50">
        <v>46</v>
      </c>
      <c r="Q33" s="52">
        <v>118</v>
      </c>
      <c r="R33" s="23">
        <f t="shared" si="18"/>
        <v>918</v>
      </c>
      <c r="S33" s="24">
        <f t="shared" si="19"/>
        <v>2307</v>
      </c>
      <c r="T33" s="62"/>
      <c r="U33" s="62"/>
      <c r="V33" s="62"/>
      <c r="W33" s="114">
        <f t="shared" ca="1" si="20"/>
        <v>145724</v>
      </c>
      <c r="X33" s="115">
        <f ca="1">IFERROR(('Main Tab'!$D$10-W33)/'Main Tab'!$D$10,1)</f>
        <v>0.17951432094455735</v>
      </c>
      <c r="Y33" s="110"/>
      <c r="Z33" s="65">
        <v>20</v>
      </c>
      <c r="AA33" s="49"/>
      <c r="AB33" s="49"/>
      <c r="AC33" s="50"/>
      <c r="AD33" s="104"/>
      <c r="AE33" s="106"/>
      <c r="AF33" s="108"/>
      <c r="AI33" s="83">
        <f t="shared" ca="1" si="21"/>
        <v>43572.083333333285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46</v>
      </c>
      <c r="AQ33" s="81">
        <f t="shared" si="2"/>
        <v>118</v>
      </c>
      <c r="AR33" s="81">
        <f t="shared" si="3"/>
        <v>3263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2">
        <f t="shared" si="8"/>
        <v>182</v>
      </c>
      <c r="AX33" s="81">
        <f t="shared" si="9"/>
        <v>190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979</v>
      </c>
      <c r="BC33" s="81">
        <f t="shared" si="14"/>
        <v>190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43572.124999999949</v>
      </c>
      <c r="C34" s="49"/>
      <c r="D34" s="50">
        <v>979</v>
      </c>
      <c r="E34" s="51">
        <v>42</v>
      </c>
      <c r="F34" s="50">
        <v>1.75</v>
      </c>
      <c r="G34" s="51">
        <v>184</v>
      </c>
      <c r="H34" s="52">
        <v>190</v>
      </c>
      <c r="I34" s="53"/>
      <c r="J34" s="160"/>
      <c r="K34" s="65"/>
      <c r="L34" s="49"/>
      <c r="M34" s="50"/>
      <c r="N34" s="52"/>
      <c r="O34" s="54">
        <v>3288</v>
      </c>
      <c r="P34" s="50">
        <v>45</v>
      </c>
      <c r="Q34" s="52">
        <v>117</v>
      </c>
      <c r="R34" s="23">
        <f t="shared" si="18"/>
        <v>963</v>
      </c>
      <c r="S34" s="24">
        <f t="shared" si="19"/>
        <v>2424</v>
      </c>
      <c r="T34" s="62"/>
      <c r="U34" s="62"/>
      <c r="V34" s="62"/>
      <c r="W34" s="114">
        <f t="shared" ca="1" si="20"/>
        <v>145607</v>
      </c>
      <c r="X34" s="115">
        <f ca="1">IFERROR(('Main Tab'!$D$10-W34)/'Main Tab'!$D$10,1)</f>
        <v>0.18017307876378746</v>
      </c>
      <c r="Y34" s="110"/>
      <c r="Z34" s="65">
        <v>17</v>
      </c>
      <c r="AA34" s="49"/>
      <c r="AB34" s="49"/>
      <c r="AC34" s="50"/>
      <c r="AD34" s="104"/>
      <c r="AE34" s="106"/>
      <c r="AF34" s="108"/>
      <c r="AI34" s="83">
        <f t="shared" ca="1" si="21"/>
        <v>43572.124999999949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45</v>
      </c>
      <c r="AQ34" s="81">
        <f t="shared" si="2"/>
        <v>117</v>
      </c>
      <c r="AR34" s="81">
        <f t="shared" si="3"/>
        <v>3288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2">
        <f t="shared" si="8"/>
        <v>184</v>
      </c>
      <c r="AX34" s="81">
        <f t="shared" si="9"/>
        <v>190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979</v>
      </c>
      <c r="BC34" s="81">
        <f t="shared" si="14"/>
        <v>190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43572.166666666613</v>
      </c>
      <c r="C35" s="49"/>
      <c r="D35" s="50">
        <v>980</v>
      </c>
      <c r="E35" s="51">
        <v>42</v>
      </c>
      <c r="F35" s="50">
        <v>1.75</v>
      </c>
      <c r="G35" s="51">
        <v>185</v>
      </c>
      <c r="H35" s="52">
        <v>191</v>
      </c>
      <c r="I35" s="53"/>
      <c r="J35" s="160"/>
      <c r="K35" s="65"/>
      <c r="L35" s="49"/>
      <c r="M35" s="50"/>
      <c r="N35" s="52"/>
      <c r="O35" s="54">
        <v>3344</v>
      </c>
      <c r="P35" s="50">
        <v>46</v>
      </c>
      <c r="Q35" s="52">
        <v>119</v>
      </c>
      <c r="R35" s="23">
        <f t="shared" si="18"/>
        <v>1009</v>
      </c>
      <c r="S35" s="24">
        <f t="shared" si="19"/>
        <v>2543</v>
      </c>
      <c r="T35" s="62"/>
      <c r="U35" s="62"/>
      <c r="V35" s="62"/>
      <c r="W35" s="114">
        <f t="shared" ca="1" si="20"/>
        <v>145488</v>
      </c>
      <c r="X35" s="115">
        <f ca="1">IFERROR(('Main Tab'!$D$10-W35)/'Main Tab'!$D$10,1)</f>
        <v>0.1808430974004403</v>
      </c>
      <c r="Y35" s="110" t="s">
        <v>184</v>
      </c>
      <c r="Z35" s="65">
        <v>15</v>
      </c>
      <c r="AA35" s="49">
        <v>7867311</v>
      </c>
      <c r="AB35" s="49" t="s">
        <v>143</v>
      </c>
      <c r="AC35" s="50">
        <v>190.34</v>
      </c>
      <c r="AD35" s="104" t="s">
        <v>157</v>
      </c>
      <c r="AE35" s="106">
        <v>46</v>
      </c>
      <c r="AF35" s="108">
        <v>1E-3</v>
      </c>
      <c r="AI35" s="83">
        <f t="shared" ca="1" si="21"/>
        <v>43572.166666666613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Accum-29328</v>
      </c>
      <c r="AP35" s="81">
        <f t="shared" si="1"/>
        <v>46</v>
      </c>
      <c r="AQ35" s="81">
        <f t="shared" si="2"/>
        <v>119</v>
      </c>
      <c r="AR35" s="81">
        <f t="shared" si="3"/>
        <v>3344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2">
        <f t="shared" si="8"/>
        <v>185</v>
      </c>
      <c r="AX35" s="81">
        <f t="shared" si="9"/>
        <v>191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980</v>
      </c>
      <c r="BC35" s="81">
        <f t="shared" si="14"/>
        <v>191</v>
      </c>
      <c r="BD35" s="222">
        <f t="shared" si="15"/>
        <v>1E-3</v>
      </c>
      <c r="BE35" s="223">
        <f t="shared" si="16"/>
        <v>46</v>
      </c>
      <c r="BF35" s="84" t="str">
        <f t="shared" si="17"/>
        <v>Ticket No: 7867311 190.34 bbls sold</v>
      </c>
    </row>
    <row r="36" spans="2:58" x14ac:dyDescent="0.25">
      <c r="B36" s="47">
        <f t="shared" ca="1" si="22"/>
        <v>43572.208333333278</v>
      </c>
      <c r="C36" s="49"/>
      <c r="D36" s="50">
        <v>980</v>
      </c>
      <c r="E36" s="50">
        <v>42</v>
      </c>
      <c r="F36" s="50">
        <v>1.75</v>
      </c>
      <c r="G36" s="51">
        <v>167</v>
      </c>
      <c r="H36" s="52">
        <v>191</v>
      </c>
      <c r="I36" s="53"/>
      <c r="J36" s="160"/>
      <c r="K36" s="65"/>
      <c r="L36" s="49"/>
      <c r="M36" s="50"/>
      <c r="N36" s="52"/>
      <c r="O36" s="54">
        <v>3239</v>
      </c>
      <c r="P36" s="50">
        <v>44</v>
      </c>
      <c r="Q36" s="52">
        <v>114</v>
      </c>
      <c r="R36" s="23">
        <f t="shared" si="18"/>
        <v>1053</v>
      </c>
      <c r="S36" s="24">
        <f t="shared" si="19"/>
        <v>2657</v>
      </c>
      <c r="T36" s="62"/>
      <c r="U36" s="62"/>
      <c r="V36" s="62"/>
      <c r="W36" s="114">
        <f t="shared" ca="1" si="20"/>
        <v>145374</v>
      </c>
      <c r="X36" s="115">
        <f ca="1">IFERROR(('Main Tab'!$D$10-W36)/'Main Tab'!$D$10,1)</f>
        <v>0.18148496399353628</v>
      </c>
      <c r="Y36" s="110" t="s">
        <v>185</v>
      </c>
      <c r="Z36" s="65">
        <v>16</v>
      </c>
      <c r="AA36" s="49"/>
      <c r="AB36" s="49"/>
      <c r="AC36" s="50"/>
      <c r="AD36" s="104"/>
      <c r="AE36" s="106"/>
      <c r="AF36" s="108"/>
      <c r="AI36" s="83">
        <f t="shared" ca="1" si="21"/>
        <v>43572.208333333278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 3'2 OT 2 2'3</v>
      </c>
      <c r="AP36" s="81">
        <f t="shared" si="1"/>
        <v>44</v>
      </c>
      <c r="AQ36" s="81">
        <f t="shared" si="2"/>
        <v>114</v>
      </c>
      <c r="AR36" s="81">
        <f t="shared" si="3"/>
        <v>3239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2">
        <f t="shared" si="8"/>
        <v>167</v>
      </c>
      <c r="AX36" s="81">
        <f t="shared" si="9"/>
        <v>191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980</v>
      </c>
      <c r="BC36" s="81">
        <f t="shared" si="14"/>
        <v>191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43572.249999999942</v>
      </c>
      <c r="C37" s="55"/>
      <c r="D37" s="56">
        <v>977</v>
      </c>
      <c r="E37" s="57">
        <v>42</v>
      </c>
      <c r="F37" s="56">
        <v>1.75</v>
      </c>
      <c r="G37" s="57">
        <v>174</v>
      </c>
      <c r="H37" s="58">
        <v>192</v>
      </c>
      <c r="I37" s="59"/>
      <c r="J37" s="161"/>
      <c r="K37" s="66"/>
      <c r="L37" s="55"/>
      <c r="M37" s="56"/>
      <c r="N37" s="58"/>
      <c r="O37" s="60">
        <v>3198</v>
      </c>
      <c r="P37" s="56">
        <v>23</v>
      </c>
      <c r="Q37" s="58">
        <v>117</v>
      </c>
      <c r="R37" s="25">
        <f t="shared" si="18"/>
        <v>1076</v>
      </c>
      <c r="S37" s="26">
        <f t="shared" si="19"/>
        <v>2774</v>
      </c>
      <c r="T37" s="63"/>
      <c r="U37" s="63"/>
      <c r="V37" s="63"/>
      <c r="W37" s="116">
        <f t="shared" ca="1" si="20"/>
        <v>145257</v>
      </c>
      <c r="X37" s="117">
        <f ca="1">IFERROR(('Main Tab'!$D$10-W37)/'Main Tab'!$D$10,1)</f>
        <v>0.18214372181276639</v>
      </c>
      <c r="Y37" s="111"/>
      <c r="Z37" s="66">
        <v>18</v>
      </c>
      <c r="AA37" s="55"/>
      <c r="AB37" s="55"/>
      <c r="AC37" s="56"/>
      <c r="AD37" s="105"/>
      <c r="AE37" s="107"/>
      <c r="AF37" s="109"/>
      <c r="AI37" s="85">
        <f t="shared" ca="1" si="21"/>
        <v>43572.249999999942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23</v>
      </c>
      <c r="AQ37" s="86">
        <f t="shared" si="2"/>
        <v>117</v>
      </c>
      <c r="AR37" s="86">
        <f t="shared" si="3"/>
        <v>3198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7">
        <f t="shared" si="8"/>
        <v>174</v>
      </c>
      <c r="AX37" s="86">
        <f t="shared" si="9"/>
        <v>192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977</v>
      </c>
      <c r="BC37" s="86">
        <f t="shared" si="14"/>
        <v>192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C00-000000000000}">
      <formula1>0</formula1>
      <formula2>64</formula2>
    </dataValidation>
  </dataValidations>
  <pageMargins left="0" right="0" top="0" bottom="0" header="0.5" footer="0.5"/>
  <pageSetup scale="35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5">
    <tabColor rgb="FF000000"/>
    <pageSetUpPr fitToPage="1"/>
  </sheetPr>
  <dimension ref="B1:BF100"/>
  <sheetViews>
    <sheetView showGridLines="0" topLeftCell="A12" workbookViewId="0">
      <selection activeCell="A36" sqref="A36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43570</v>
      </c>
      <c r="N5" s="468" t="str">
        <f ca="1">"Oil Sales for "&amp;TEXT(L5,"MM-DD-YY")</f>
        <v>Oil Sales for 04-15-19</v>
      </c>
      <c r="O5" s="469"/>
      <c r="P5" s="96">
        <f>SUM(AC14:AC37)</f>
        <v>578.41</v>
      </c>
      <c r="Q5" s="10"/>
      <c r="R5" s="531" t="str">
        <f ca="1">"Flare Total For "&amp;TEXT(L5,"MM-DD-YY")</f>
        <v>Flare Total For 04-15-19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936</v>
      </c>
      <c r="M6" s="10"/>
      <c r="N6" s="472" t="str">
        <f ca="1">"Gas Sales for "&amp;TEXT(L5,"MM-DD-YY")</f>
        <v>Gas Sales for 04-15-19</v>
      </c>
      <c r="O6" s="473"/>
      <c r="P6" s="132">
        <v>3151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2696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1002</v>
      </c>
      <c r="E14" s="51">
        <v>42</v>
      </c>
      <c r="F14" s="50">
        <v>1.75</v>
      </c>
      <c r="G14" s="51">
        <v>186</v>
      </c>
      <c r="H14" s="52">
        <v>175</v>
      </c>
      <c r="I14" s="53"/>
      <c r="J14" s="160"/>
      <c r="K14" s="65"/>
      <c r="L14" s="49"/>
      <c r="M14" s="50"/>
      <c r="N14" s="52"/>
      <c r="O14" s="54">
        <v>2852</v>
      </c>
      <c r="P14" s="50">
        <v>40</v>
      </c>
      <c r="Q14" s="52">
        <v>93</v>
      </c>
      <c r="R14" s="21">
        <f>P14</f>
        <v>40</v>
      </c>
      <c r="S14" s="22">
        <f>Q14</f>
        <v>93</v>
      </c>
      <c r="T14" s="61"/>
      <c r="U14" s="61"/>
      <c r="V14" s="61"/>
      <c r="W14" s="112">
        <f ca="1">INDEX('Daily Totals'!$1:$1048576,MATCH(L5,'Daily Totals'!B:B)-1,17)</f>
        <v>150614</v>
      </c>
      <c r="X14" s="113">
        <f ca="1">IFERROR(('Main Tab'!$D$10-W14)/'Main Tab'!$D$10,1)</f>
        <v>0.1519816223459661</v>
      </c>
      <c r="Y14" s="185"/>
      <c r="Z14" s="64">
        <v>25</v>
      </c>
      <c r="AA14" s="49"/>
      <c r="AB14" s="49"/>
      <c r="AC14" s="50"/>
      <c r="AD14" s="104"/>
      <c r="AE14" s="106"/>
      <c r="AF14" s="108"/>
      <c r="AI14" s="83">
        <f ca="1">$L$5+B14</f>
        <v>43570.291666666664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40</v>
      </c>
      <c r="AQ14" s="81">
        <f t="shared" ref="AQ14:AQ37" si="2">IF(Q14="","",Q14)</f>
        <v>93</v>
      </c>
      <c r="AR14" s="81">
        <f t="shared" ref="AR14:AR37" si="3">IF(O14="","",O14)</f>
        <v>2852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1.75</v>
      </c>
      <c r="AW14" s="82">
        <f t="shared" ref="AW14:AW37" si="8">IF(G14="","",G14)</f>
        <v>186</v>
      </c>
      <c r="AX14" s="81">
        <f t="shared" ref="AX14:AX37" si="9">IF(H14="","",H14)</f>
        <v>175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1002</v>
      </c>
      <c r="BC14" s="81">
        <f t="shared" ref="BC14:BC37" si="14">IF(H14="","",H14)</f>
        <v>175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43570.333333333328</v>
      </c>
      <c r="C15" s="49"/>
      <c r="D15" s="50">
        <v>1002</v>
      </c>
      <c r="E15" s="51">
        <v>42</v>
      </c>
      <c r="F15" s="50">
        <v>1.75</v>
      </c>
      <c r="G15" s="51">
        <v>185</v>
      </c>
      <c r="H15" s="52">
        <v>178</v>
      </c>
      <c r="I15" s="53"/>
      <c r="J15" s="160"/>
      <c r="K15" s="65"/>
      <c r="L15" s="49"/>
      <c r="M15" s="50"/>
      <c r="N15" s="52"/>
      <c r="O15" s="54">
        <v>2961</v>
      </c>
      <c r="P15" s="50">
        <v>38</v>
      </c>
      <c r="Q15" s="52">
        <v>93</v>
      </c>
      <c r="R15" s="23">
        <f t="shared" ref="R15:R37" si="18">P15+R14</f>
        <v>78</v>
      </c>
      <c r="S15" s="24">
        <f t="shared" ref="S15:S37" si="19">Q15+S14</f>
        <v>186</v>
      </c>
      <c r="T15" s="62"/>
      <c r="U15" s="62"/>
      <c r="V15" s="62"/>
      <c r="W15" s="114">
        <f t="shared" ref="W15:W37" ca="1" si="20">W14-Q15</f>
        <v>150521</v>
      </c>
      <c r="X15" s="115">
        <f ca="1">IFERROR(('Main Tab'!$D$10-W15)/'Main Tab'!$D$10,1)</f>
        <v>0.15250525035612336</v>
      </c>
      <c r="Y15" s="110"/>
      <c r="Z15" s="65">
        <v>22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43570.333333333328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38</v>
      </c>
      <c r="AQ15" s="81">
        <f t="shared" si="2"/>
        <v>93</v>
      </c>
      <c r="AR15" s="81">
        <f t="shared" si="3"/>
        <v>2961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1.75</v>
      </c>
      <c r="AW15" s="82">
        <f t="shared" si="8"/>
        <v>185</v>
      </c>
      <c r="AX15" s="81">
        <f t="shared" si="9"/>
        <v>178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1002</v>
      </c>
      <c r="BC15" s="81">
        <f t="shared" si="14"/>
        <v>178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43570.374999999993</v>
      </c>
      <c r="C16" s="49"/>
      <c r="D16" s="50">
        <v>1001</v>
      </c>
      <c r="E16" s="51">
        <v>42</v>
      </c>
      <c r="F16" s="50">
        <v>1.75</v>
      </c>
      <c r="G16" s="51">
        <v>187</v>
      </c>
      <c r="H16" s="52">
        <v>173</v>
      </c>
      <c r="I16" s="53"/>
      <c r="J16" s="160"/>
      <c r="K16" s="65"/>
      <c r="L16" s="49"/>
      <c r="M16" s="50"/>
      <c r="N16" s="52"/>
      <c r="O16" s="54">
        <v>2935</v>
      </c>
      <c r="P16" s="50">
        <v>37</v>
      </c>
      <c r="Q16" s="52">
        <v>95</v>
      </c>
      <c r="R16" s="23">
        <f t="shared" si="18"/>
        <v>115</v>
      </c>
      <c r="S16" s="24">
        <f t="shared" si="19"/>
        <v>281</v>
      </c>
      <c r="T16" s="62"/>
      <c r="U16" s="62"/>
      <c r="V16" s="62"/>
      <c r="W16" s="114">
        <f t="shared" ca="1" si="20"/>
        <v>150426</v>
      </c>
      <c r="X16" s="115">
        <f ca="1">IFERROR(('Main Tab'!$D$10-W16)/'Main Tab'!$D$10,1)</f>
        <v>0.15304013918370335</v>
      </c>
      <c r="Y16" s="110"/>
      <c r="Z16" s="65">
        <v>23</v>
      </c>
      <c r="AA16" s="49"/>
      <c r="AB16" s="49"/>
      <c r="AC16" s="50"/>
      <c r="AD16" s="104"/>
      <c r="AE16" s="106"/>
      <c r="AF16" s="108"/>
      <c r="AI16" s="83">
        <f t="shared" ca="1" si="21"/>
        <v>43570.374999999993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37</v>
      </c>
      <c r="AQ16" s="81">
        <f t="shared" si="2"/>
        <v>95</v>
      </c>
      <c r="AR16" s="81">
        <f t="shared" si="3"/>
        <v>2935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1.75</v>
      </c>
      <c r="AW16" s="82">
        <f t="shared" si="8"/>
        <v>187</v>
      </c>
      <c r="AX16" s="81">
        <f t="shared" si="9"/>
        <v>173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1001</v>
      </c>
      <c r="BC16" s="81">
        <f t="shared" si="14"/>
        <v>173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43570.416666666657</v>
      </c>
      <c r="C17" s="49"/>
      <c r="D17" s="50">
        <v>1000</v>
      </c>
      <c r="E17" s="51">
        <v>42</v>
      </c>
      <c r="F17" s="50">
        <v>1.75</v>
      </c>
      <c r="G17" s="51">
        <v>186</v>
      </c>
      <c r="H17" s="52">
        <v>177</v>
      </c>
      <c r="I17" s="53"/>
      <c r="J17" s="160"/>
      <c r="K17" s="65"/>
      <c r="L17" s="49"/>
      <c r="M17" s="50"/>
      <c r="N17" s="52"/>
      <c r="O17" s="54">
        <v>2898</v>
      </c>
      <c r="P17" s="50">
        <v>38</v>
      </c>
      <c r="Q17" s="52">
        <v>91</v>
      </c>
      <c r="R17" s="23">
        <f t="shared" si="18"/>
        <v>153</v>
      </c>
      <c r="S17" s="24">
        <f t="shared" si="19"/>
        <v>372</v>
      </c>
      <c r="T17" s="62"/>
      <c r="U17" s="171"/>
      <c r="V17" s="62"/>
      <c r="W17" s="114">
        <f t="shared" ca="1" si="20"/>
        <v>150335</v>
      </c>
      <c r="X17" s="115">
        <f ca="1">IFERROR(('Main Tab'!$D$10-W17)/'Main Tab'!$D$10,1)</f>
        <v>0.15355250637643786</v>
      </c>
      <c r="Y17" s="110"/>
      <c r="Z17" s="65">
        <v>26</v>
      </c>
      <c r="AA17" s="49"/>
      <c r="AB17" s="49"/>
      <c r="AC17" s="50"/>
      <c r="AD17" s="104"/>
      <c r="AE17" s="106"/>
      <c r="AF17" s="108"/>
      <c r="AI17" s="83">
        <f t="shared" ca="1" si="21"/>
        <v>43570.416666666657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38</v>
      </c>
      <c r="AQ17" s="81">
        <f t="shared" si="2"/>
        <v>91</v>
      </c>
      <c r="AR17" s="81">
        <f t="shared" si="3"/>
        <v>2898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1.75</v>
      </c>
      <c r="AW17" s="82">
        <f t="shared" si="8"/>
        <v>186</v>
      </c>
      <c r="AX17" s="81">
        <f t="shared" si="9"/>
        <v>177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1000</v>
      </c>
      <c r="BC17" s="81">
        <f t="shared" si="14"/>
        <v>177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43570.458333333321</v>
      </c>
      <c r="C18" s="49"/>
      <c r="D18" s="50">
        <v>1001</v>
      </c>
      <c r="E18" s="51">
        <v>42</v>
      </c>
      <c r="F18" s="50">
        <v>1.75</v>
      </c>
      <c r="G18" s="51">
        <v>185</v>
      </c>
      <c r="H18" s="52">
        <v>127</v>
      </c>
      <c r="I18" s="53"/>
      <c r="J18" s="160"/>
      <c r="K18" s="65"/>
      <c r="L18" s="49"/>
      <c r="M18" s="50"/>
      <c r="N18" s="52"/>
      <c r="O18" s="54">
        <v>2630</v>
      </c>
      <c r="P18" s="50">
        <v>34</v>
      </c>
      <c r="Q18" s="52">
        <v>93</v>
      </c>
      <c r="R18" s="23">
        <f t="shared" si="18"/>
        <v>187</v>
      </c>
      <c r="S18" s="24">
        <f t="shared" si="19"/>
        <v>465</v>
      </c>
      <c r="T18" s="62"/>
      <c r="U18" s="62"/>
      <c r="V18" s="62"/>
      <c r="W18" s="114">
        <f t="shared" ca="1" si="20"/>
        <v>150242</v>
      </c>
      <c r="X18" s="115">
        <f ca="1">IFERROR(('Main Tab'!$D$10-W18)/'Main Tab'!$D$10,1)</f>
        <v>0.15407613438659512</v>
      </c>
      <c r="Y18" s="110"/>
      <c r="Z18" s="65">
        <v>20</v>
      </c>
      <c r="AA18" s="49"/>
      <c r="AB18" s="49"/>
      <c r="AC18" s="50"/>
      <c r="AD18" s="104"/>
      <c r="AE18" s="106"/>
      <c r="AF18" s="108"/>
      <c r="AI18" s="83">
        <f t="shared" ca="1" si="21"/>
        <v>43570.458333333321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34</v>
      </c>
      <c r="AQ18" s="81">
        <f t="shared" si="2"/>
        <v>93</v>
      </c>
      <c r="AR18" s="81">
        <f t="shared" si="3"/>
        <v>2630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1.75</v>
      </c>
      <c r="AW18" s="82">
        <f t="shared" si="8"/>
        <v>185</v>
      </c>
      <c r="AX18" s="81">
        <f t="shared" si="9"/>
        <v>127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1001</v>
      </c>
      <c r="BC18" s="81">
        <f t="shared" si="14"/>
        <v>127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43570.499999999985</v>
      </c>
      <c r="C19" s="49"/>
      <c r="D19" s="50">
        <v>1004</v>
      </c>
      <c r="E19" s="51">
        <v>42</v>
      </c>
      <c r="F19" s="50">
        <v>1.75</v>
      </c>
      <c r="G19" s="51">
        <v>188</v>
      </c>
      <c r="H19" s="52">
        <v>176</v>
      </c>
      <c r="I19" s="53"/>
      <c r="J19" s="160"/>
      <c r="K19" s="65"/>
      <c r="L19" s="49"/>
      <c r="M19" s="50"/>
      <c r="N19" s="52"/>
      <c r="O19" s="54">
        <v>2928</v>
      </c>
      <c r="P19" s="50">
        <v>33</v>
      </c>
      <c r="Q19" s="52">
        <v>93</v>
      </c>
      <c r="R19" s="23">
        <f t="shared" si="18"/>
        <v>220</v>
      </c>
      <c r="S19" s="24">
        <f t="shared" si="19"/>
        <v>558</v>
      </c>
      <c r="T19" s="62"/>
      <c r="U19" s="62"/>
      <c r="V19" s="62"/>
      <c r="W19" s="114">
        <f t="shared" ca="1" si="20"/>
        <v>150149</v>
      </c>
      <c r="X19" s="115">
        <f ca="1">IFERROR(('Main Tab'!$D$10-W19)/'Main Tab'!$D$10,1)</f>
        <v>0.15459976239675238</v>
      </c>
      <c r="Y19" s="110"/>
      <c r="Z19" s="65">
        <v>28</v>
      </c>
      <c r="AA19" s="49"/>
      <c r="AB19" s="49"/>
      <c r="AC19" s="50"/>
      <c r="AD19" s="104"/>
      <c r="AE19" s="106"/>
      <c r="AF19" s="108"/>
      <c r="AI19" s="83">
        <f t="shared" ca="1" si="21"/>
        <v>43570.499999999985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33</v>
      </c>
      <c r="AQ19" s="81">
        <f t="shared" si="2"/>
        <v>93</v>
      </c>
      <c r="AR19" s="81">
        <f t="shared" si="3"/>
        <v>2928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1.75</v>
      </c>
      <c r="AW19" s="82">
        <f t="shared" si="8"/>
        <v>188</v>
      </c>
      <c r="AX19" s="81">
        <f t="shared" si="9"/>
        <v>176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1004</v>
      </c>
      <c r="BC19" s="81">
        <f t="shared" si="14"/>
        <v>176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43570.54166666665</v>
      </c>
      <c r="C20" s="49"/>
      <c r="D20" s="50">
        <v>1002</v>
      </c>
      <c r="E20" s="51">
        <v>42</v>
      </c>
      <c r="F20" s="50">
        <v>1.75</v>
      </c>
      <c r="G20" s="51">
        <v>183</v>
      </c>
      <c r="H20" s="52">
        <v>170</v>
      </c>
      <c r="I20" s="53"/>
      <c r="J20" s="160"/>
      <c r="K20" s="65"/>
      <c r="L20" s="49"/>
      <c r="M20" s="50"/>
      <c r="N20" s="52"/>
      <c r="O20" s="54">
        <v>3164</v>
      </c>
      <c r="P20" s="50">
        <v>38</v>
      </c>
      <c r="Q20" s="52">
        <v>109</v>
      </c>
      <c r="R20" s="23">
        <f t="shared" si="18"/>
        <v>258</v>
      </c>
      <c r="S20" s="24">
        <f t="shared" si="19"/>
        <v>667</v>
      </c>
      <c r="T20" s="62"/>
      <c r="U20" s="62"/>
      <c r="V20" s="62"/>
      <c r="W20" s="114">
        <f t="shared" ca="1" si="20"/>
        <v>150040</v>
      </c>
      <c r="X20" s="115">
        <f ca="1">IFERROR(('Main Tab'!$D$10-W20)/'Main Tab'!$D$10,1)</f>
        <v>0.15521347694629153</v>
      </c>
      <c r="Y20" s="110"/>
      <c r="Z20" s="65">
        <v>20</v>
      </c>
      <c r="AA20" s="49">
        <v>7833311</v>
      </c>
      <c r="AB20" s="49" t="s">
        <v>143</v>
      </c>
      <c r="AC20" s="50">
        <v>191.19</v>
      </c>
      <c r="AD20" s="104" t="s">
        <v>157</v>
      </c>
      <c r="AE20" s="106">
        <v>46</v>
      </c>
      <c r="AF20" s="108">
        <v>1E-3</v>
      </c>
      <c r="AI20" s="83">
        <f t="shared" ca="1" si="21"/>
        <v>43570.54166666665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38</v>
      </c>
      <c r="AQ20" s="81">
        <f t="shared" si="2"/>
        <v>109</v>
      </c>
      <c r="AR20" s="81">
        <f t="shared" si="3"/>
        <v>3164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1.75</v>
      </c>
      <c r="AW20" s="82">
        <f t="shared" si="8"/>
        <v>183</v>
      </c>
      <c r="AX20" s="81">
        <f t="shared" si="9"/>
        <v>170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1002</v>
      </c>
      <c r="BC20" s="81">
        <f t="shared" si="14"/>
        <v>170</v>
      </c>
      <c r="BD20" s="222">
        <f t="shared" si="15"/>
        <v>1E-3</v>
      </c>
      <c r="BE20" s="223">
        <f t="shared" si="16"/>
        <v>46</v>
      </c>
      <c r="BF20" s="84" t="str">
        <f t="shared" si="17"/>
        <v>Ticket No: 7833311 191.19 bbls sold</v>
      </c>
    </row>
    <row r="21" spans="2:58" x14ac:dyDescent="0.25">
      <c r="B21" s="47">
        <f t="shared" ca="1" si="22"/>
        <v>43570.583333333314</v>
      </c>
      <c r="C21" s="49"/>
      <c r="D21" s="50">
        <v>1001</v>
      </c>
      <c r="E21" s="51">
        <v>42</v>
      </c>
      <c r="F21" s="50">
        <v>1.75</v>
      </c>
      <c r="G21" s="51">
        <v>186</v>
      </c>
      <c r="H21" s="52">
        <v>166</v>
      </c>
      <c r="I21" s="53"/>
      <c r="J21" s="160"/>
      <c r="K21" s="65"/>
      <c r="L21" s="49"/>
      <c r="M21" s="50"/>
      <c r="N21" s="52"/>
      <c r="O21" s="54">
        <v>3156</v>
      </c>
      <c r="P21" s="50">
        <v>38</v>
      </c>
      <c r="Q21" s="52">
        <v>112</v>
      </c>
      <c r="R21" s="23">
        <f t="shared" si="18"/>
        <v>296</v>
      </c>
      <c r="S21" s="24">
        <f t="shared" si="19"/>
        <v>779</v>
      </c>
      <c r="T21" s="62"/>
      <c r="U21" s="62"/>
      <c r="V21" s="62"/>
      <c r="W21" s="114">
        <f t="shared" ca="1" si="20"/>
        <v>149928</v>
      </c>
      <c r="X21" s="115">
        <f ca="1">IFERROR(('Main Tab'!$D$10-W21)/'Main Tab'!$D$10,1)</f>
        <v>0.15584408272196479</v>
      </c>
      <c r="Y21" s="110"/>
      <c r="Z21" s="65">
        <v>15</v>
      </c>
      <c r="AA21" s="49"/>
      <c r="AB21" s="49"/>
      <c r="AC21" s="50"/>
      <c r="AD21" s="104"/>
      <c r="AE21" s="106"/>
      <c r="AF21" s="108"/>
      <c r="AI21" s="83">
        <f t="shared" ca="1" si="21"/>
        <v>43570.583333333314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38</v>
      </c>
      <c r="AQ21" s="81">
        <f t="shared" si="2"/>
        <v>112</v>
      </c>
      <c r="AR21" s="81">
        <f t="shared" si="3"/>
        <v>3156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1.75</v>
      </c>
      <c r="AW21" s="82">
        <f t="shared" si="8"/>
        <v>186</v>
      </c>
      <c r="AX21" s="81">
        <f t="shared" si="9"/>
        <v>166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1001</v>
      </c>
      <c r="BC21" s="81">
        <f t="shared" si="14"/>
        <v>166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43570.624999999978</v>
      </c>
      <c r="C22" s="49"/>
      <c r="D22" s="50">
        <v>1001</v>
      </c>
      <c r="E22" s="51">
        <v>42</v>
      </c>
      <c r="F22" s="50">
        <v>1.75</v>
      </c>
      <c r="G22" s="51">
        <v>171</v>
      </c>
      <c r="H22" s="52">
        <v>180</v>
      </c>
      <c r="I22" s="53"/>
      <c r="J22" s="160"/>
      <c r="K22" s="65"/>
      <c r="L22" s="49"/>
      <c r="M22" s="50"/>
      <c r="N22" s="52"/>
      <c r="O22" s="54">
        <v>2987</v>
      </c>
      <c r="P22" s="50">
        <v>36</v>
      </c>
      <c r="Q22" s="52">
        <v>120</v>
      </c>
      <c r="R22" s="23">
        <f t="shared" si="18"/>
        <v>332</v>
      </c>
      <c r="S22" s="24">
        <f t="shared" si="19"/>
        <v>899</v>
      </c>
      <c r="T22" s="62"/>
      <c r="U22" s="62"/>
      <c r="V22" s="62"/>
      <c r="W22" s="114">
        <f t="shared" ca="1" si="20"/>
        <v>149808</v>
      </c>
      <c r="X22" s="115">
        <f ca="1">IFERROR(('Main Tab'!$D$10-W22)/'Main Tab'!$D$10,1)</f>
        <v>0.156519731767329</v>
      </c>
      <c r="Y22" s="110"/>
      <c r="Z22" s="65">
        <v>18</v>
      </c>
      <c r="AA22" s="49"/>
      <c r="AB22" s="49"/>
      <c r="AC22" s="50"/>
      <c r="AD22" s="104"/>
      <c r="AE22" s="106"/>
      <c r="AF22" s="108"/>
      <c r="AI22" s="83">
        <f t="shared" ca="1" si="21"/>
        <v>43570.624999999978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36</v>
      </c>
      <c r="AQ22" s="81">
        <f t="shared" si="2"/>
        <v>120</v>
      </c>
      <c r="AR22" s="81">
        <f t="shared" si="3"/>
        <v>2987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1.75</v>
      </c>
      <c r="AW22" s="82">
        <f t="shared" si="8"/>
        <v>171</v>
      </c>
      <c r="AX22" s="81">
        <f t="shared" si="9"/>
        <v>180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1001</v>
      </c>
      <c r="BC22" s="81">
        <f t="shared" si="14"/>
        <v>180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43570.666666666642</v>
      </c>
      <c r="C23" s="49"/>
      <c r="D23" s="50">
        <v>1000</v>
      </c>
      <c r="E23" s="51">
        <v>42</v>
      </c>
      <c r="F23" s="50">
        <v>1.75</v>
      </c>
      <c r="G23" s="51">
        <v>180</v>
      </c>
      <c r="H23" s="52">
        <v>177</v>
      </c>
      <c r="I23" s="53"/>
      <c r="J23" s="160"/>
      <c r="K23" s="65"/>
      <c r="L23" s="49"/>
      <c r="M23" s="50"/>
      <c r="N23" s="52"/>
      <c r="O23" s="54">
        <v>3267</v>
      </c>
      <c r="P23" s="50">
        <v>39</v>
      </c>
      <c r="Q23" s="52">
        <v>122</v>
      </c>
      <c r="R23" s="23">
        <f t="shared" si="18"/>
        <v>371</v>
      </c>
      <c r="S23" s="24">
        <f t="shared" si="19"/>
        <v>1021</v>
      </c>
      <c r="T23" s="62"/>
      <c r="U23" s="62"/>
      <c r="V23" s="62"/>
      <c r="W23" s="114">
        <f t="shared" ca="1" si="20"/>
        <v>149686</v>
      </c>
      <c r="X23" s="115">
        <f ca="1">IFERROR(('Main Tab'!$D$10-W23)/'Main Tab'!$D$10,1)</f>
        <v>0.15720664163011594</v>
      </c>
      <c r="Y23" s="110"/>
      <c r="Z23" s="65">
        <v>20</v>
      </c>
      <c r="AA23" s="49"/>
      <c r="AB23" s="49"/>
      <c r="AC23" s="50"/>
      <c r="AD23" s="104"/>
      <c r="AE23" s="106"/>
      <c r="AF23" s="108"/>
      <c r="AI23" s="83">
        <f t="shared" ca="1" si="21"/>
        <v>43570.666666666642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39</v>
      </c>
      <c r="AQ23" s="81">
        <f t="shared" si="2"/>
        <v>122</v>
      </c>
      <c r="AR23" s="81">
        <f t="shared" si="3"/>
        <v>3267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1.75</v>
      </c>
      <c r="AW23" s="82">
        <f t="shared" si="8"/>
        <v>180</v>
      </c>
      <c r="AX23" s="81">
        <f t="shared" si="9"/>
        <v>177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1000</v>
      </c>
      <c r="BC23" s="81">
        <f t="shared" si="14"/>
        <v>177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43570.708333333307</v>
      </c>
      <c r="C24" s="49"/>
      <c r="D24" s="50">
        <v>1003</v>
      </c>
      <c r="E24" s="51">
        <v>42</v>
      </c>
      <c r="F24" s="50">
        <v>1.75</v>
      </c>
      <c r="G24" s="51">
        <v>177</v>
      </c>
      <c r="H24" s="52">
        <v>187</v>
      </c>
      <c r="I24" s="53"/>
      <c r="J24" s="160"/>
      <c r="K24" s="65"/>
      <c r="L24" s="49"/>
      <c r="M24" s="50"/>
      <c r="N24" s="52"/>
      <c r="O24" s="54">
        <v>3298</v>
      </c>
      <c r="P24" s="50">
        <v>37</v>
      </c>
      <c r="Q24" s="52">
        <v>133</v>
      </c>
      <c r="R24" s="23">
        <f t="shared" si="18"/>
        <v>408</v>
      </c>
      <c r="S24" s="24">
        <f t="shared" si="19"/>
        <v>1154</v>
      </c>
      <c r="T24" s="62"/>
      <c r="U24" s="62"/>
      <c r="V24" s="62"/>
      <c r="W24" s="114">
        <f t="shared" ca="1" si="20"/>
        <v>149553</v>
      </c>
      <c r="X24" s="115">
        <f ca="1">IFERROR(('Main Tab'!$D$10-W24)/'Main Tab'!$D$10,1)</f>
        <v>0.15795548598872791</v>
      </c>
      <c r="Y24" s="110"/>
      <c r="Z24" s="65">
        <v>15</v>
      </c>
      <c r="AA24" s="49"/>
      <c r="AB24" s="49"/>
      <c r="AC24" s="50"/>
      <c r="AD24" s="104"/>
      <c r="AE24" s="106"/>
      <c r="AF24" s="108"/>
      <c r="AI24" s="83">
        <f t="shared" ca="1" si="21"/>
        <v>43570.708333333307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37</v>
      </c>
      <c r="AQ24" s="81">
        <f t="shared" si="2"/>
        <v>133</v>
      </c>
      <c r="AR24" s="81">
        <f t="shared" si="3"/>
        <v>3298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1.75</v>
      </c>
      <c r="AW24" s="82">
        <f t="shared" si="8"/>
        <v>177</v>
      </c>
      <c r="AX24" s="81">
        <f t="shared" si="9"/>
        <v>187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1003</v>
      </c>
      <c r="BC24" s="81">
        <f t="shared" si="14"/>
        <v>187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43570.749999999971</v>
      </c>
      <c r="C25" s="49"/>
      <c r="D25" s="50">
        <v>1001</v>
      </c>
      <c r="E25" s="51">
        <v>42</v>
      </c>
      <c r="F25" s="50">
        <v>1.75</v>
      </c>
      <c r="G25" s="51">
        <v>170</v>
      </c>
      <c r="H25" s="52">
        <v>186</v>
      </c>
      <c r="I25" s="53"/>
      <c r="J25" s="160"/>
      <c r="K25" s="65"/>
      <c r="L25" s="49"/>
      <c r="M25" s="50"/>
      <c r="N25" s="52"/>
      <c r="O25" s="54">
        <v>3201</v>
      </c>
      <c r="P25" s="50">
        <v>36</v>
      </c>
      <c r="Q25" s="52">
        <v>120</v>
      </c>
      <c r="R25" s="23">
        <f t="shared" si="18"/>
        <v>444</v>
      </c>
      <c r="S25" s="24">
        <f t="shared" si="19"/>
        <v>1274</v>
      </c>
      <c r="T25" s="62"/>
      <c r="U25" s="62"/>
      <c r="V25" s="62"/>
      <c r="W25" s="114">
        <f t="shared" ca="1" si="20"/>
        <v>149433</v>
      </c>
      <c r="X25" s="115">
        <f ca="1">IFERROR(('Main Tab'!$D$10-W25)/'Main Tab'!$D$10,1)</f>
        <v>0.15863113503409212</v>
      </c>
      <c r="Y25" s="110"/>
      <c r="Z25" s="65">
        <v>30</v>
      </c>
      <c r="AA25" s="49"/>
      <c r="AB25" s="49"/>
      <c r="AC25" s="50"/>
      <c r="AD25" s="104"/>
      <c r="AE25" s="106"/>
      <c r="AF25" s="108"/>
      <c r="AI25" s="83">
        <f t="shared" ca="1" si="21"/>
        <v>43570.749999999971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36</v>
      </c>
      <c r="AQ25" s="81">
        <f t="shared" si="2"/>
        <v>120</v>
      </c>
      <c r="AR25" s="81">
        <f t="shared" si="3"/>
        <v>3201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1.75</v>
      </c>
      <c r="AW25" s="82">
        <f t="shared" si="8"/>
        <v>170</v>
      </c>
      <c r="AX25" s="81">
        <f t="shared" si="9"/>
        <v>186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1001</v>
      </c>
      <c r="BC25" s="81">
        <f t="shared" si="14"/>
        <v>186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43570.791666666635</v>
      </c>
      <c r="C26" s="49"/>
      <c r="D26" s="50">
        <v>998</v>
      </c>
      <c r="E26" s="51">
        <v>42</v>
      </c>
      <c r="F26" s="50">
        <v>1.75</v>
      </c>
      <c r="G26" s="51">
        <v>165</v>
      </c>
      <c r="H26" s="52">
        <v>185</v>
      </c>
      <c r="I26" s="53"/>
      <c r="J26" s="160"/>
      <c r="K26" s="65"/>
      <c r="L26" s="49"/>
      <c r="M26" s="50"/>
      <c r="N26" s="52"/>
      <c r="O26" s="54">
        <v>3311</v>
      </c>
      <c r="P26" s="50">
        <v>37</v>
      </c>
      <c r="Q26" s="52">
        <v>114</v>
      </c>
      <c r="R26" s="23">
        <f t="shared" si="18"/>
        <v>481</v>
      </c>
      <c r="S26" s="24">
        <f t="shared" si="19"/>
        <v>1388</v>
      </c>
      <c r="T26" s="62"/>
      <c r="U26" s="62"/>
      <c r="V26" s="62"/>
      <c r="W26" s="114">
        <f t="shared" ca="1" si="20"/>
        <v>149319</v>
      </c>
      <c r="X26" s="115">
        <f ca="1">IFERROR(('Main Tab'!$D$10-W26)/'Main Tab'!$D$10,1)</f>
        <v>0.1592730016271881</v>
      </c>
      <c r="Y26" s="110"/>
      <c r="Z26" s="65">
        <v>28</v>
      </c>
      <c r="AA26" s="49">
        <v>7845701</v>
      </c>
      <c r="AB26" s="49" t="s">
        <v>143</v>
      </c>
      <c r="AC26" s="50">
        <v>190.49</v>
      </c>
      <c r="AD26" s="104" t="s">
        <v>157</v>
      </c>
      <c r="AE26" s="106">
        <v>47.7</v>
      </c>
      <c r="AF26" s="108">
        <v>1E-3</v>
      </c>
      <c r="AI26" s="83">
        <f t="shared" ca="1" si="21"/>
        <v>43570.791666666635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37</v>
      </c>
      <c r="AQ26" s="81">
        <f t="shared" si="2"/>
        <v>114</v>
      </c>
      <c r="AR26" s="81">
        <f t="shared" si="3"/>
        <v>3311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1.75</v>
      </c>
      <c r="AW26" s="82">
        <f t="shared" si="8"/>
        <v>165</v>
      </c>
      <c r="AX26" s="81">
        <f t="shared" si="9"/>
        <v>185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998</v>
      </c>
      <c r="BC26" s="81">
        <f t="shared" si="14"/>
        <v>185</v>
      </c>
      <c r="BD26" s="222">
        <f t="shared" si="15"/>
        <v>1E-3</v>
      </c>
      <c r="BE26" s="223">
        <f t="shared" si="16"/>
        <v>47.7</v>
      </c>
      <c r="BF26" s="84" t="str">
        <f t="shared" si="17"/>
        <v>Ticket No: 7845701 190.49 bbls sold</v>
      </c>
    </row>
    <row r="27" spans="2:58" x14ac:dyDescent="0.25">
      <c r="B27" s="47">
        <f t="shared" ca="1" si="22"/>
        <v>43570.833333333299</v>
      </c>
      <c r="C27" s="49"/>
      <c r="D27" s="50">
        <v>998</v>
      </c>
      <c r="E27" s="51">
        <v>42</v>
      </c>
      <c r="F27" s="50">
        <v>1.75</v>
      </c>
      <c r="G27" s="51">
        <v>168</v>
      </c>
      <c r="H27" s="52">
        <v>185</v>
      </c>
      <c r="I27" s="53"/>
      <c r="J27" s="160"/>
      <c r="K27" s="65"/>
      <c r="L27" s="49"/>
      <c r="M27" s="50"/>
      <c r="N27" s="52"/>
      <c r="O27" s="54">
        <v>2991</v>
      </c>
      <c r="P27" s="50">
        <v>38</v>
      </c>
      <c r="Q27" s="52">
        <v>126</v>
      </c>
      <c r="R27" s="23">
        <f t="shared" si="18"/>
        <v>519</v>
      </c>
      <c r="S27" s="24">
        <f t="shared" si="19"/>
        <v>1514</v>
      </c>
      <c r="T27" s="62"/>
      <c r="U27" s="62"/>
      <c r="V27" s="62"/>
      <c r="W27" s="114">
        <f t="shared" ca="1" si="20"/>
        <v>149193</v>
      </c>
      <c r="X27" s="115">
        <f ca="1">IFERROR(('Main Tab'!$D$10-W27)/'Main Tab'!$D$10,1)</f>
        <v>0.15998243312482052</v>
      </c>
      <c r="Y27" s="110"/>
      <c r="Z27" s="65">
        <v>27</v>
      </c>
      <c r="AA27" s="49"/>
      <c r="AB27" s="49"/>
      <c r="AC27" s="50"/>
      <c r="AD27" s="104"/>
      <c r="AE27" s="106"/>
      <c r="AF27" s="108"/>
      <c r="AI27" s="83">
        <f t="shared" ca="1" si="21"/>
        <v>43570.833333333299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38</v>
      </c>
      <c r="AQ27" s="81">
        <f t="shared" si="2"/>
        <v>126</v>
      </c>
      <c r="AR27" s="81">
        <f t="shared" si="3"/>
        <v>2991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2">
        <f t="shared" si="8"/>
        <v>168</v>
      </c>
      <c r="AX27" s="81">
        <f t="shared" si="9"/>
        <v>185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998</v>
      </c>
      <c r="BC27" s="81">
        <f t="shared" si="14"/>
        <v>185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43570.874999999964</v>
      </c>
      <c r="C28" s="49"/>
      <c r="D28" s="50">
        <v>1000</v>
      </c>
      <c r="E28" s="51">
        <v>42</v>
      </c>
      <c r="F28" s="50">
        <v>1.75</v>
      </c>
      <c r="G28" s="51">
        <v>186</v>
      </c>
      <c r="H28" s="52">
        <v>185</v>
      </c>
      <c r="I28" s="53"/>
      <c r="J28" s="160"/>
      <c r="K28" s="65"/>
      <c r="L28" s="49"/>
      <c r="M28" s="50"/>
      <c r="N28" s="52"/>
      <c r="O28" s="54">
        <v>3288</v>
      </c>
      <c r="P28" s="50">
        <v>35</v>
      </c>
      <c r="Q28" s="52">
        <v>129</v>
      </c>
      <c r="R28" s="23">
        <f t="shared" si="18"/>
        <v>554</v>
      </c>
      <c r="S28" s="24">
        <f t="shared" si="19"/>
        <v>1643</v>
      </c>
      <c r="T28" s="62"/>
      <c r="U28" s="62"/>
      <c r="V28" s="62"/>
      <c r="W28" s="114">
        <f t="shared" ca="1" si="20"/>
        <v>149064</v>
      </c>
      <c r="X28" s="115">
        <f ca="1">IFERROR(('Main Tab'!$D$10-W28)/'Main Tab'!$D$10,1)</f>
        <v>0.16070875584858704</v>
      </c>
      <c r="Y28" s="110"/>
      <c r="Z28" s="65">
        <v>28</v>
      </c>
      <c r="AA28" s="49"/>
      <c r="AB28" s="49"/>
      <c r="AC28" s="50"/>
      <c r="AD28" s="104"/>
      <c r="AE28" s="106"/>
      <c r="AF28" s="108"/>
      <c r="AI28" s="83">
        <f t="shared" ca="1" si="21"/>
        <v>43570.874999999964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35</v>
      </c>
      <c r="AQ28" s="81">
        <f t="shared" si="2"/>
        <v>129</v>
      </c>
      <c r="AR28" s="81">
        <f t="shared" si="3"/>
        <v>3288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2">
        <f t="shared" si="8"/>
        <v>186</v>
      </c>
      <c r="AX28" s="81">
        <f t="shared" si="9"/>
        <v>185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1000</v>
      </c>
      <c r="BC28" s="81">
        <f t="shared" si="14"/>
        <v>185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43570.916666666628</v>
      </c>
      <c r="C29" s="49"/>
      <c r="D29" s="50">
        <v>992</v>
      </c>
      <c r="E29" s="51">
        <v>42</v>
      </c>
      <c r="F29" s="50">
        <v>1.75</v>
      </c>
      <c r="G29" s="51">
        <v>152</v>
      </c>
      <c r="H29" s="52">
        <v>186</v>
      </c>
      <c r="I29" s="53"/>
      <c r="J29" s="160"/>
      <c r="K29" s="65"/>
      <c r="L29" s="49"/>
      <c r="M29" s="50"/>
      <c r="N29" s="52"/>
      <c r="O29" s="54">
        <v>3207</v>
      </c>
      <c r="P29" s="50">
        <v>33</v>
      </c>
      <c r="Q29" s="52">
        <v>125</v>
      </c>
      <c r="R29" s="23">
        <f t="shared" si="18"/>
        <v>587</v>
      </c>
      <c r="S29" s="24">
        <f t="shared" si="19"/>
        <v>1768</v>
      </c>
      <c r="T29" s="62"/>
      <c r="U29" s="62"/>
      <c r="V29" s="62"/>
      <c r="W29" s="114">
        <f t="shared" ca="1" si="20"/>
        <v>148939</v>
      </c>
      <c r="X29" s="115">
        <f ca="1">IFERROR(('Main Tab'!$D$10-W29)/'Main Tab'!$D$10,1)</f>
        <v>0.16141255693750808</v>
      </c>
      <c r="Y29" s="110"/>
      <c r="Z29" s="65">
        <v>30</v>
      </c>
      <c r="AA29" s="49"/>
      <c r="AB29" s="49"/>
      <c r="AC29" s="50"/>
      <c r="AD29" s="104"/>
      <c r="AE29" s="106"/>
      <c r="AF29" s="108"/>
      <c r="AI29" s="83">
        <f t="shared" ca="1" si="21"/>
        <v>43570.916666666628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33</v>
      </c>
      <c r="AQ29" s="81">
        <f t="shared" si="2"/>
        <v>125</v>
      </c>
      <c r="AR29" s="81">
        <f t="shared" si="3"/>
        <v>3207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2">
        <f t="shared" si="8"/>
        <v>152</v>
      </c>
      <c r="AX29" s="81">
        <f t="shared" si="9"/>
        <v>186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992</v>
      </c>
      <c r="BC29" s="81">
        <f t="shared" si="14"/>
        <v>186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47">
        <f t="shared" ca="1" si="22"/>
        <v>43570.958333333292</v>
      </c>
      <c r="C30" s="49"/>
      <c r="D30" s="50">
        <v>995</v>
      </c>
      <c r="E30" s="51">
        <v>42</v>
      </c>
      <c r="F30" s="50">
        <v>1.75</v>
      </c>
      <c r="G30" s="51">
        <v>172</v>
      </c>
      <c r="H30" s="52">
        <v>185</v>
      </c>
      <c r="I30" s="53"/>
      <c r="J30" s="160"/>
      <c r="K30" s="65"/>
      <c r="L30" s="49"/>
      <c r="M30" s="50"/>
      <c r="N30" s="52"/>
      <c r="O30" s="54">
        <v>3188</v>
      </c>
      <c r="P30" s="50">
        <v>44</v>
      </c>
      <c r="Q30" s="52">
        <v>110</v>
      </c>
      <c r="R30" s="23">
        <f t="shared" si="18"/>
        <v>631</v>
      </c>
      <c r="S30" s="24">
        <f t="shared" si="19"/>
        <v>1878</v>
      </c>
      <c r="T30" s="62"/>
      <c r="U30" s="62"/>
      <c r="V30" s="62"/>
      <c r="W30" s="114">
        <f t="shared" ca="1" si="20"/>
        <v>148829</v>
      </c>
      <c r="X30" s="115">
        <f ca="1">IFERROR(('Main Tab'!$D$10-W30)/'Main Tab'!$D$10,1)</f>
        <v>0.16203190189575861</v>
      </c>
      <c r="Y30" s="110"/>
      <c r="Z30" s="65">
        <v>35</v>
      </c>
      <c r="AA30" s="49"/>
      <c r="AB30" s="49"/>
      <c r="AC30" s="50"/>
      <c r="AD30" s="104"/>
      <c r="AE30" s="106"/>
      <c r="AF30" s="108"/>
      <c r="AI30" s="83">
        <f t="shared" ca="1" si="21"/>
        <v>43570.958333333292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44</v>
      </c>
      <c r="AQ30" s="81">
        <f t="shared" si="2"/>
        <v>110</v>
      </c>
      <c r="AR30" s="81">
        <f t="shared" si="3"/>
        <v>3188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2">
        <f t="shared" si="8"/>
        <v>172</v>
      </c>
      <c r="AX30" s="81">
        <f t="shared" si="9"/>
        <v>185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995</v>
      </c>
      <c r="BC30" s="81">
        <f t="shared" si="14"/>
        <v>185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43570.999999999956</v>
      </c>
      <c r="C31" s="49"/>
      <c r="D31" s="50">
        <v>996</v>
      </c>
      <c r="E31" s="51">
        <v>42</v>
      </c>
      <c r="F31" s="50">
        <v>1.75</v>
      </c>
      <c r="G31" s="51">
        <v>164</v>
      </c>
      <c r="H31" s="52">
        <v>186</v>
      </c>
      <c r="I31" s="53"/>
      <c r="J31" s="160"/>
      <c r="K31" s="65"/>
      <c r="L31" s="49"/>
      <c r="M31" s="50"/>
      <c r="N31" s="52"/>
      <c r="O31" s="54">
        <v>3144</v>
      </c>
      <c r="P31" s="50">
        <v>46</v>
      </c>
      <c r="Q31" s="52">
        <v>98</v>
      </c>
      <c r="R31" s="23">
        <f t="shared" si="18"/>
        <v>677</v>
      </c>
      <c r="S31" s="24">
        <f t="shared" si="19"/>
        <v>1976</v>
      </c>
      <c r="T31" s="62"/>
      <c r="U31" s="62"/>
      <c r="V31" s="62"/>
      <c r="W31" s="114">
        <f t="shared" ca="1" si="20"/>
        <v>148731</v>
      </c>
      <c r="X31" s="115">
        <f ca="1">IFERROR(('Main Tab'!$D$10-W31)/'Main Tab'!$D$10,1)</f>
        <v>0.1625836819494727</v>
      </c>
      <c r="Y31" s="110"/>
      <c r="Z31" s="65">
        <v>20</v>
      </c>
      <c r="AA31" s="49"/>
      <c r="AB31" s="49"/>
      <c r="AC31" s="50"/>
      <c r="AD31" s="104"/>
      <c r="AE31" s="106"/>
      <c r="AF31" s="108"/>
      <c r="AI31" s="83">
        <f t="shared" ca="1" si="21"/>
        <v>43570.999999999956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46</v>
      </c>
      <c r="AQ31" s="81">
        <f t="shared" si="2"/>
        <v>98</v>
      </c>
      <c r="AR31" s="81">
        <f t="shared" si="3"/>
        <v>3144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2">
        <f t="shared" si="8"/>
        <v>164</v>
      </c>
      <c r="AX31" s="81">
        <f t="shared" si="9"/>
        <v>186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996</v>
      </c>
      <c r="BC31" s="81">
        <f t="shared" si="14"/>
        <v>186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43571.041666666621</v>
      </c>
      <c r="C32" s="49"/>
      <c r="D32" s="50">
        <v>998</v>
      </c>
      <c r="E32" s="51">
        <v>42</v>
      </c>
      <c r="F32" s="50">
        <v>1.75</v>
      </c>
      <c r="G32" s="51">
        <v>176</v>
      </c>
      <c r="H32" s="52">
        <v>185</v>
      </c>
      <c r="I32" s="53"/>
      <c r="J32" s="160"/>
      <c r="K32" s="65"/>
      <c r="L32" s="49"/>
      <c r="M32" s="50"/>
      <c r="N32" s="52"/>
      <c r="O32" s="54">
        <v>3221</v>
      </c>
      <c r="P32" s="50">
        <v>45</v>
      </c>
      <c r="Q32" s="52">
        <v>123</v>
      </c>
      <c r="R32" s="23">
        <f t="shared" si="18"/>
        <v>722</v>
      </c>
      <c r="S32" s="24">
        <f t="shared" si="19"/>
        <v>2099</v>
      </c>
      <c r="T32" s="62"/>
      <c r="U32" s="62"/>
      <c r="V32" s="62"/>
      <c r="W32" s="114">
        <f t="shared" ca="1" si="20"/>
        <v>148608</v>
      </c>
      <c r="X32" s="115">
        <f ca="1">IFERROR(('Main Tab'!$D$10-W32)/'Main Tab'!$D$10,1)</f>
        <v>0.16327622222097102</v>
      </c>
      <c r="Y32" s="110"/>
      <c r="Z32" s="65">
        <v>25</v>
      </c>
      <c r="AA32" s="49"/>
      <c r="AB32" s="49"/>
      <c r="AC32" s="50"/>
      <c r="AD32" s="104"/>
      <c r="AE32" s="106"/>
      <c r="AF32" s="108"/>
      <c r="AI32" s="83">
        <f t="shared" ca="1" si="21"/>
        <v>43571.041666666621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45</v>
      </c>
      <c r="AQ32" s="81">
        <f t="shared" si="2"/>
        <v>123</v>
      </c>
      <c r="AR32" s="81">
        <f t="shared" si="3"/>
        <v>3221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2">
        <f t="shared" si="8"/>
        <v>176</v>
      </c>
      <c r="AX32" s="81">
        <f t="shared" si="9"/>
        <v>185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998</v>
      </c>
      <c r="BC32" s="81">
        <f t="shared" si="14"/>
        <v>185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43571.083333333285</v>
      </c>
      <c r="C33" s="49"/>
      <c r="D33" s="50">
        <v>996</v>
      </c>
      <c r="E33" s="51">
        <v>42</v>
      </c>
      <c r="F33" s="50">
        <v>1.75</v>
      </c>
      <c r="G33" s="51">
        <v>182</v>
      </c>
      <c r="H33" s="52">
        <v>184</v>
      </c>
      <c r="I33" s="53"/>
      <c r="J33" s="160"/>
      <c r="K33" s="65"/>
      <c r="L33" s="49"/>
      <c r="M33" s="50"/>
      <c r="N33" s="52"/>
      <c r="O33" s="54">
        <v>3299</v>
      </c>
      <c r="P33" s="50">
        <v>44</v>
      </c>
      <c r="Q33" s="52">
        <v>122</v>
      </c>
      <c r="R33" s="23">
        <f t="shared" si="18"/>
        <v>766</v>
      </c>
      <c r="S33" s="24">
        <f t="shared" si="19"/>
        <v>2221</v>
      </c>
      <c r="T33" s="62"/>
      <c r="U33" s="62"/>
      <c r="V33" s="62"/>
      <c r="W33" s="114">
        <f t="shared" ca="1" si="20"/>
        <v>148486</v>
      </c>
      <c r="X33" s="115">
        <f ca="1">IFERROR(('Main Tab'!$D$10-W33)/'Main Tab'!$D$10,1)</f>
        <v>0.16396313208375796</v>
      </c>
      <c r="Y33" s="110"/>
      <c r="Z33" s="65">
        <v>32</v>
      </c>
      <c r="AA33" s="49">
        <v>7846401</v>
      </c>
      <c r="AB33" s="49" t="s">
        <v>143</v>
      </c>
      <c r="AC33" s="50">
        <v>196.73</v>
      </c>
      <c r="AD33" s="104" t="s">
        <v>157</v>
      </c>
      <c r="AE33" s="106">
        <v>47</v>
      </c>
      <c r="AF33" s="108">
        <v>2E-3</v>
      </c>
      <c r="AI33" s="83">
        <f t="shared" ca="1" si="21"/>
        <v>43571.083333333285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44</v>
      </c>
      <c r="AQ33" s="81">
        <f t="shared" si="2"/>
        <v>122</v>
      </c>
      <c r="AR33" s="81">
        <f t="shared" si="3"/>
        <v>3299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2">
        <f t="shared" si="8"/>
        <v>182</v>
      </c>
      <c r="AX33" s="81">
        <f t="shared" si="9"/>
        <v>184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996</v>
      </c>
      <c r="BC33" s="81">
        <f t="shared" si="14"/>
        <v>184</v>
      </c>
      <c r="BD33" s="222">
        <f t="shared" si="15"/>
        <v>2E-3</v>
      </c>
      <c r="BE33" s="223">
        <f t="shared" si="16"/>
        <v>47</v>
      </c>
      <c r="BF33" s="84" t="str">
        <f t="shared" si="17"/>
        <v>Ticket No: 7846401 196.73 bbls sold</v>
      </c>
    </row>
    <row r="34" spans="2:58" x14ac:dyDescent="0.25">
      <c r="B34" s="47">
        <f t="shared" ca="1" si="22"/>
        <v>43571.124999999949</v>
      </c>
      <c r="C34" s="49"/>
      <c r="D34" s="50">
        <v>993</v>
      </c>
      <c r="E34" s="51">
        <v>42</v>
      </c>
      <c r="F34" s="50">
        <v>1.75</v>
      </c>
      <c r="G34" s="51">
        <v>189</v>
      </c>
      <c r="H34" s="52">
        <v>186</v>
      </c>
      <c r="I34" s="53"/>
      <c r="J34" s="160"/>
      <c r="K34" s="65"/>
      <c r="L34" s="49"/>
      <c r="M34" s="50"/>
      <c r="N34" s="52"/>
      <c r="O34" s="54">
        <v>3332</v>
      </c>
      <c r="P34" s="50">
        <v>40</v>
      </c>
      <c r="Q34" s="52">
        <v>123</v>
      </c>
      <c r="R34" s="23">
        <f t="shared" si="18"/>
        <v>806</v>
      </c>
      <c r="S34" s="24">
        <f t="shared" si="19"/>
        <v>2344</v>
      </c>
      <c r="T34" s="62"/>
      <c r="U34" s="62"/>
      <c r="V34" s="62"/>
      <c r="W34" s="114">
        <f t="shared" ca="1" si="20"/>
        <v>148363</v>
      </c>
      <c r="X34" s="115">
        <f ca="1">IFERROR(('Main Tab'!$D$10-W34)/'Main Tab'!$D$10,1)</f>
        <v>0.16465567235525627</v>
      </c>
      <c r="Y34" s="110"/>
      <c r="Z34" s="65">
        <v>30</v>
      </c>
      <c r="AA34" s="49"/>
      <c r="AB34" s="49"/>
      <c r="AC34" s="50"/>
      <c r="AD34" s="104"/>
      <c r="AE34" s="106"/>
      <c r="AF34" s="108"/>
      <c r="AI34" s="83">
        <f t="shared" ca="1" si="21"/>
        <v>43571.124999999949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40</v>
      </c>
      <c r="AQ34" s="81">
        <f t="shared" si="2"/>
        <v>123</v>
      </c>
      <c r="AR34" s="81">
        <f t="shared" si="3"/>
        <v>3332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2">
        <f t="shared" si="8"/>
        <v>189</v>
      </c>
      <c r="AX34" s="81">
        <f t="shared" si="9"/>
        <v>186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993</v>
      </c>
      <c r="BC34" s="81">
        <f t="shared" si="14"/>
        <v>186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43571.166666666613</v>
      </c>
      <c r="C35" s="49"/>
      <c r="D35" s="50">
        <v>995</v>
      </c>
      <c r="E35" s="51">
        <v>42</v>
      </c>
      <c r="F35" s="50">
        <v>1.75</v>
      </c>
      <c r="G35" s="51">
        <v>190</v>
      </c>
      <c r="H35" s="52">
        <v>187</v>
      </c>
      <c r="I35" s="53"/>
      <c r="J35" s="160"/>
      <c r="K35" s="65"/>
      <c r="L35" s="49"/>
      <c r="M35" s="50"/>
      <c r="N35" s="52"/>
      <c r="O35" s="54">
        <v>3385</v>
      </c>
      <c r="P35" s="50">
        <v>43</v>
      </c>
      <c r="Q35" s="52">
        <v>115</v>
      </c>
      <c r="R35" s="23">
        <f t="shared" si="18"/>
        <v>849</v>
      </c>
      <c r="S35" s="24">
        <f t="shared" si="19"/>
        <v>2459</v>
      </c>
      <c r="T35" s="62"/>
      <c r="U35" s="62"/>
      <c r="V35" s="62"/>
      <c r="W35" s="114">
        <f t="shared" ca="1" si="20"/>
        <v>148248</v>
      </c>
      <c r="X35" s="115">
        <f ca="1">IFERROR(('Main Tab'!$D$10-W35)/'Main Tab'!$D$10,1)</f>
        <v>0.16530316935706363</v>
      </c>
      <c r="Y35" s="110" t="s">
        <v>186</v>
      </c>
      <c r="Z35" s="65">
        <v>28</v>
      </c>
      <c r="AA35" s="49"/>
      <c r="AB35" s="49"/>
      <c r="AC35" s="50"/>
      <c r="AD35" s="104"/>
      <c r="AE35" s="106"/>
      <c r="AF35" s="108"/>
      <c r="AI35" s="83">
        <f t="shared" ca="1" si="21"/>
        <v>43571.166666666613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Accum-26063</v>
      </c>
      <c r="AP35" s="81">
        <f t="shared" si="1"/>
        <v>43</v>
      </c>
      <c r="AQ35" s="81">
        <f t="shared" si="2"/>
        <v>115</v>
      </c>
      <c r="AR35" s="81">
        <f t="shared" si="3"/>
        <v>3385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2">
        <f t="shared" si="8"/>
        <v>190</v>
      </c>
      <c r="AX35" s="81">
        <f t="shared" si="9"/>
        <v>187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995</v>
      </c>
      <c r="BC35" s="81">
        <f t="shared" si="14"/>
        <v>187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43571.208333333278</v>
      </c>
      <c r="C36" s="49"/>
      <c r="D36" s="50">
        <v>994</v>
      </c>
      <c r="E36" s="50">
        <v>42</v>
      </c>
      <c r="F36" s="50">
        <v>1.75</v>
      </c>
      <c r="G36" s="51">
        <v>171</v>
      </c>
      <c r="H36" s="52">
        <v>185</v>
      </c>
      <c r="I36" s="53"/>
      <c r="J36" s="160"/>
      <c r="K36" s="65"/>
      <c r="L36" s="49"/>
      <c r="M36" s="50"/>
      <c r="N36" s="52"/>
      <c r="O36" s="54">
        <v>3264</v>
      </c>
      <c r="P36" s="50">
        <v>44</v>
      </c>
      <c r="Q36" s="52">
        <v>110</v>
      </c>
      <c r="R36" s="23">
        <f t="shared" si="18"/>
        <v>893</v>
      </c>
      <c r="S36" s="24">
        <f t="shared" si="19"/>
        <v>2569</v>
      </c>
      <c r="T36" s="62"/>
      <c r="U36" s="62"/>
      <c r="V36" s="62"/>
      <c r="W36" s="114">
        <f t="shared" ca="1" si="20"/>
        <v>148138</v>
      </c>
      <c r="X36" s="115">
        <f ca="1">IFERROR(('Main Tab'!$D$10-W36)/'Main Tab'!$D$10,1)</f>
        <v>0.16592251431531416</v>
      </c>
      <c r="Y36" s="110" t="s">
        <v>187</v>
      </c>
      <c r="Z36" s="65">
        <v>26</v>
      </c>
      <c r="AA36" s="49"/>
      <c r="AB36" s="49"/>
      <c r="AC36" s="50"/>
      <c r="AD36" s="104"/>
      <c r="AE36" s="106"/>
      <c r="AF36" s="108"/>
      <c r="AI36" s="83">
        <f t="shared" ca="1" si="21"/>
        <v>43571.208333333278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1- 11'3  OT 2- 2'3</v>
      </c>
      <c r="AP36" s="81">
        <f t="shared" si="1"/>
        <v>44</v>
      </c>
      <c r="AQ36" s="81">
        <f t="shared" si="2"/>
        <v>110</v>
      </c>
      <c r="AR36" s="81">
        <f t="shared" si="3"/>
        <v>3264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2">
        <f t="shared" si="8"/>
        <v>171</v>
      </c>
      <c r="AX36" s="81">
        <f t="shared" si="9"/>
        <v>185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994</v>
      </c>
      <c r="BC36" s="81">
        <f t="shared" si="14"/>
        <v>185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43571.249999999942</v>
      </c>
      <c r="C37" s="55"/>
      <c r="D37" s="56">
        <v>992</v>
      </c>
      <c r="E37" s="57">
        <v>42</v>
      </c>
      <c r="F37" s="56">
        <v>1.75</v>
      </c>
      <c r="G37" s="57">
        <v>171</v>
      </c>
      <c r="H37" s="58">
        <v>186</v>
      </c>
      <c r="I37" s="59"/>
      <c r="J37" s="161"/>
      <c r="K37" s="66"/>
      <c r="L37" s="55"/>
      <c r="M37" s="56"/>
      <c r="N37" s="58"/>
      <c r="O37" s="60">
        <v>3669</v>
      </c>
      <c r="P37" s="56">
        <v>43</v>
      </c>
      <c r="Q37" s="58">
        <v>127</v>
      </c>
      <c r="R37" s="25">
        <f t="shared" si="18"/>
        <v>936</v>
      </c>
      <c r="S37" s="26">
        <f t="shared" si="19"/>
        <v>2696</v>
      </c>
      <c r="T37" s="63"/>
      <c r="U37" s="63"/>
      <c r="V37" s="63"/>
      <c r="W37" s="116">
        <f t="shared" ca="1" si="20"/>
        <v>148011</v>
      </c>
      <c r="X37" s="117">
        <f ca="1">IFERROR(('Main Tab'!$D$10-W37)/'Main Tab'!$D$10,1)</f>
        <v>0.16663757622165792</v>
      </c>
      <c r="Y37" s="111"/>
      <c r="Z37" s="66">
        <v>22</v>
      </c>
      <c r="AA37" s="55"/>
      <c r="AB37" s="55"/>
      <c r="AC37" s="56"/>
      <c r="AD37" s="105"/>
      <c r="AE37" s="107"/>
      <c r="AF37" s="109"/>
      <c r="AI37" s="85">
        <f t="shared" ca="1" si="21"/>
        <v>43571.249999999942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43</v>
      </c>
      <c r="AQ37" s="86">
        <f t="shared" si="2"/>
        <v>127</v>
      </c>
      <c r="AR37" s="86">
        <f t="shared" si="3"/>
        <v>3669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7">
        <f t="shared" si="8"/>
        <v>171</v>
      </c>
      <c r="AX37" s="86">
        <f t="shared" si="9"/>
        <v>186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992</v>
      </c>
      <c r="BC37" s="86">
        <f t="shared" si="14"/>
        <v>186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D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14">
    <tabColor rgb="FF000000"/>
    <pageSetUpPr fitToPage="1"/>
  </sheetPr>
  <dimension ref="B1:BF100"/>
  <sheetViews>
    <sheetView showGridLines="0" topLeftCell="A15" zoomScale="90" workbookViewId="0">
      <selection activeCell="AA14" sqref="AA1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43569</v>
      </c>
      <c r="N5" s="468" t="str">
        <f ca="1">"Oil Sales for "&amp;TEXT(L5,"MM-DD-YY")</f>
        <v>Oil Sales for 04-14-19</v>
      </c>
      <c r="O5" s="469"/>
      <c r="P5" s="96">
        <f>SUM(AC14:AC37)</f>
        <v>1280.22</v>
      </c>
      <c r="Q5" s="10"/>
      <c r="R5" s="531" t="str">
        <f ca="1">"Flare Total For "&amp;TEXT(L5,"MM-DD-YY")</f>
        <v>Flare Total For 04-14-19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921</v>
      </c>
      <c r="M6" s="10"/>
      <c r="N6" s="472" t="str">
        <f ca="1">"Gas Sales for "&amp;TEXT(L5,"MM-DD-YY")</f>
        <v>Gas Sales for 04-14-19</v>
      </c>
      <c r="O6" s="473"/>
      <c r="P6" s="132">
        <v>3039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2411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1030</v>
      </c>
      <c r="E14" s="51">
        <v>42</v>
      </c>
      <c r="F14" s="50">
        <v>1.75</v>
      </c>
      <c r="G14" s="51">
        <v>151</v>
      </c>
      <c r="H14" s="52">
        <v>176</v>
      </c>
      <c r="I14" s="53"/>
      <c r="J14" s="160"/>
      <c r="K14" s="65"/>
      <c r="L14" s="49"/>
      <c r="M14" s="50"/>
      <c r="N14" s="52"/>
      <c r="O14" s="54">
        <v>2845</v>
      </c>
      <c r="P14" s="50">
        <v>33</v>
      </c>
      <c r="Q14" s="52">
        <v>91</v>
      </c>
      <c r="R14" s="21">
        <f>P14</f>
        <v>33</v>
      </c>
      <c r="S14" s="22">
        <f>Q14</f>
        <v>91</v>
      </c>
      <c r="T14" s="61"/>
      <c r="U14" s="61"/>
      <c r="V14" s="61"/>
      <c r="W14" s="112">
        <f ca="1">INDEX('Daily Totals'!$1:$1048576,MATCH(L5,'Daily Totals'!B:B)-1,17)</f>
        <v>153025</v>
      </c>
      <c r="X14" s="113">
        <f ca="1">IFERROR(('Main Tab'!$D$10-W14)/'Main Tab'!$D$10,1)</f>
        <v>0.13840670694285698</v>
      </c>
      <c r="Y14" s="185"/>
      <c r="Z14" s="64">
        <v>28</v>
      </c>
      <c r="AA14" s="49">
        <v>780241</v>
      </c>
      <c r="AB14" s="49" t="s">
        <v>143</v>
      </c>
      <c r="AC14" s="50">
        <v>193.96</v>
      </c>
      <c r="AD14" s="104" t="s">
        <v>157</v>
      </c>
      <c r="AE14" s="106">
        <v>46</v>
      </c>
      <c r="AF14" s="108">
        <v>2E-3</v>
      </c>
      <c r="AI14" s="83">
        <f ca="1">$L$5+B14</f>
        <v>43569.291666666664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33</v>
      </c>
      <c r="AQ14" s="81">
        <f t="shared" ref="AQ14:AQ37" si="2">IF(Q14="","",Q14)</f>
        <v>91</v>
      </c>
      <c r="AR14" s="81">
        <f t="shared" ref="AR14:AR37" si="3">IF(O14="","",O14)</f>
        <v>2845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1.75</v>
      </c>
      <c r="AW14" s="82">
        <f t="shared" ref="AW14:AW37" si="8">IF(G14="","",G14)</f>
        <v>151</v>
      </c>
      <c r="AX14" s="81">
        <f t="shared" ref="AX14:AX37" si="9">IF(H14="","",H14)</f>
        <v>176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1030</v>
      </c>
      <c r="BC14" s="81">
        <f t="shared" ref="BC14:BC37" si="14">IF(H14="","",H14)</f>
        <v>176</v>
      </c>
      <c r="BD14" s="222">
        <f t="shared" ref="BD14:BD37" si="15">IF(AF14="","",AF14)</f>
        <v>2E-3</v>
      </c>
      <c r="BE14" s="223">
        <f t="shared" ref="BE14:BE37" si="16">IF(AE14="","",AE14)</f>
        <v>46</v>
      </c>
      <c r="BF14" s="84" t="str">
        <f t="shared" ref="BF14:BF37" si="17">IF(AA14&amp;AC14="","","Ticket No: "&amp;AA14&amp;" "&amp;AC14&amp;" bbls sold")</f>
        <v>Ticket No: 780241 193.96 bbls sold</v>
      </c>
    </row>
    <row r="15" spans="2:58" x14ac:dyDescent="0.25">
      <c r="B15" s="47">
        <f ca="1">B14+$L$5+TIME(1,0,0)</f>
        <v>43569.333333333328</v>
      </c>
      <c r="C15" s="49"/>
      <c r="D15" s="50">
        <v>1029</v>
      </c>
      <c r="E15" s="51">
        <v>42</v>
      </c>
      <c r="F15" s="50">
        <v>1.75</v>
      </c>
      <c r="G15" s="51">
        <v>121</v>
      </c>
      <c r="H15" s="52">
        <v>177</v>
      </c>
      <c r="I15" s="53"/>
      <c r="J15" s="160"/>
      <c r="K15" s="65"/>
      <c r="L15" s="49"/>
      <c r="M15" s="50"/>
      <c r="N15" s="52"/>
      <c r="O15" s="54">
        <v>3025</v>
      </c>
      <c r="P15" s="50">
        <v>34</v>
      </c>
      <c r="Q15" s="52">
        <v>108</v>
      </c>
      <c r="R15" s="23">
        <f t="shared" ref="R15:R37" si="18">P15+R14</f>
        <v>67</v>
      </c>
      <c r="S15" s="24">
        <f t="shared" ref="S15:S37" si="19">Q15+S14</f>
        <v>199</v>
      </c>
      <c r="T15" s="62"/>
      <c r="U15" s="62"/>
      <c r="V15" s="62"/>
      <c r="W15" s="114">
        <f t="shared" ref="W15:W37" ca="1" si="20">W14-Q15</f>
        <v>152917</v>
      </c>
      <c r="X15" s="115">
        <f ca="1">IFERROR(('Main Tab'!$D$10-W15)/'Main Tab'!$D$10,1)</f>
        <v>0.13901479108368475</v>
      </c>
      <c r="Y15" s="110"/>
      <c r="Z15" s="65">
        <v>20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43569.333333333328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34</v>
      </c>
      <c r="AQ15" s="81">
        <f t="shared" si="2"/>
        <v>108</v>
      </c>
      <c r="AR15" s="81">
        <f t="shared" si="3"/>
        <v>3025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1.75</v>
      </c>
      <c r="AW15" s="82">
        <f t="shared" si="8"/>
        <v>121</v>
      </c>
      <c r="AX15" s="81">
        <f t="shared" si="9"/>
        <v>177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1029</v>
      </c>
      <c r="BC15" s="81">
        <f t="shared" si="14"/>
        <v>177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43569.374999999993</v>
      </c>
      <c r="C16" s="49"/>
      <c r="D16" s="50">
        <v>1030</v>
      </c>
      <c r="E16" s="51">
        <v>42</v>
      </c>
      <c r="F16" s="50">
        <v>1.75</v>
      </c>
      <c r="G16" s="51">
        <v>150</v>
      </c>
      <c r="H16" s="52">
        <v>176</v>
      </c>
      <c r="I16" s="53"/>
      <c r="J16" s="160"/>
      <c r="K16" s="65"/>
      <c r="L16" s="49"/>
      <c r="M16" s="50"/>
      <c r="N16" s="52"/>
      <c r="O16" s="54">
        <v>2922</v>
      </c>
      <c r="P16" s="50">
        <v>36</v>
      </c>
      <c r="Q16" s="52">
        <v>96</v>
      </c>
      <c r="R16" s="23">
        <f t="shared" si="18"/>
        <v>103</v>
      </c>
      <c r="S16" s="24">
        <f t="shared" si="19"/>
        <v>295</v>
      </c>
      <c r="T16" s="62"/>
      <c r="U16" s="62"/>
      <c r="V16" s="62"/>
      <c r="W16" s="114">
        <f t="shared" ca="1" si="20"/>
        <v>152821</v>
      </c>
      <c r="X16" s="115">
        <f ca="1">IFERROR(('Main Tab'!$D$10-W16)/'Main Tab'!$D$10,1)</f>
        <v>0.13955531031997612</v>
      </c>
      <c r="Y16" s="110"/>
      <c r="Z16" s="65">
        <v>26</v>
      </c>
      <c r="AA16" s="49">
        <v>7728551</v>
      </c>
      <c r="AB16" s="49" t="s">
        <v>143</v>
      </c>
      <c r="AC16" s="50">
        <v>171.79</v>
      </c>
      <c r="AD16" s="104" t="s">
        <v>157</v>
      </c>
      <c r="AE16" s="106">
        <v>46</v>
      </c>
      <c r="AF16" s="108">
        <v>1E-3</v>
      </c>
      <c r="AI16" s="83">
        <f t="shared" ca="1" si="21"/>
        <v>43569.374999999993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36</v>
      </c>
      <c r="AQ16" s="81">
        <f t="shared" si="2"/>
        <v>96</v>
      </c>
      <c r="AR16" s="81">
        <f t="shared" si="3"/>
        <v>2922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1.75</v>
      </c>
      <c r="AW16" s="82">
        <f t="shared" si="8"/>
        <v>150</v>
      </c>
      <c r="AX16" s="81">
        <f t="shared" si="9"/>
        <v>176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1030</v>
      </c>
      <c r="BC16" s="81">
        <f t="shared" si="14"/>
        <v>176</v>
      </c>
      <c r="BD16" s="222">
        <f t="shared" si="15"/>
        <v>1E-3</v>
      </c>
      <c r="BE16" s="223">
        <f t="shared" si="16"/>
        <v>46</v>
      </c>
      <c r="BF16" s="84" t="str">
        <f t="shared" si="17"/>
        <v>Ticket No: 7728551 171.79 bbls sold</v>
      </c>
    </row>
    <row r="17" spans="2:58" x14ac:dyDescent="0.25">
      <c r="B17" s="47">
        <f t="shared" ca="1" si="22"/>
        <v>43569.416666666657</v>
      </c>
      <c r="C17" s="49"/>
      <c r="D17" s="50">
        <v>1027</v>
      </c>
      <c r="E17" s="51">
        <v>42</v>
      </c>
      <c r="F17" s="50">
        <v>1.75</v>
      </c>
      <c r="G17" s="51">
        <v>164</v>
      </c>
      <c r="H17" s="52">
        <v>181</v>
      </c>
      <c r="I17" s="53"/>
      <c r="J17" s="160"/>
      <c r="K17" s="65"/>
      <c r="L17" s="49"/>
      <c r="M17" s="50"/>
      <c r="N17" s="52"/>
      <c r="O17" s="54">
        <v>2678</v>
      </c>
      <c r="P17" s="50">
        <v>35</v>
      </c>
      <c r="Q17" s="52">
        <v>98</v>
      </c>
      <c r="R17" s="23">
        <f t="shared" si="18"/>
        <v>138</v>
      </c>
      <c r="S17" s="24">
        <f t="shared" si="19"/>
        <v>393</v>
      </c>
      <c r="T17" s="62"/>
      <c r="U17" s="171"/>
      <c r="V17" s="62"/>
      <c r="W17" s="114">
        <f t="shared" ca="1" si="20"/>
        <v>152723</v>
      </c>
      <c r="X17" s="115">
        <f ca="1">IFERROR(('Main Tab'!$D$10-W17)/'Main Tab'!$D$10,1)</f>
        <v>0.14010709037369024</v>
      </c>
      <c r="Y17" s="110"/>
      <c r="Z17" s="65">
        <v>24</v>
      </c>
      <c r="AA17" s="49"/>
      <c r="AB17" s="49"/>
      <c r="AC17" s="50"/>
      <c r="AD17" s="104"/>
      <c r="AE17" s="106"/>
      <c r="AF17" s="108"/>
      <c r="AI17" s="83">
        <f t="shared" ca="1" si="21"/>
        <v>43569.416666666657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35</v>
      </c>
      <c r="AQ17" s="81">
        <f t="shared" si="2"/>
        <v>98</v>
      </c>
      <c r="AR17" s="81">
        <f t="shared" si="3"/>
        <v>2678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1.75</v>
      </c>
      <c r="AW17" s="82">
        <f t="shared" si="8"/>
        <v>164</v>
      </c>
      <c r="AX17" s="81">
        <f t="shared" si="9"/>
        <v>181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1027</v>
      </c>
      <c r="BC17" s="81">
        <f t="shared" si="14"/>
        <v>181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43569.458333333321</v>
      </c>
      <c r="C18" s="49"/>
      <c r="D18" s="50">
        <v>1022</v>
      </c>
      <c r="E18" s="51">
        <v>42</v>
      </c>
      <c r="F18" s="50">
        <v>1.75</v>
      </c>
      <c r="G18" s="51">
        <v>166</v>
      </c>
      <c r="H18" s="52">
        <v>188</v>
      </c>
      <c r="I18" s="53"/>
      <c r="J18" s="160"/>
      <c r="K18" s="65"/>
      <c r="L18" s="49"/>
      <c r="M18" s="50"/>
      <c r="N18" s="52"/>
      <c r="O18" s="54">
        <v>2878</v>
      </c>
      <c r="P18" s="50">
        <v>39</v>
      </c>
      <c r="Q18" s="52">
        <v>101</v>
      </c>
      <c r="R18" s="23">
        <f t="shared" si="18"/>
        <v>177</v>
      </c>
      <c r="S18" s="24">
        <f t="shared" si="19"/>
        <v>494</v>
      </c>
      <c r="T18" s="62"/>
      <c r="U18" s="62"/>
      <c r="V18" s="62"/>
      <c r="W18" s="114">
        <f t="shared" ca="1" si="20"/>
        <v>152622</v>
      </c>
      <c r="X18" s="115">
        <f ca="1">IFERROR(('Main Tab'!$D$10-W18)/'Main Tab'!$D$10,1)</f>
        <v>0.14067576165353843</v>
      </c>
      <c r="Y18" s="110"/>
      <c r="Z18" s="65">
        <v>29</v>
      </c>
      <c r="AA18" s="49">
        <v>6925378</v>
      </c>
      <c r="AB18" s="49" t="s">
        <v>152</v>
      </c>
      <c r="AC18" s="50">
        <v>183.13</v>
      </c>
      <c r="AD18" s="104">
        <v>14609301</v>
      </c>
      <c r="AE18" s="106">
        <v>46.2</v>
      </c>
      <c r="AF18" s="108">
        <v>1E-3</v>
      </c>
      <c r="AI18" s="83">
        <f t="shared" ca="1" si="21"/>
        <v>43569.458333333321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39</v>
      </c>
      <c r="AQ18" s="81">
        <f t="shared" si="2"/>
        <v>101</v>
      </c>
      <c r="AR18" s="81">
        <f t="shared" si="3"/>
        <v>2878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1.75</v>
      </c>
      <c r="AW18" s="82">
        <f t="shared" si="8"/>
        <v>166</v>
      </c>
      <c r="AX18" s="81">
        <f t="shared" si="9"/>
        <v>188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1022</v>
      </c>
      <c r="BC18" s="81">
        <f t="shared" si="14"/>
        <v>188</v>
      </c>
      <c r="BD18" s="222">
        <f t="shared" si="15"/>
        <v>1E-3</v>
      </c>
      <c r="BE18" s="223">
        <f t="shared" si="16"/>
        <v>46.2</v>
      </c>
      <c r="BF18" s="84" t="str">
        <f t="shared" si="17"/>
        <v>Ticket No: 6925378 183.13 bbls sold</v>
      </c>
    </row>
    <row r="19" spans="2:58" x14ac:dyDescent="0.25">
      <c r="B19" s="47">
        <f t="shared" ca="1" si="22"/>
        <v>43569.499999999985</v>
      </c>
      <c r="C19" s="49"/>
      <c r="D19" s="50">
        <v>1018</v>
      </c>
      <c r="E19" s="51">
        <v>42</v>
      </c>
      <c r="F19" s="50">
        <v>1.75</v>
      </c>
      <c r="G19" s="51">
        <v>181</v>
      </c>
      <c r="H19" s="52">
        <v>181</v>
      </c>
      <c r="I19" s="53"/>
      <c r="J19" s="160"/>
      <c r="K19" s="65"/>
      <c r="L19" s="49"/>
      <c r="M19" s="50"/>
      <c r="N19" s="52"/>
      <c r="O19" s="54">
        <v>2944</v>
      </c>
      <c r="P19" s="50">
        <v>39</v>
      </c>
      <c r="Q19" s="52">
        <v>102</v>
      </c>
      <c r="R19" s="23">
        <f t="shared" si="18"/>
        <v>216</v>
      </c>
      <c r="S19" s="24">
        <f t="shared" si="19"/>
        <v>596</v>
      </c>
      <c r="T19" s="62"/>
      <c r="U19" s="62"/>
      <c r="V19" s="62"/>
      <c r="W19" s="114">
        <f t="shared" ca="1" si="20"/>
        <v>152520</v>
      </c>
      <c r="X19" s="115">
        <f ca="1">IFERROR(('Main Tab'!$D$10-W19)/'Main Tab'!$D$10,1)</f>
        <v>0.141250063342098</v>
      </c>
      <c r="Y19" s="110"/>
      <c r="Z19" s="65">
        <v>25</v>
      </c>
      <c r="AA19" s="49"/>
      <c r="AB19" s="49"/>
      <c r="AC19" s="50"/>
      <c r="AD19" s="104"/>
      <c r="AE19" s="106"/>
      <c r="AF19" s="108"/>
      <c r="AI19" s="83">
        <f t="shared" ca="1" si="21"/>
        <v>43569.499999999985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39</v>
      </c>
      <c r="AQ19" s="81">
        <f t="shared" si="2"/>
        <v>102</v>
      </c>
      <c r="AR19" s="81">
        <f t="shared" si="3"/>
        <v>2944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1.75</v>
      </c>
      <c r="AW19" s="82">
        <f t="shared" si="8"/>
        <v>181</v>
      </c>
      <c r="AX19" s="81">
        <f t="shared" si="9"/>
        <v>181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1018</v>
      </c>
      <c r="BC19" s="81">
        <f t="shared" si="14"/>
        <v>181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43569.54166666665</v>
      </c>
      <c r="C20" s="49"/>
      <c r="D20" s="50">
        <v>1016</v>
      </c>
      <c r="E20" s="51">
        <v>42</v>
      </c>
      <c r="F20" s="50">
        <v>1.75</v>
      </c>
      <c r="G20" s="51">
        <v>177</v>
      </c>
      <c r="H20" s="52">
        <v>176</v>
      </c>
      <c r="I20" s="53"/>
      <c r="J20" s="160"/>
      <c r="K20" s="65"/>
      <c r="L20" s="49"/>
      <c r="M20" s="50"/>
      <c r="N20" s="52"/>
      <c r="O20" s="54">
        <v>2521</v>
      </c>
      <c r="P20" s="50">
        <v>37</v>
      </c>
      <c r="Q20" s="52">
        <v>100</v>
      </c>
      <c r="R20" s="23">
        <f t="shared" si="18"/>
        <v>253</v>
      </c>
      <c r="S20" s="24">
        <f t="shared" si="19"/>
        <v>696</v>
      </c>
      <c r="T20" s="62"/>
      <c r="U20" s="62"/>
      <c r="V20" s="62"/>
      <c r="W20" s="114">
        <f t="shared" ca="1" si="20"/>
        <v>152420</v>
      </c>
      <c r="X20" s="115">
        <f ca="1">IFERROR(('Main Tab'!$D$10-W20)/'Main Tab'!$D$10,1)</f>
        <v>0.14181310421323484</v>
      </c>
      <c r="Y20" s="110"/>
      <c r="Z20" s="65">
        <v>20</v>
      </c>
      <c r="AA20" s="49"/>
      <c r="AB20" s="49"/>
      <c r="AC20" s="50">
        <v>0</v>
      </c>
      <c r="AD20" s="104" t="s">
        <v>188</v>
      </c>
      <c r="AE20" s="106"/>
      <c r="AF20" s="108"/>
      <c r="AI20" s="83">
        <f t="shared" ca="1" si="21"/>
        <v>43569.54166666665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37</v>
      </c>
      <c r="AQ20" s="81">
        <f t="shared" si="2"/>
        <v>100</v>
      </c>
      <c r="AR20" s="81">
        <f t="shared" si="3"/>
        <v>2521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1.75</v>
      </c>
      <c r="AW20" s="82">
        <f t="shared" si="8"/>
        <v>177</v>
      </c>
      <c r="AX20" s="81">
        <f t="shared" si="9"/>
        <v>176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1016</v>
      </c>
      <c r="BC20" s="81">
        <f t="shared" si="14"/>
        <v>176</v>
      </c>
      <c r="BD20" s="81" t="str">
        <f t="shared" si="15"/>
        <v/>
      </c>
      <c r="BE20" s="81" t="str">
        <f t="shared" si="16"/>
        <v/>
      </c>
      <c r="BF20" s="84" t="str">
        <f t="shared" si="17"/>
        <v>Ticket No:  0 bbls sold</v>
      </c>
    </row>
    <row r="21" spans="2:58" x14ac:dyDescent="0.25">
      <c r="B21" s="47">
        <f t="shared" ca="1" si="22"/>
        <v>43569.583333333314</v>
      </c>
      <c r="C21" s="49"/>
      <c r="D21" s="50">
        <v>1015</v>
      </c>
      <c r="E21" s="51">
        <v>42</v>
      </c>
      <c r="F21" s="50">
        <v>1.75</v>
      </c>
      <c r="G21" s="51">
        <v>181</v>
      </c>
      <c r="H21" s="52">
        <v>177</v>
      </c>
      <c r="I21" s="53"/>
      <c r="J21" s="160"/>
      <c r="K21" s="65"/>
      <c r="L21" s="49"/>
      <c r="M21" s="50"/>
      <c r="N21" s="52"/>
      <c r="O21" s="54">
        <v>2849</v>
      </c>
      <c r="P21" s="50">
        <v>36</v>
      </c>
      <c r="Q21" s="52">
        <v>98</v>
      </c>
      <c r="R21" s="23">
        <f t="shared" si="18"/>
        <v>289</v>
      </c>
      <c r="S21" s="24">
        <f t="shared" si="19"/>
        <v>794</v>
      </c>
      <c r="T21" s="62"/>
      <c r="U21" s="62"/>
      <c r="V21" s="62"/>
      <c r="W21" s="114">
        <f t="shared" ca="1" si="20"/>
        <v>152322</v>
      </c>
      <c r="X21" s="115">
        <f ca="1">IFERROR(('Main Tab'!$D$10-W21)/'Main Tab'!$D$10,1)</f>
        <v>0.14236488426694893</v>
      </c>
      <c r="Y21" s="110"/>
      <c r="Z21" s="65">
        <v>28</v>
      </c>
      <c r="AA21" s="49"/>
      <c r="AB21" s="49"/>
      <c r="AC21" s="50"/>
      <c r="AD21" s="104"/>
      <c r="AE21" s="106"/>
      <c r="AF21" s="108"/>
      <c r="AI21" s="83">
        <f t="shared" ca="1" si="21"/>
        <v>43569.583333333314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36</v>
      </c>
      <c r="AQ21" s="81">
        <f t="shared" si="2"/>
        <v>98</v>
      </c>
      <c r="AR21" s="81">
        <f t="shared" si="3"/>
        <v>2849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1.75</v>
      </c>
      <c r="AW21" s="82">
        <f t="shared" si="8"/>
        <v>181</v>
      </c>
      <c r="AX21" s="81">
        <f t="shared" si="9"/>
        <v>177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1015</v>
      </c>
      <c r="BC21" s="81">
        <f t="shared" si="14"/>
        <v>177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43569.624999999978</v>
      </c>
      <c r="C22" s="49"/>
      <c r="D22" s="50">
        <v>1015</v>
      </c>
      <c r="E22" s="51">
        <v>42</v>
      </c>
      <c r="F22" s="50">
        <v>1.75</v>
      </c>
      <c r="G22" s="51">
        <v>177</v>
      </c>
      <c r="H22" s="52">
        <v>171</v>
      </c>
      <c r="I22" s="53"/>
      <c r="J22" s="160"/>
      <c r="K22" s="65"/>
      <c r="L22" s="49"/>
      <c r="M22" s="50"/>
      <c r="N22" s="52"/>
      <c r="O22" s="54">
        <v>3024</v>
      </c>
      <c r="P22" s="50">
        <v>38</v>
      </c>
      <c r="Q22" s="52">
        <v>103</v>
      </c>
      <c r="R22" s="23">
        <f t="shared" si="18"/>
        <v>327</v>
      </c>
      <c r="S22" s="24">
        <f t="shared" si="19"/>
        <v>897</v>
      </c>
      <c r="T22" s="62"/>
      <c r="U22" s="62"/>
      <c r="V22" s="62"/>
      <c r="W22" s="114">
        <f t="shared" ca="1" si="20"/>
        <v>152219</v>
      </c>
      <c r="X22" s="115">
        <f ca="1">IFERROR(('Main Tab'!$D$10-W22)/'Main Tab'!$D$10,1)</f>
        <v>0.14294481636421988</v>
      </c>
      <c r="Y22" s="110"/>
      <c r="Z22" s="65">
        <v>30</v>
      </c>
      <c r="AA22" s="49"/>
      <c r="AB22" s="49"/>
      <c r="AC22" s="50">
        <v>0</v>
      </c>
      <c r="AD22" s="104" t="s">
        <v>188</v>
      </c>
      <c r="AE22" s="106"/>
      <c r="AF22" s="108"/>
      <c r="AI22" s="83">
        <f t="shared" ca="1" si="21"/>
        <v>43569.624999999978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38</v>
      </c>
      <c r="AQ22" s="81">
        <f t="shared" si="2"/>
        <v>103</v>
      </c>
      <c r="AR22" s="81">
        <f t="shared" si="3"/>
        <v>3024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1.75</v>
      </c>
      <c r="AW22" s="82">
        <f t="shared" si="8"/>
        <v>177</v>
      </c>
      <c r="AX22" s="81">
        <f t="shared" si="9"/>
        <v>171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1015</v>
      </c>
      <c r="BC22" s="81">
        <f t="shared" si="14"/>
        <v>171</v>
      </c>
      <c r="BD22" s="81" t="str">
        <f t="shared" si="15"/>
        <v/>
      </c>
      <c r="BE22" s="81" t="str">
        <f t="shared" si="16"/>
        <v/>
      </c>
      <c r="BF22" s="84" t="str">
        <f t="shared" si="17"/>
        <v>Ticket No:  0 bbls sold</v>
      </c>
    </row>
    <row r="23" spans="2:58" x14ac:dyDescent="0.25">
      <c r="B23" s="47">
        <f t="shared" ca="1" si="22"/>
        <v>43569.666666666642</v>
      </c>
      <c r="C23" s="49"/>
      <c r="D23" s="50">
        <v>1014</v>
      </c>
      <c r="E23" s="51">
        <v>42</v>
      </c>
      <c r="F23" s="50">
        <v>1.75</v>
      </c>
      <c r="G23" s="51">
        <v>188</v>
      </c>
      <c r="H23" s="52">
        <v>173</v>
      </c>
      <c r="I23" s="53"/>
      <c r="J23" s="160"/>
      <c r="K23" s="65"/>
      <c r="L23" s="49"/>
      <c r="M23" s="50"/>
      <c r="N23" s="52"/>
      <c r="O23" s="54">
        <v>3251</v>
      </c>
      <c r="P23" s="50">
        <v>38</v>
      </c>
      <c r="Q23" s="52">
        <v>105</v>
      </c>
      <c r="R23" s="23">
        <f t="shared" si="18"/>
        <v>365</v>
      </c>
      <c r="S23" s="24">
        <f t="shared" si="19"/>
        <v>1002</v>
      </c>
      <c r="T23" s="62"/>
      <c r="U23" s="62"/>
      <c r="V23" s="62"/>
      <c r="W23" s="114">
        <f t="shared" ca="1" si="20"/>
        <v>152114</v>
      </c>
      <c r="X23" s="115">
        <f ca="1">IFERROR(('Main Tab'!$D$10-W23)/'Main Tab'!$D$10,1)</f>
        <v>0.14353600927891355</v>
      </c>
      <c r="Y23" s="110"/>
      <c r="Z23" s="65">
        <v>22</v>
      </c>
      <c r="AA23" s="49"/>
      <c r="AB23" s="49"/>
      <c r="AC23" s="50"/>
      <c r="AD23" s="104"/>
      <c r="AE23" s="106"/>
      <c r="AF23" s="108"/>
      <c r="AI23" s="83">
        <f t="shared" ca="1" si="21"/>
        <v>43569.666666666642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38</v>
      </c>
      <c r="AQ23" s="81">
        <f t="shared" si="2"/>
        <v>105</v>
      </c>
      <c r="AR23" s="81">
        <f t="shared" si="3"/>
        <v>3251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1.75</v>
      </c>
      <c r="AW23" s="82">
        <f t="shared" si="8"/>
        <v>188</v>
      </c>
      <c r="AX23" s="81">
        <f t="shared" si="9"/>
        <v>173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1014</v>
      </c>
      <c r="BC23" s="81">
        <f t="shared" si="14"/>
        <v>173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43569.708333333307</v>
      </c>
      <c r="C24" s="49"/>
      <c r="D24" s="50">
        <v>1013</v>
      </c>
      <c r="E24" s="51">
        <v>42</v>
      </c>
      <c r="F24" s="50">
        <v>1.75</v>
      </c>
      <c r="G24" s="51">
        <v>181</v>
      </c>
      <c r="H24" s="52">
        <v>177</v>
      </c>
      <c r="I24" s="53"/>
      <c r="J24" s="160"/>
      <c r="K24" s="65"/>
      <c r="L24" s="49"/>
      <c r="M24" s="50"/>
      <c r="N24" s="52"/>
      <c r="O24" s="54">
        <v>2964</v>
      </c>
      <c r="P24" s="50">
        <v>39</v>
      </c>
      <c r="Q24" s="52">
        <v>102</v>
      </c>
      <c r="R24" s="23">
        <f t="shared" si="18"/>
        <v>404</v>
      </c>
      <c r="S24" s="24">
        <f t="shared" si="19"/>
        <v>1104</v>
      </c>
      <c r="T24" s="62"/>
      <c r="U24" s="62"/>
      <c r="V24" s="62"/>
      <c r="W24" s="114">
        <f t="shared" ca="1" si="20"/>
        <v>152012</v>
      </c>
      <c r="X24" s="115">
        <f ca="1">IFERROR(('Main Tab'!$D$10-W24)/'Main Tab'!$D$10,1)</f>
        <v>0.14411031096747312</v>
      </c>
      <c r="Y24" s="110"/>
      <c r="Z24" s="65">
        <v>30</v>
      </c>
      <c r="AA24" s="49"/>
      <c r="AB24" s="49"/>
      <c r="AC24" s="50"/>
      <c r="AD24" s="104"/>
      <c r="AE24" s="106"/>
      <c r="AF24" s="108"/>
      <c r="AI24" s="83">
        <f t="shared" ca="1" si="21"/>
        <v>43569.708333333307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39</v>
      </c>
      <c r="AQ24" s="81">
        <f t="shared" si="2"/>
        <v>102</v>
      </c>
      <c r="AR24" s="81">
        <f t="shared" si="3"/>
        <v>2964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1.75</v>
      </c>
      <c r="AW24" s="82">
        <f t="shared" si="8"/>
        <v>181</v>
      </c>
      <c r="AX24" s="81">
        <f t="shared" si="9"/>
        <v>177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1013</v>
      </c>
      <c r="BC24" s="81">
        <f t="shared" si="14"/>
        <v>177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43569.749999999971</v>
      </c>
      <c r="C25" s="49"/>
      <c r="D25" s="50">
        <v>1010</v>
      </c>
      <c r="E25" s="51">
        <v>42</v>
      </c>
      <c r="F25" s="50">
        <v>1.75</v>
      </c>
      <c r="G25" s="51">
        <v>182</v>
      </c>
      <c r="H25" s="52">
        <v>180</v>
      </c>
      <c r="I25" s="53"/>
      <c r="J25" s="160"/>
      <c r="K25" s="65"/>
      <c r="L25" s="49"/>
      <c r="M25" s="50"/>
      <c r="N25" s="52"/>
      <c r="O25" s="54">
        <v>3042</v>
      </c>
      <c r="P25" s="50">
        <v>40</v>
      </c>
      <c r="Q25" s="52">
        <v>91</v>
      </c>
      <c r="R25" s="23">
        <f t="shared" si="18"/>
        <v>444</v>
      </c>
      <c r="S25" s="24">
        <f t="shared" si="19"/>
        <v>1195</v>
      </c>
      <c r="T25" s="62"/>
      <c r="U25" s="62"/>
      <c r="V25" s="62"/>
      <c r="W25" s="114">
        <f t="shared" ca="1" si="20"/>
        <v>151921</v>
      </c>
      <c r="X25" s="115">
        <f ca="1">IFERROR(('Main Tab'!$D$10-W25)/'Main Tab'!$D$10,1)</f>
        <v>0.14462267816020766</v>
      </c>
      <c r="Y25" s="110"/>
      <c r="Z25" s="65">
        <v>28</v>
      </c>
      <c r="AA25" s="49"/>
      <c r="AB25" s="49"/>
      <c r="AC25" s="50"/>
      <c r="AD25" s="104"/>
      <c r="AE25" s="106"/>
      <c r="AF25" s="108"/>
      <c r="AI25" s="83">
        <f t="shared" ca="1" si="21"/>
        <v>43569.749999999971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40</v>
      </c>
      <c r="AQ25" s="81">
        <f t="shared" si="2"/>
        <v>91</v>
      </c>
      <c r="AR25" s="81">
        <f t="shared" si="3"/>
        <v>3042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1.75</v>
      </c>
      <c r="AW25" s="82">
        <f t="shared" si="8"/>
        <v>182</v>
      </c>
      <c r="AX25" s="81">
        <f t="shared" si="9"/>
        <v>180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1010</v>
      </c>
      <c r="BC25" s="81">
        <f t="shared" si="14"/>
        <v>180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43569.791666666635</v>
      </c>
      <c r="C26" s="49"/>
      <c r="D26" s="50">
        <v>1013</v>
      </c>
      <c r="E26" s="51">
        <v>42</v>
      </c>
      <c r="F26" s="50">
        <v>1.75</v>
      </c>
      <c r="G26" s="51">
        <v>154</v>
      </c>
      <c r="H26" s="52">
        <v>184</v>
      </c>
      <c r="I26" s="53"/>
      <c r="J26" s="160"/>
      <c r="K26" s="65"/>
      <c r="L26" s="49"/>
      <c r="M26" s="50"/>
      <c r="N26" s="52"/>
      <c r="O26" s="54">
        <v>2910</v>
      </c>
      <c r="P26" s="50">
        <v>47</v>
      </c>
      <c r="Q26" s="52">
        <v>112</v>
      </c>
      <c r="R26" s="23">
        <f t="shared" si="18"/>
        <v>491</v>
      </c>
      <c r="S26" s="24">
        <f t="shared" si="19"/>
        <v>1307</v>
      </c>
      <c r="T26" s="62"/>
      <c r="U26" s="62"/>
      <c r="V26" s="62"/>
      <c r="W26" s="114">
        <f t="shared" ca="1" si="20"/>
        <v>151809</v>
      </c>
      <c r="X26" s="115">
        <f ca="1">IFERROR(('Main Tab'!$D$10-W26)/'Main Tab'!$D$10,1)</f>
        <v>0.14525328393588091</v>
      </c>
      <c r="Y26" s="110"/>
      <c r="Z26" s="65">
        <v>30</v>
      </c>
      <c r="AA26" s="49"/>
      <c r="AB26" s="49"/>
      <c r="AC26" s="50">
        <v>0</v>
      </c>
      <c r="AD26" s="104" t="s">
        <v>188</v>
      </c>
      <c r="AE26" s="106"/>
      <c r="AF26" s="108"/>
      <c r="AI26" s="83">
        <f t="shared" ca="1" si="21"/>
        <v>43569.791666666635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47</v>
      </c>
      <c r="AQ26" s="81">
        <f t="shared" si="2"/>
        <v>112</v>
      </c>
      <c r="AR26" s="81">
        <f t="shared" si="3"/>
        <v>2910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1.75</v>
      </c>
      <c r="AW26" s="82">
        <f t="shared" si="8"/>
        <v>154</v>
      </c>
      <c r="AX26" s="81">
        <f t="shared" si="9"/>
        <v>184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1013</v>
      </c>
      <c r="BC26" s="81">
        <f t="shared" si="14"/>
        <v>184</v>
      </c>
      <c r="BD26" s="81" t="str">
        <f t="shared" si="15"/>
        <v/>
      </c>
      <c r="BE26" s="81" t="str">
        <f t="shared" si="16"/>
        <v/>
      </c>
      <c r="BF26" s="84" t="str">
        <f t="shared" si="17"/>
        <v>Ticket No:  0 bbls sold</v>
      </c>
    </row>
    <row r="27" spans="2:58" x14ac:dyDescent="0.25">
      <c r="B27" s="47">
        <f t="shared" ca="1" si="22"/>
        <v>43569.833333333299</v>
      </c>
      <c r="C27" s="49"/>
      <c r="D27" s="50">
        <v>1009</v>
      </c>
      <c r="E27" s="51">
        <v>42</v>
      </c>
      <c r="F27" s="50">
        <v>1.75</v>
      </c>
      <c r="G27" s="51">
        <v>145</v>
      </c>
      <c r="H27" s="52">
        <v>184</v>
      </c>
      <c r="I27" s="53"/>
      <c r="J27" s="160"/>
      <c r="K27" s="65"/>
      <c r="L27" s="49"/>
      <c r="M27" s="50"/>
      <c r="N27" s="52"/>
      <c r="O27" s="54">
        <v>2940</v>
      </c>
      <c r="P27" s="50">
        <v>48</v>
      </c>
      <c r="Q27" s="52">
        <v>109</v>
      </c>
      <c r="R27" s="23">
        <f t="shared" si="18"/>
        <v>539</v>
      </c>
      <c r="S27" s="24">
        <f t="shared" si="19"/>
        <v>1416</v>
      </c>
      <c r="T27" s="62"/>
      <c r="U27" s="62"/>
      <c r="V27" s="62"/>
      <c r="W27" s="114">
        <f t="shared" ca="1" si="20"/>
        <v>151700</v>
      </c>
      <c r="X27" s="115">
        <f ca="1">IFERROR(('Main Tab'!$D$10-W27)/'Main Tab'!$D$10,1)</f>
        <v>0.14586699848542006</v>
      </c>
      <c r="Y27" s="110"/>
      <c r="Z27" s="65">
        <v>35</v>
      </c>
      <c r="AA27" s="49">
        <v>7832501</v>
      </c>
      <c r="AB27" s="49" t="s">
        <v>143</v>
      </c>
      <c r="AC27" s="50">
        <v>169.71</v>
      </c>
      <c r="AD27" s="104" t="s">
        <v>153</v>
      </c>
      <c r="AE27" s="106">
        <v>46</v>
      </c>
      <c r="AF27" s="108">
        <v>1E-3</v>
      </c>
      <c r="AI27" s="83">
        <f t="shared" ca="1" si="21"/>
        <v>43569.833333333299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48</v>
      </c>
      <c r="AQ27" s="81">
        <f t="shared" si="2"/>
        <v>109</v>
      </c>
      <c r="AR27" s="81">
        <f t="shared" si="3"/>
        <v>2940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2">
        <f t="shared" si="8"/>
        <v>145</v>
      </c>
      <c r="AX27" s="81">
        <f t="shared" si="9"/>
        <v>184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1009</v>
      </c>
      <c r="BC27" s="81">
        <f t="shared" si="14"/>
        <v>184</v>
      </c>
      <c r="BD27" s="222">
        <f t="shared" si="15"/>
        <v>1E-3</v>
      </c>
      <c r="BE27" s="223">
        <f t="shared" si="16"/>
        <v>46</v>
      </c>
      <c r="BF27" s="84" t="str">
        <f t="shared" si="17"/>
        <v>Ticket No: 7832501 169.71 bbls sold</v>
      </c>
    </row>
    <row r="28" spans="2:58" x14ac:dyDescent="0.25">
      <c r="B28" s="47">
        <f t="shared" ca="1" si="22"/>
        <v>43569.874999999964</v>
      </c>
      <c r="C28" s="49"/>
      <c r="D28" s="50">
        <v>1010</v>
      </c>
      <c r="E28" s="51">
        <v>42</v>
      </c>
      <c r="F28" s="50">
        <v>1.75</v>
      </c>
      <c r="G28" s="51">
        <v>165</v>
      </c>
      <c r="H28" s="52">
        <v>184</v>
      </c>
      <c r="I28" s="53"/>
      <c r="J28" s="160"/>
      <c r="K28" s="65"/>
      <c r="L28" s="49"/>
      <c r="M28" s="50"/>
      <c r="N28" s="52"/>
      <c r="O28" s="54">
        <v>3270</v>
      </c>
      <c r="P28" s="50">
        <v>32</v>
      </c>
      <c r="Q28" s="52">
        <v>90</v>
      </c>
      <c r="R28" s="23">
        <f t="shared" si="18"/>
        <v>571</v>
      </c>
      <c r="S28" s="24">
        <f t="shared" si="19"/>
        <v>1506</v>
      </c>
      <c r="T28" s="62"/>
      <c r="U28" s="62"/>
      <c r="V28" s="62"/>
      <c r="W28" s="114">
        <f t="shared" ca="1" si="20"/>
        <v>151610</v>
      </c>
      <c r="X28" s="115">
        <f ca="1">IFERROR(('Main Tab'!$D$10-W28)/'Main Tab'!$D$10,1)</f>
        <v>0.14637373526944322</v>
      </c>
      <c r="Y28" s="110"/>
      <c r="Z28" s="65">
        <v>30</v>
      </c>
      <c r="AA28" s="49"/>
      <c r="AB28" s="49"/>
      <c r="AC28" s="50"/>
      <c r="AD28" s="104"/>
      <c r="AE28" s="106"/>
      <c r="AF28" s="108"/>
      <c r="AI28" s="83">
        <f t="shared" ca="1" si="21"/>
        <v>43569.874999999964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32</v>
      </c>
      <c r="AQ28" s="81">
        <f t="shared" si="2"/>
        <v>90</v>
      </c>
      <c r="AR28" s="81">
        <f t="shared" si="3"/>
        <v>3270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2">
        <f t="shared" si="8"/>
        <v>165</v>
      </c>
      <c r="AX28" s="81">
        <f t="shared" si="9"/>
        <v>184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1010</v>
      </c>
      <c r="BC28" s="81">
        <f t="shared" si="14"/>
        <v>184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43569.916666666628</v>
      </c>
      <c r="C29" s="49"/>
      <c r="D29" s="50">
        <v>1010</v>
      </c>
      <c r="E29" s="51">
        <v>42</v>
      </c>
      <c r="F29" s="50">
        <v>1.75</v>
      </c>
      <c r="G29" s="51">
        <v>169</v>
      </c>
      <c r="H29" s="52">
        <v>185</v>
      </c>
      <c r="I29" s="53"/>
      <c r="J29" s="160"/>
      <c r="K29" s="65"/>
      <c r="L29" s="49"/>
      <c r="M29" s="50"/>
      <c r="N29" s="52"/>
      <c r="O29" s="54">
        <v>3385</v>
      </c>
      <c r="P29" s="50">
        <v>33</v>
      </c>
      <c r="Q29" s="52">
        <v>105</v>
      </c>
      <c r="R29" s="23">
        <f t="shared" si="18"/>
        <v>604</v>
      </c>
      <c r="S29" s="24">
        <f t="shared" si="19"/>
        <v>1611</v>
      </c>
      <c r="T29" s="62"/>
      <c r="U29" s="62"/>
      <c r="V29" s="62"/>
      <c r="W29" s="114">
        <f t="shared" ca="1" si="20"/>
        <v>151505</v>
      </c>
      <c r="X29" s="115">
        <f ca="1">IFERROR(('Main Tab'!$D$10-W29)/'Main Tab'!$D$10,1)</f>
        <v>0.14696492818413689</v>
      </c>
      <c r="Y29" s="110"/>
      <c r="Z29" s="65">
        <v>30</v>
      </c>
      <c r="AA29" s="49">
        <v>7801311</v>
      </c>
      <c r="AB29" s="49" t="s">
        <v>143</v>
      </c>
      <c r="AC29" s="50">
        <v>180.1</v>
      </c>
      <c r="AD29" s="104" t="s">
        <v>157</v>
      </c>
      <c r="AE29" s="106">
        <v>47.8</v>
      </c>
      <c r="AF29" s="108">
        <v>0.4</v>
      </c>
      <c r="AI29" s="83">
        <f t="shared" ca="1" si="21"/>
        <v>43569.916666666628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33</v>
      </c>
      <c r="AQ29" s="81">
        <f t="shared" si="2"/>
        <v>105</v>
      </c>
      <c r="AR29" s="81">
        <f t="shared" si="3"/>
        <v>3385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2">
        <f t="shared" si="8"/>
        <v>169</v>
      </c>
      <c r="AX29" s="81">
        <f t="shared" si="9"/>
        <v>185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1010</v>
      </c>
      <c r="BC29" s="81">
        <f t="shared" si="14"/>
        <v>185</v>
      </c>
      <c r="BD29" s="222">
        <f t="shared" si="15"/>
        <v>0.4</v>
      </c>
      <c r="BE29" s="223">
        <f t="shared" si="16"/>
        <v>47.8</v>
      </c>
      <c r="BF29" s="84" t="str">
        <f t="shared" si="17"/>
        <v>Ticket No: 7801311 180.1 bbls sold</v>
      </c>
    </row>
    <row r="30" spans="2:58" x14ac:dyDescent="0.25">
      <c r="B30" s="47">
        <f t="shared" ca="1" si="22"/>
        <v>43569.958333333292</v>
      </c>
      <c r="C30" s="49"/>
      <c r="D30" s="50">
        <v>1016</v>
      </c>
      <c r="E30" s="51">
        <v>42</v>
      </c>
      <c r="F30" s="50">
        <v>1.75</v>
      </c>
      <c r="G30" s="51">
        <v>188</v>
      </c>
      <c r="H30" s="52">
        <v>187</v>
      </c>
      <c r="I30" s="53"/>
      <c r="J30" s="160"/>
      <c r="K30" s="65"/>
      <c r="L30" s="49"/>
      <c r="M30" s="50"/>
      <c r="N30" s="52"/>
      <c r="O30" s="54">
        <v>3355</v>
      </c>
      <c r="P30" s="50">
        <v>32</v>
      </c>
      <c r="Q30" s="52">
        <v>98</v>
      </c>
      <c r="R30" s="23">
        <f t="shared" si="18"/>
        <v>636</v>
      </c>
      <c r="S30" s="24">
        <f t="shared" si="19"/>
        <v>1709</v>
      </c>
      <c r="T30" s="62"/>
      <c r="U30" s="62"/>
      <c r="V30" s="62"/>
      <c r="W30" s="114">
        <f t="shared" ca="1" si="20"/>
        <v>151407</v>
      </c>
      <c r="X30" s="115">
        <f ca="1">IFERROR(('Main Tab'!$D$10-W30)/'Main Tab'!$D$10,1)</f>
        <v>0.14751670823785099</v>
      </c>
      <c r="Y30" s="110"/>
      <c r="Z30" s="65">
        <v>28</v>
      </c>
      <c r="AA30" s="49"/>
      <c r="AB30" s="49"/>
      <c r="AC30" s="50"/>
      <c r="AD30" s="104"/>
      <c r="AE30" s="106"/>
      <c r="AF30" s="108"/>
      <c r="AI30" s="83">
        <f t="shared" ca="1" si="21"/>
        <v>43569.958333333292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32</v>
      </c>
      <c r="AQ30" s="81">
        <f t="shared" si="2"/>
        <v>98</v>
      </c>
      <c r="AR30" s="81">
        <f t="shared" si="3"/>
        <v>3355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2">
        <f t="shared" si="8"/>
        <v>188</v>
      </c>
      <c r="AX30" s="81">
        <f t="shared" si="9"/>
        <v>187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1016</v>
      </c>
      <c r="BC30" s="81">
        <f t="shared" si="14"/>
        <v>187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43569.999999999956</v>
      </c>
      <c r="C31" s="49"/>
      <c r="D31" s="50">
        <v>1012</v>
      </c>
      <c r="E31" s="51">
        <v>42</v>
      </c>
      <c r="F31" s="50">
        <v>1.75</v>
      </c>
      <c r="G31" s="51">
        <v>196</v>
      </c>
      <c r="H31" s="52">
        <v>187</v>
      </c>
      <c r="I31" s="53"/>
      <c r="J31" s="160"/>
      <c r="K31" s="65"/>
      <c r="L31" s="49"/>
      <c r="M31" s="50"/>
      <c r="N31" s="52"/>
      <c r="O31" s="54">
        <v>3319</v>
      </c>
      <c r="P31" s="50">
        <v>45</v>
      </c>
      <c r="Q31" s="52">
        <v>97</v>
      </c>
      <c r="R31" s="23">
        <f t="shared" si="18"/>
        <v>681</v>
      </c>
      <c r="S31" s="24">
        <f t="shared" si="19"/>
        <v>1806</v>
      </c>
      <c r="T31" s="62"/>
      <c r="U31" s="62"/>
      <c r="V31" s="62"/>
      <c r="W31" s="114">
        <f t="shared" ca="1" si="20"/>
        <v>151310</v>
      </c>
      <c r="X31" s="115">
        <f ca="1">IFERROR(('Main Tab'!$D$10-W31)/'Main Tab'!$D$10,1)</f>
        <v>0.14806285788285373</v>
      </c>
      <c r="Y31" s="110"/>
      <c r="Z31" s="65">
        <v>26</v>
      </c>
      <c r="AA31" s="49"/>
      <c r="AB31" s="49"/>
      <c r="AC31" s="50"/>
      <c r="AD31" s="104"/>
      <c r="AE31" s="106"/>
      <c r="AF31" s="108"/>
      <c r="AI31" s="83">
        <f t="shared" ca="1" si="21"/>
        <v>43569.999999999956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45</v>
      </c>
      <c r="AQ31" s="81">
        <f t="shared" si="2"/>
        <v>97</v>
      </c>
      <c r="AR31" s="81">
        <f t="shared" si="3"/>
        <v>3319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2">
        <f t="shared" si="8"/>
        <v>196</v>
      </c>
      <c r="AX31" s="81">
        <f t="shared" si="9"/>
        <v>187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1012</v>
      </c>
      <c r="BC31" s="81">
        <f t="shared" si="14"/>
        <v>187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43570.041666666621</v>
      </c>
      <c r="C32" s="49"/>
      <c r="D32" s="50">
        <v>1013</v>
      </c>
      <c r="E32" s="51">
        <v>42</v>
      </c>
      <c r="F32" s="50">
        <v>1.75</v>
      </c>
      <c r="G32" s="51">
        <v>161</v>
      </c>
      <c r="H32" s="52">
        <v>188</v>
      </c>
      <c r="I32" s="53"/>
      <c r="J32" s="160"/>
      <c r="K32" s="65"/>
      <c r="L32" s="49"/>
      <c r="M32" s="50"/>
      <c r="N32" s="52"/>
      <c r="O32" s="54">
        <v>2700</v>
      </c>
      <c r="P32" s="50">
        <v>46</v>
      </c>
      <c r="Q32" s="52">
        <v>105</v>
      </c>
      <c r="R32" s="23">
        <f t="shared" si="18"/>
        <v>727</v>
      </c>
      <c r="S32" s="24">
        <f t="shared" si="19"/>
        <v>1911</v>
      </c>
      <c r="T32" s="62"/>
      <c r="U32" s="62"/>
      <c r="V32" s="62"/>
      <c r="W32" s="114">
        <f t="shared" ca="1" si="20"/>
        <v>151205</v>
      </c>
      <c r="X32" s="115">
        <f ca="1">IFERROR(('Main Tab'!$D$10-W32)/'Main Tab'!$D$10,1)</f>
        <v>0.1486540507975474</v>
      </c>
      <c r="Y32" s="110"/>
      <c r="Z32" s="65">
        <v>27</v>
      </c>
      <c r="AA32" s="49"/>
      <c r="AB32" s="49"/>
      <c r="AC32" s="50"/>
      <c r="AD32" s="104"/>
      <c r="AE32" s="106"/>
      <c r="AF32" s="108"/>
      <c r="AI32" s="83">
        <f t="shared" ca="1" si="21"/>
        <v>43570.041666666621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46</v>
      </c>
      <c r="AQ32" s="81">
        <f t="shared" si="2"/>
        <v>105</v>
      </c>
      <c r="AR32" s="81">
        <f t="shared" si="3"/>
        <v>2700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2">
        <f t="shared" si="8"/>
        <v>161</v>
      </c>
      <c r="AX32" s="81">
        <f t="shared" si="9"/>
        <v>188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1013</v>
      </c>
      <c r="BC32" s="81">
        <f t="shared" si="14"/>
        <v>188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43570.083333333285</v>
      </c>
      <c r="C33" s="49"/>
      <c r="D33" s="50">
        <v>1011</v>
      </c>
      <c r="E33" s="51">
        <v>42</v>
      </c>
      <c r="F33" s="50">
        <v>1.75</v>
      </c>
      <c r="G33" s="51">
        <v>149</v>
      </c>
      <c r="H33" s="52">
        <v>188</v>
      </c>
      <c r="I33" s="53"/>
      <c r="J33" s="160"/>
      <c r="K33" s="65"/>
      <c r="L33" s="49"/>
      <c r="M33" s="50"/>
      <c r="N33" s="52"/>
      <c r="O33" s="54">
        <v>2756</v>
      </c>
      <c r="P33" s="50">
        <v>46</v>
      </c>
      <c r="Q33" s="52">
        <v>97</v>
      </c>
      <c r="R33" s="23">
        <f t="shared" si="18"/>
        <v>773</v>
      </c>
      <c r="S33" s="24">
        <f t="shared" si="19"/>
        <v>2008</v>
      </c>
      <c r="T33" s="62"/>
      <c r="U33" s="62"/>
      <c r="V33" s="62"/>
      <c r="W33" s="114">
        <f t="shared" ca="1" si="20"/>
        <v>151108</v>
      </c>
      <c r="X33" s="115">
        <f ca="1">IFERROR(('Main Tab'!$D$10-W33)/'Main Tab'!$D$10,1)</f>
        <v>0.14920020044255011</v>
      </c>
      <c r="Y33" s="110"/>
      <c r="Z33" s="65">
        <v>28</v>
      </c>
      <c r="AA33" s="49">
        <v>7797551</v>
      </c>
      <c r="AB33" s="49" t="s">
        <v>143</v>
      </c>
      <c r="AC33" s="50">
        <v>190.34</v>
      </c>
      <c r="AD33" s="104" t="s">
        <v>157</v>
      </c>
      <c r="AE33" s="106">
        <v>46</v>
      </c>
      <c r="AF33" s="108">
        <v>1E-3</v>
      </c>
      <c r="AI33" s="83">
        <f t="shared" ca="1" si="21"/>
        <v>43570.083333333285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46</v>
      </c>
      <c r="AQ33" s="81">
        <f t="shared" si="2"/>
        <v>97</v>
      </c>
      <c r="AR33" s="81">
        <f t="shared" si="3"/>
        <v>2756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2">
        <f t="shared" si="8"/>
        <v>149</v>
      </c>
      <c r="AX33" s="81">
        <f t="shared" si="9"/>
        <v>188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1011</v>
      </c>
      <c r="BC33" s="81">
        <f t="shared" si="14"/>
        <v>188</v>
      </c>
      <c r="BD33" s="222">
        <f t="shared" si="15"/>
        <v>1E-3</v>
      </c>
      <c r="BE33" s="223">
        <f t="shared" si="16"/>
        <v>46</v>
      </c>
      <c r="BF33" s="84" t="str">
        <f t="shared" si="17"/>
        <v>Ticket No: 7797551 190.34 bbls sold</v>
      </c>
    </row>
    <row r="34" spans="2:58" x14ac:dyDescent="0.25">
      <c r="B34" s="47">
        <f t="shared" ca="1" si="22"/>
        <v>43570.124999999949</v>
      </c>
      <c r="C34" s="49"/>
      <c r="D34" s="50">
        <v>1008</v>
      </c>
      <c r="E34" s="51">
        <v>42</v>
      </c>
      <c r="F34" s="50">
        <v>1.75</v>
      </c>
      <c r="G34" s="51">
        <v>144</v>
      </c>
      <c r="H34" s="52">
        <v>187</v>
      </c>
      <c r="I34" s="53"/>
      <c r="J34" s="160"/>
      <c r="K34" s="65"/>
      <c r="L34" s="49"/>
      <c r="M34" s="50"/>
      <c r="N34" s="52"/>
      <c r="O34" s="54">
        <v>2822</v>
      </c>
      <c r="P34" s="50">
        <v>32</v>
      </c>
      <c r="Q34" s="52">
        <v>108</v>
      </c>
      <c r="R34" s="23">
        <f t="shared" si="18"/>
        <v>805</v>
      </c>
      <c r="S34" s="24">
        <f t="shared" si="19"/>
        <v>2116</v>
      </c>
      <c r="T34" s="62"/>
      <c r="U34" s="62"/>
      <c r="V34" s="62"/>
      <c r="W34" s="114">
        <f t="shared" ca="1" si="20"/>
        <v>151000</v>
      </c>
      <c r="X34" s="115">
        <f ca="1">IFERROR(('Main Tab'!$D$10-W34)/'Main Tab'!$D$10,1)</f>
        <v>0.14980828458337792</v>
      </c>
      <c r="Y34" s="110"/>
      <c r="Z34" s="65">
        <v>25</v>
      </c>
      <c r="AA34" s="49">
        <v>7833211</v>
      </c>
      <c r="AB34" s="49" t="s">
        <v>143</v>
      </c>
      <c r="AC34" s="50">
        <v>191.19</v>
      </c>
      <c r="AD34" s="104" t="s">
        <v>153</v>
      </c>
      <c r="AE34" s="106">
        <v>46</v>
      </c>
      <c r="AF34" s="108">
        <v>1E-3</v>
      </c>
      <c r="AI34" s="83">
        <f t="shared" ca="1" si="21"/>
        <v>43570.124999999949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32</v>
      </c>
      <c r="AQ34" s="81">
        <f t="shared" si="2"/>
        <v>108</v>
      </c>
      <c r="AR34" s="81">
        <f t="shared" si="3"/>
        <v>2822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2">
        <f t="shared" si="8"/>
        <v>144</v>
      </c>
      <c r="AX34" s="81">
        <f t="shared" si="9"/>
        <v>187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1008</v>
      </c>
      <c r="BC34" s="81">
        <f t="shared" si="14"/>
        <v>187</v>
      </c>
      <c r="BD34" s="222">
        <f t="shared" si="15"/>
        <v>1E-3</v>
      </c>
      <c r="BE34" s="223">
        <f t="shared" si="16"/>
        <v>46</v>
      </c>
      <c r="BF34" s="84" t="str">
        <f t="shared" si="17"/>
        <v>Ticket No: 7833211 191.19 bbls sold</v>
      </c>
    </row>
    <row r="35" spans="2:58" x14ac:dyDescent="0.25">
      <c r="B35" s="47">
        <f t="shared" ca="1" si="22"/>
        <v>43570.166666666613</v>
      </c>
      <c r="C35" s="49"/>
      <c r="D35" s="50">
        <v>1008</v>
      </c>
      <c r="E35" s="51">
        <v>42</v>
      </c>
      <c r="F35" s="50">
        <v>1.75</v>
      </c>
      <c r="G35" s="51">
        <v>130</v>
      </c>
      <c r="H35" s="52">
        <v>186</v>
      </c>
      <c r="I35" s="53"/>
      <c r="J35" s="160"/>
      <c r="K35" s="65"/>
      <c r="L35" s="49"/>
      <c r="M35" s="50"/>
      <c r="N35" s="52"/>
      <c r="O35" s="54">
        <v>3277</v>
      </c>
      <c r="P35" s="50">
        <v>24</v>
      </c>
      <c r="Q35" s="52">
        <v>100</v>
      </c>
      <c r="R35" s="23">
        <f t="shared" si="18"/>
        <v>829</v>
      </c>
      <c r="S35" s="24">
        <f t="shared" si="19"/>
        <v>2216</v>
      </c>
      <c r="T35" s="62"/>
      <c r="U35" s="62"/>
      <c r="V35" s="62"/>
      <c r="W35" s="114">
        <f t="shared" ca="1" si="20"/>
        <v>150900</v>
      </c>
      <c r="X35" s="115">
        <f ca="1">IFERROR(('Main Tab'!$D$10-W35)/'Main Tab'!$D$10,1)</f>
        <v>0.15037132545451473</v>
      </c>
      <c r="Y35" s="110" t="s">
        <v>189</v>
      </c>
      <c r="Z35" s="65">
        <v>22</v>
      </c>
      <c r="AA35" s="49"/>
      <c r="AB35" s="49"/>
      <c r="AC35" s="50"/>
      <c r="AD35" s="104"/>
      <c r="AE35" s="106"/>
      <c r="AF35" s="108"/>
      <c r="AI35" s="83">
        <f t="shared" ca="1" si="21"/>
        <v>43570.166666666613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Accum-22912</v>
      </c>
      <c r="AP35" s="81">
        <f t="shared" si="1"/>
        <v>24</v>
      </c>
      <c r="AQ35" s="81">
        <f t="shared" si="2"/>
        <v>100</v>
      </c>
      <c r="AR35" s="81">
        <f t="shared" si="3"/>
        <v>3277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2">
        <f t="shared" si="8"/>
        <v>130</v>
      </c>
      <c r="AX35" s="81">
        <f t="shared" si="9"/>
        <v>186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1008</v>
      </c>
      <c r="BC35" s="81">
        <f t="shared" si="14"/>
        <v>186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43570.208333333278</v>
      </c>
      <c r="C36" s="49"/>
      <c r="D36" s="50">
        <v>1007</v>
      </c>
      <c r="E36" s="50">
        <v>42</v>
      </c>
      <c r="F36" s="50">
        <v>1.75</v>
      </c>
      <c r="G36" s="51">
        <v>170</v>
      </c>
      <c r="H36" s="52">
        <v>187</v>
      </c>
      <c r="I36" s="53"/>
      <c r="J36" s="160"/>
      <c r="K36" s="65"/>
      <c r="L36" s="49"/>
      <c r="M36" s="50"/>
      <c r="N36" s="52"/>
      <c r="O36" s="54">
        <v>3357</v>
      </c>
      <c r="P36" s="50">
        <v>48</v>
      </c>
      <c r="Q36" s="52">
        <v>100</v>
      </c>
      <c r="R36" s="23">
        <f t="shared" si="18"/>
        <v>877</v>
      </c>
      <c r="S36" s="24">
        <f t="shared" si="19"/>
        <v>2316</v>
      </c>
      <c r="T36" s="62"/>
      <c r="U36" s="62"/>
      <c r="V36" s="62"/>
      <c r="W36" s="114">
        <f t="shared" ca="1" si="20"/>
        <v>150800</v>
      </c>
      <c r="X36" s="115">
        <f ca="1">IFERROR(('Main Tab'!$D$10-W36)/'Main Tab'!$D$10,1)</f>
        <v>0.15093436632565158</v>
      </c>
      <c r="Y36" s="110" t="s">
        <v>190</v>
      </c>
      <c r="Z36" s="65">
        <v>26</v>
      </c>
      <c r="AA36" s="49"/>
      <c r="AB36" s="49"/>
      <c r="AC36" s="50"/>
      <c r="AD36" s="104"/>
      <c r="AE36" s="106"/>
      <c r="AF36" s="108"/>
      <c r="AI36" s="83">
        <f t="shared" ca="1" si="21"/>
        <v>43570.208333333278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1-7'3   OT 2- 2'3</v>
      </c>
      <c r="AP36" s="81">
        <f t="shared" si="1"/>
        <v>48</v>
      </c>
      <c r="AQ36" s="81">
        <f t="shared" si="2"/>
        <v>100</v>
      </c>
      <c r="AR36" s="81">
        <f t="shared" si="3"/>
        <v>3357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2">
        <f t="shared" si="8"/>
        <v>170</v>
      </c>
      <c r="AX36" s="81">
        <f t="shared" si="9"/>
        <v>187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1007</v>
      </c>
      <c r="BC36" s="81">
        <f t="shared" si="14"/>
        <v>187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43570.249999999942</v>
      </c>
      <c r="C37" s="55"/>
      <c r="D37" s="56">
        <v>1007</v>
      </c>
      <c r="E37" s="57">
        <v>42</v>
      </c>
      <c r="F37" s="56">
        <v>1.75</v>
      </c>
      <c r="G37" s="57">
        <v>170</v>
      </c>
      <c r="H37" s="58">
        <v>187</v>
      </c>
      <c r="I37" s="59"/>
      <c r="J37" s="161"/>
      <c r="K37" s="66"/>
      <c r="L37" s="55"/>
      <c r="M37" s="56"/>
      <c r="N37" s="58"/>
      <c r="O37" s="60">
        <v>2904</v>
      </c>
      <c r="P37" s="56">
        <v>44</v>
      </c>
      <c r="Q37" s="58">
        <v>95</v>
      </c>
      <c r="R37" s="25">
        <f t="shared" si="18"/>
        <v>921</v>
      </c>
      <c r="S37" s="26">
        <f t="shared" si="19"/>
        <v>2411</v>
      </c>
      <c r="T37" s="63"/>
      <c r="U37" s="63"/>
      <c r="V37" s="63"/>
      <c r="W37" s="116">
        <f t="shared" ca="1" si="20"/>
        <v>150705</v>
      </c>
      <c r="X37" s="117">
        <f ca="1">IFERROR(('Main Tab'!$D$10-W37)/'Main Tab'!$D$10,1)</f>
        <v>0.15146925515323156</v>
      </c>
      <c r="Y37" s="111"/>
      <c r="Z37" s="66">
        <v>20</v>
      </c>
      <c r="AA37" s="55"/>
      <c r="AB37" s="55"/>
      <c r="AC37" s="56"/>
      <c r="AD37" s="105"/>
      <c r="AE37" s="107"/>
      <c r="AF37" s="109"/>
      <c r="AI37" s="85">
        <f t="shared" ca="1" si="21"/>
        <v>43570.249999999942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44</v>
      </c>
      <c r="AQ37" s="86">
        <f t="shared" si="2"/>
        <v>95</v>
      </c>
      <c r="AR37" s="86">
        <f t="shared" si="3"/>
        <v>2904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7">
        <f t="shared" si="8"/>
        <v>170</v>
      </c>
      <c r="AX37" s="86">
        <f t="shared" si="9"/>
        <v>187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1007</v>
      </c>
      <c r="BC37" s="86">
        <f t="shared" si="14"/>
        <v>187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E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3">
    <tabColor rgb="FF000000"/>
    <pageSetUpPr fitToPage="1"/>
  </sheetPr>
  <dimension ref="A1:BF100"/>
  <sheetViews>
    <sheetView showGridLines="0" topLeftCell="R42" zoomScale="90" workbookViewId="0">
      <selection activeCell="AG41" sqref="AG4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43568</v>
      </c>
      <c r="N5" s="468" t="str">
        <f ca="1">"Oil Sales for "&amp;TEXT(L5,"MM-DD-YY")</f>
        <v>Oil Sales for 04-13-19</v>
      </c>
      <c r="O5" s="469"/>
      <c r="P5" s="96">
        <f>SUM(AC14:AC37)</f>
        <v>937.08</v>
      </c>
      <c r="Q5" s="10"/>
      <c r="R5" s="531" t="str">
        <f ca="1">"Flare Total For "&amp;TEXT(L5,"MM-DD-YY")</f>
        <v>Flare Total For 04-13-19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788</v>
      </c>
      <c r="M6" s="10"/>
      <c r="N6" s="472" t="str">
        <f ca="1">"Gas Sales for "&amp;TEXT(L5,"MM-DD-YY")</f>
        <v>Gas Sales for 04-13-19</v>
      </c>
      <c r="O6" s="473"/>
      <c r="P6" s="132">
        <v>2959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2291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1055</v>
      </c>
      <c r="E14" s="51">
        <v>42</v>
      </c>
      <c r="F14" s="50">
        <v>1.75</v>
      </c>
      <c r="G14" s="51">
        <v>145</v>
      </c>
      <c r="H14" s="52">
        <v>171</v>
      </c>
      <c r="I14" s="53"/>
      <c r="J14" s="160"/>
      <c r="K14" s="65"/>
      <c r="L14" s="49"/>
      <c r="M14" s="50"/>
      <c r="N14" s="52"/>
      <c r="O14" s="54">
        <v>3031</v>
      </c>
      <c r="P14" s="50">
        <v>34</v>
      </c>
      <c r="Q14" s="52">
        <v>110</v>
      </c>
      <c r="R14" s="21">
        <f>P14</f>
        <v>34</v>
      </c>
      <c r="S14" s="22">
        <f>Q14</f>
        <v>110</v>
      </c>
      <c r="T14" s="61"/>
      <c r="U14" s="61"/>
      <c r="V14" s="61"/>
      <c r="W14" s="112">
        <f ca="1">INDEX('Daily Totals'!$1:$1048576,MATCH(L5,'Daily Totals'!B:B)-1,17)</f>
        <v>155316</v>
      </c>
      <c r="X14" s="113">
        <f ca="1">IFERROR(('Main Tab'!$D$10-W14)/'Main Tab'!$D$10,1)</f>
        <v>0.12550744058511207</v>
      </c>
      <c r="Y14" s="185"/>
      <c r="Z14" s="64">
        <v>25</v>
      </c>
      <c r="AA14" s="49"/>
      <c r="AB14" s="49"/>
      <c r="AC14" s="50"/>
      <c r="AD14" s="104"/>
      <c r="AE14" s="106"/>
      <c r="AF14" s="108"/>
      <c r="AI14" s="83">
        <f ca="1">$L$5+B14</f>
        <v>43568.291666666664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34</v>
      </c>
      <c r="AQ14" s="81">
        <f t="shared" ref="AQ14:AQ37" si="2">IF(Q14="","",Q14)</f>
        <v>110</v>
      </c>
      <c r="AR14" s="81">
        <f t="shared" ref="AR14:AR37" si="3">IF(O14="","",O14)</f>
        <v>3031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1.75</v>
      </c>
      <c r="AW14" s="82">
        <f t="shared" ref="AW14:AW37" si="8">IF(G14="","",G14)</f>
        <v>145</v>
      </c>
      <c r="AX14" s="81">
        <f t="shared" ref="AX14:AX37" si="9">IF(H14="","",H14)</f>
        <v>171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1055</v>
      </c>
      <c r="BC14" s="81">
        <f t="shared" ref="BC14:BC37" si="14">IF(H14="","",H14)</f>
        <v>171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43568.333333333328</v>
      </c>
      <c r="C15" s="49"/>
      <c r="D15" s="50">
        <v>1051</v>
      </c>
      <c r="E15" s="51">
        <v>42</v>
      </c>
      <c r="F15" s="50">
        <v>1.75</v>
      </c>
      <c r="G15" s="51">
        <v>144</v>
      </c>
      <c r="H15" s="52">
        <v>170</v>
      </c>
      <c r="I15" s="53"/>
      <c r="J15" s="160"/>
      <c r="K15" s="65"/>
      <c r="L15" s="49"/>
      <c r="M15" s="50"/>
      <c r="N15" s="52"/>
      <c r="O15" s="54">
        <v>3210</v>
      </c>
      <c r="P15" s="50">
        <v>32</v>
      </c>
      <c r="Q15" s="52">
        <v>100</v>
      </c>
      <c r="R15" s="23">
        <f t="shared" ref="R15:R37" si="18">P15+R14</f>
        <v>66</v>
      </c>
      <c r="S15" s="24">
        <f t="shared" ref="S15:S37" si="19">Q15+S14</f>
        <v>210</v>
      </c>
      <c r="T15" s="62"/>
      <c r="U15" s="62"/>
      <c r="V15" s="62"/>
      <c r="W15" s="114">
        <f t="shared" ref="W15:W37" ca="1" si="20">W14-Q15</f>
        <v>155216</v>
      </c>
      <c r="X15" s="115">
        <f ca="1">IFERROR(('Main Tab'!$D$10-W15)/'Main Tab'!$D$10,1)</f>
        <v>0.12607048145624891</v>
      </c>
      <c r="Y15" s="110"/>
      <c r="Z15" s="65">
        <v>30</v>
      </c>
      <c r="AA15" s="49">
        <v>7800601</v>
      </c>
      <c r="AB15" s="49" t="s">
        <v>143</v>
      </c>
      <c r="AC15" s="50">
        <v>191.19</v>
      </c>
      <c r="AD15" s="104" t="s">
        <v>157</v>
      </c>
      <c r="AE15" s="106">
        <v>47.4</v>
      </c>
      <c r="AF15" s="108">
        <v>1E-3</v>
      </c>
      <c r="AI15" s="83">
        <f t="shared" ref="AI15:AI37" ca="1" si="21">B15</f>
        <v>43568.333333333328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32</v>
      </c>
      <c r="AQ15" s="81">
        <f t="shared" si="2"/>
        <v>100</v>
      </c>
      <c r="AR15" s="81">
        <f t="shared" si="3"/>
        <v>3210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1.75</v>
      </c>
      <c r="AW15" s="82">
        <f t="shared" si="8"/>
        <v>144</v>
      </c>
      <c r="AX15" s="81">
        <f t="shared" si="9"/>
        <v>170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1051</v>
      </c>
      <c r="BC15" s="81">
        <f t="shared" si="14"/>
        <v>170</v>
      </c>
      <c r="BD15" s="222">
        <f t="shared" si="15"/>
        <v>1E-3</v>
      </c>
      <c r="BE15" s="223">
        <f t="shared" si="16"/>
        <v>47.4</v>
      </c>
      <c r="BF15" s="84" t="str">
        <f t="shared" si="17"/>
        <v>Ticket No: 7800601 191.19 bbls sold</v>
      </c>
    </row>
    <row r="16" spans="2:58" x14ac:dyDescent="0.25">
      <c r="B16" s="47">
        <f t="shared" ref="B16:B37" ca="1" si="22">B15+TIME(1,0,0)</f>
        <v>43568.374999999993</v>
      </c>
      <c r="C16" s="49"/>
      <c r="D16" s="50">
        <v>1050</v>
      </c>
      <c r="E16" s="51">
        <v>42</v>
      </c>
      <c r="F16" s="50">
        <v>1.75</v>
      </c>
      <c r="G16" s="51">
        <v>142</v>
      </c>
      <c r="H16" s="52">
        <v>169</v>
      </c>
      <c r="I16" s="53"/>
      <c r="J16" s="160"/>
      <c r="K16" s="65"/>
      <c r="L16" s="49"/>
      <c r="M16" s="50"/>
      <c r="N16" s="52"/>
      <c r="O16" s="54">
        <v>3012</v>
      </c>
      <c r="P16" s="50">
        <v>33</v>
      </c>
      <c r="Q16" s="52">
        <v>93</v>
      </c>
      <c r="R16" s="23">
        <f t="shared" si="18"/>
        <v>99</v>
      </c>
      <c r="S16" s="24">
        <f t="shared" si="19"/>
        <v>303</v>
      </c>
      <c r="T16" s="62"/>
      <c r="U16" s="62"/>
      <c r="V16" s="62"/>
      <c r="W16" s="114">
        <f t="shared" ca="1" si="20"/>
        <v>155123</v>
      </c>
      <c r="X16" s="115">
        <f ca="1">IFERROR(('Main Tab'!$D$10-W16)/'Main Tab'!$D$10,1)</f>
        <v>0.12659410946640617</v>
      </c>
      <c r="Y16" s="110"/>
      <c r="Z16" s="65">
        <v>20</v>
      </c>
      <c r="AA16" s="49"/>
      <c r="AB16" s="49"/>
      <c r="AC16" s="50"/>
      <c r="AD16" s="104"/>
      <c r="AE16" s="106"/>
      <c r="AF16" s="108"/>
      <c r="AI16" s="83">
        <f t="shared" ca="1" si="21"/>
        <v>43568.374999999993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33</v>
      </c>
      <c r="AQ16" s="81">
        <f t="shared" si="2"/>
        <v>93</v>
      </c>
      <c r="AR16" s="81">
        <f t="shared" si="3"/>
        <v>3012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1.75</v>
      </c>
      <c r="AW16" s="82">
        <f t="shared" si="8"/>
        <v>142</v>
      </c>
      <c r="AX16" s="81">
        <f t="shared" si="9"/>
        <v>169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1050</v>
      </c>
      <c r="BC16" s="81">
        <f t="shared" si="14"/>
        <v>169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1:58" x14ac:dyDescent="0.25">
      <c r="B17" s="47">
        <f t="shared" ca="1" si="22"/>
        <v>43568.416666666657</v>
      </c>
      <c r="C17" s="49"/>
      <c r="D17" s="50">
        <v>1050</v>
      </c>
      <c r="E17" s="51">
        <v>42</v>
      </c>
      <c r="F17" s="50">
        <v>1.75</v>
      </c>
      <c r="G17" s="51">
        <v>166</v>
      </c>
      <c r="H17" s="52">
        <v>170</v>
      </c>
      <c r="I17" s="53"/>
      <c r="J17" s="160"/>
      <c r="K17" s="65"/>
      <c r="L17" s="49"/>
      <c r="M17" s="50"/>
      <c r="N17" s="52"/>
      <c r="O17" s="54">
        <v>2888</v>
      </c>
      <c r="P17" s="50">
        <v>34</v>
      </c>
      <c r="Q17" s="52">
        <v>91</v>
      </c>
      <c r="R17" s="23">
        <f t="shared" si="18"/>
        <v>133</v>
      </c>
      <c r="S17" s="24">
        <f t="shared" si="19"/>
        <v>394</v>
      </c>
      <c r="T17" s="62"/>
      <c r="U17" s="171"/>
      <c r="V17" s="62"/>
      <c r="W17" s="114">
        <f t="shared" ca="1" si="20"/>
        <v>155032</v>
      </c>
      <c r="X17" s="115">
        <f ca="1">IFERROR(('Main Tab'!$D$10-W17)/'Main Tab'!$D$10,1)</f>
        <v>0.12710647665914068</v>
      </c>
      <c r="Y17" s="110"/>
      <c r="Z17" s="65">
        <v>25</v>
      </c>
      <c r="AA17" s="49"/>
      <c r="AB17" s="49"/>
      <c r="AC17" s="50"/>
      <c r="AD17" s="104"/>
      <c r="AE17" s="106"/>
      <c r="AF17" s="108"/>
      <c r="AI17" s="83">
        <f t="shared" ca="1" si="21"/>
        <v>43568.416666666657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34</v>
      </c>
      <c r="AQ17" s="81">
        <f t="shared" si="2"/>
        <v>91</v>
      </c>
      <c r="AR17" s="81">
        <f t="shared" si="3"/>
        <v>2888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1.75</v>
      </c>
      <c r="AW17" s="82">
        <f t="shared" si="8"/>
        <v>166</v>
      </c>
      <c r="AX17" s="81">
        <f t="shared" si="9"/>
        <v>170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1050</v>
      </c>
      <c r="BC17" s="81">
        <f t="shared" si="14"/>
        <v>170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1:58" x14ac:dyDescent="0.25">
      <c r="B18" s="47">
        <f t="shared" ca="1" si="22"/>
        <v>43568.458333333321</v>
      </c>
      <c r="C18" s="49"/>
      <c r="D18" s="50">
        <v>1051</v>
      </c>
      <c r="E18" s="51">
        <v>42</v>
      </c>
      <c r="F18" s="50">
        <v>1.75</v>
      </c>
      <c r="G18" s="51">
        <v>168</v>
      </c>
      <c r="H18" s="52">
        <v>171</v>
      </c>
      <c r="I18" s="53"/>
      <c r="J18" s="160"/>
      <c r="K18" s="65"/>
      <c r="L18" s="49"/>
      <c r="M18" s="50"/>
      <c r="N18" s="52"/>
      <c r="O18" s="54">
        <v>2808</v>
      </c>
      <c r="P18" s="50">
        <v>32</v>
      </c>
      <c r="Q18" s="52">
        <v>90</v>
      </c>
      <c r="R18" s="23">
        <f t="shared" si="18"/>
        <v>165</v>
      </c>
      <c r="S18" s="24">
        <f t="shared" si="19"/>
        <v>484</v>
      </c>
      <c r="T18" s="62"/>
      <c r="U18" s="62"/>
      <c r="V18" s="62"/>
      <c r="W18" s="114">
        <f t="shared" ca="1" si="20"/>
        <v>154942</v>
      </c>
      <c r="X18" s="115">
        <f ca="1">IFERROR(('Main Tab'!$D$10-W18)/'Main Tab'!$D$10,1)</f>
        <v>0.12761321344316384</v>
      </c>
      <c r="Y18" s="110"/>
      <c r="Z18" s="65">
        <v>22</v>
      </c>
      <c r="AA18" s="49">
        <v>6920164</v>
      </c>
      <c r="AB18" s="49" t="s">
        <v>191</v>
      </c>
      <c r="AC18" s="50">
        <v>180.96</v>
      </c>
      <c r="AD18" s="104" t="s">
        <v>153</v>
      </c>
      <c r="AE18" s="106">
        <v>45.5</v>
      </c>
      <c r="AF18" s="108">
        <v>1E-3</v>
      </c>
      <c r="AI18" s="83">
        <f t="shared" ca="1" si="21"/>
        <v>43568.458333333321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32</v>
      </c>
      <c r="AQ18" s="81">
        <f t="shared" si="2"/>
        <v>90</v>
      </c>
      <c r="AR18" s="81">
        <f t="shared" si="3"/>
        <v>2808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1.75</v>
      </c>
      <c r="AW18" s="82">
        <f t="shared" si="8"/>
        <v>168</v>
      </c>
      <c r="AX18" s="81">
        <f t="shared" si="9"/>
        <v>171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1051</v>
      </c>
      <c r="BC18" s="81">
        <f t="shared" si="14"/>
        <v>171</v>
      </c>
      <c r="BD18" s="222">
        <f t="shared" si="15"/>
        <v>1E-3</v>
      </c>
      <c r="BE18" s="223">
        <f t="shared" si="16"/>
        <v>45.5</v>
      </c>
      <c r="BF18" s="84" t="str">
        <f t="shared" si="17"/>
        <v>Ticket No: 6920164 180.96 bbls sold</v>
      </c>
    </row>
    <row r="19" spans="1:58" x14ac:dyDescent="0.25">
      <c r="B19" s="47">
        <f t="shared" ca="1" si="22"/>
        <v>43568.499999999985</v>
      </c>
      <c r="C19" s="49"/>
      <c r="D19" s="50">
        <v>1050</v>
      </c>
      <c r="E19" s="51">
        <v>42</v>
      </c>
      <c r="F19" s="50">
        <v>1.75</v>
      </c>
      <c r="G19" s="51">
        <v>168</v>
      </c>
      <c r="H19" s="52">
        <v>171</v>
      </c>
      <c r="I19" s="53"/>
      <c r="J19" s="160"/>
      <c r="K19" s="65"/>
      <c r="L19" s="49"/>
      <c r="M19" s="50"/>
      <c r="N19" s="52"/>
      <c r="O19" s="54">
        <v>2886</v>
      </c>
      <c r="P19" s="50">
        <v>31</v>
      </c>
      <c r="Q19" s="52">
        <v>85</v>
      </c>
      <c r="R19" s="23">
        <f t="shared" si="18"/>
        <v>196</v>
      </c>
      <c r="S19" s="24">
        <f t="shared" si="19"/>
        <v>569</v>
      </c>
      <c r="T19" s="62"/>
      <c r="U19" s="62"/>
      <c r="V19" s="62"/>
      <c r="W19" s="114">
        <f t="shared" ca="1" si="20"/>
        <v>154857</v>
      </c>
      <c r="X19" s="115">
        <f ca="1">IFERROR(('Main Tab'!$D$10-W19)/'Main Tab'!$D$10,1)</f>
        <v>0.12809179818363015</v>
      </c>
      <c r="Y19" s="110"/>
      <c r="Z19" s="65">
        <v>20</v>
      </c>
      <c r="AA19" s="49"/>
      <c r="AB19" s="49"/>
      <c r="AC19" s="50"/>
      <c r="AD19" s="104"/>
      <c r="AE19" s="106"/>
      <c r="AF19" s="108"/>
      <c r="AI19" s="83">
        <f t="shared" ca="1" si="21"/>
        <v>43568.499999999985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31</v>
      </c>
      <c r="AQ19" s="81">
        <f t="shared" si="2"/>
        <v>85</v>
      </c>
      <c r="AR19" s="81">
        <f t="shared" si="3"/>
        <v>2886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1.75</v>
      </c>
      <c r="AW19" s="82">
        <f t="shared" si="8"/>
        <v>168</v>
      </c>
      <c r="AX19" s="81">
        <f t="shared" si="9"/>
        <v>171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1050</v>
      </c>
      <c r="BC19" s="81">
        <f t="shared" si="14"/>
        <v>171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1:58" x14ac:dyDescent="0.25">
      <c r="B20" s="47">
        <f t="shared" ca="1" si="22"/>
        <v>43568.54166666665</v>
      </c>
      <c r="C20" s="49"/>
      <c r="D20" s="50">
        <v>1048</v>
      </c>
      <c r="E20" s="51">
        <v>42</v>
      </c>
      <c r="F20" s="50">
        <v>1.75</v>
      </c>
      <c r="G20" s="51">
        <v>175</v>
      </c>
      <c r="H20" s="52">
        <v>172</v>
      </c>
      <c r="I20" s="53"/>
      <c r="J20" s="160"/>
      <c r="K20" s="65"/>
      <c r="L20" s="49"/>
      <c r="M20" s="50"/>
      <c r="N20" s="52"/>
      <c r="O20" s="54">
        <v>2861</v>
      </c>
      <c r="P20" s="50">
        <v>33</v>
      </c>
      <c r="Q20" s="52">
        <v>98</v>
      </c>
      <c r="R20" s="23">
        <f t="shared" si="18"/>
        <v>229</v>
      </c>
      <c r="S20" s="24">
        <f t="shared" si="19"/>
        <v>667</v>
      </c>
      <c r="T20" s="62"/>
      <c r="U20" s="62"/>
      <c r="V20" s="62"/>
      <c r="W20" s="114">
        <f t="shared" ca="1" si="20"/>
        <v>154759</v>
      </c>
      <c r="X20" s="115">
        <f ca="1">IFERROR(('Main Tab'!$D$10-W20)/'Main Tab'!$D$10,1)</f>
        <v>0.12864357823734424</v>
      </c>
      <c r="Y20" s="110"/>
      <c r="Z20" s="65">
        <v>25</v>
      </c>
      <c r="AA20" s="49"/>
      <c r="AB20" s="49"/>
      <c r="AC20" s="50"/>
      <c r="AD20" s="104"/>
      <c r="AE20" s="106"/>
      <c r="AF20" s="108"/>
      <c r="AI20" s="83">
        <f t="shared" ca="1" si="21"/>
        <v>43568.54166666665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33</v>
      </c>
      <c r="AQ20" s="81">
        <f t="shared" si="2"/>
        <v>98</v>
      </c>
      <c r="AR20" s="81">
        <f t="shared" si="3"/>
        <v>2861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1.75</v>
      </c>
      <c r="AW20" s="82">
        <f t="shared" si="8"/>
        <v>175</v>
      </c>
      <c r="AX20" s="81">
        <f t="shared" si="9"/>
        <v>172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1048</v>
      </c>
      <c r="BC20" s="81">
        <f t="shared" si="14"/>
        <v>172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1:58" x14ac:dyDescent="0.25">
      <c r="B21" s="47">
        <f t="shared" ca="1" si="22"/>
        <v>43568.583333333314</v>
      </c>
      <c r="C21" s="49"/>
      <c r="D21" s="50">
        <v>1046</v>
      </c>
      <c r="E21" s="51">
        <v>42</v>
      </c>
      <c r="F21" s="50">
        <v>1.75</v>
      </c>
      <c r="G21" s="51">
        <v>140</v>
      </c>
      <c r="H21" s="52">
        <v>168</v>
      </c>
      <c r="I21" s="53"/>
      <c r="J21" s="160"/>
      <c r="K21" s="65"/>
      <c r="L21" s="49"/>
      <c r="M21" s="50"/>
      <c r="N21" s="52"/>
      <c r="O21" s="54">
        <v>2910</v>
      </c>
      <c r="P21" s="50">
        <v>31</v>
      </c>
      <c r="Q21" s="52">
        <v>102</v>
      </c>
      <c r="R21" s="23">
        <f t="shared" si="18"/>
        <v>260</v>
      </c>
      <c r="S21" s="24">
        <f t="shared" si="19"/>
        <v>769</v>
      </c>
      <c r="T21" s="62"/>
      <c r="U21" s="62"/>
      <c r="V21" s="62"/>
      <c r="W21" s="114">
        <f t="shared" ca="1" si="20"/>
        <v>154657</v>
      </c>
      <c r="X21" s="115">
        <f ca="1">IFERROR(('Main Tab'!$D$10-W21)/'Main Tab'!$D$10,1)</f>
        <v>0.12921787992590383</v>
      </c>
      <c r="Y21" s="110"/>
      <c r="Z21" s="65">
        <v>27</v>
      </c>
      <c r="AA21" s="49">
        <v>7802301</v>
      </c>
      <c r="AB21" s="49" t="s">
        <v>143</v>
      </c>
      <c r="AC21" s="50">
        <v>190.49</v>
      </c>
      <c r="AD21" s="104" t="s">
        <v>153</v>
      </c>
      <c r="AE21" s="106">
        <v>46.5</v>
      </c>
      <c r="AF21" s="108">
        <v>1E-3</v>
      </c>
      <c r="AI21" s="83">
        <f t="shared" ca="1" si="21"/>
        <v>43568.583333333314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31</v>
      </c>
      <c r="AQ21" s="81">
        <f t="shared" si="2"/>
        <v>102</v>
      </c>
      <c r="AR21" s="81">
        <f t="shared" si="3"/>
        <v>2910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1.75</v>
      </c>
      <c r="AW21" s="82">
        <f t="shared" si="8"/>
        <v>140</v>
      </c>
      <c r="AX21" s="81">
        <f t="shared" si="9"/>
        <v>168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1046</v>
      </c>
      <c r="BC21" s="81">
        <f t="shared" si="14"/>
        <v>168</v>
      </c>
      <c r="BD21" s="222">
        <f t="shared" si="15"/>
        <v>1E-3</v>
      </c>
      <c r="BE21" s="223">
        <f t="shared" si="16"/>
        <v>46.5</v>
      </c>
      <c r="BF21" s="84" t="str">
        <f t="shared" si="17"/>
        <v>Ticket No: 7802301 190.49 bbls sold</v>
      </c>
    </row>
    <row r="22" spans="1:58" x14ac:dyDescent="0.25">
      <c r="B22" s="47">
        <f t="shared" ca="1" si="22"/>
        <v>43568.624999999978</v>
      </c>
      <c r="C22" s="49"/>
      <c r="D22" s="50">
        <v>1043</v>
      </c>
      <c r="E22" s="51">
        <v>42</v>
      </c>
      <c r="F22" s="50">
        <v>1.75</v>
      </c>
      <c r="G22" s="51">
        <v>144</v>
      </c>
      <c r="H22" s="52">
        <v>166</v>
      </c>
      <c r="I22" s="53"/>
      <c r="J22" s="160"/>
      <c r="K22" s="65"/>
      <c r="L22" s="49"/>
      <c r="M22" s="50"/>
      <c r="N22" s="52"/>
      <c r="O22" s="54">
        <v>2888</v>
      </c>
      <c r="P22" s="50">
        <v>33</v>
      </c>
      <c r="Q22" s="52">
        <v>100</v>
      </c>
      <c r="R22" s="23">
        <f t="shared" si="18"/>
        <v>293</v>
      </c>
      <c r="S22" s="24">
        <f t="shared" si="19"/>
        <v>869</v>
      </c>
      <c r="T22" s="62"/>
      <c r="U22" s="62"/>
      <c r="V22" s="62"/>
      <c r="W22" s="114">
        <f t="shared" ca="1" si="20"/>
        <v>154557</v>
      </c>
      <c r="X22" s="115">
        <f ca="1">IFERROR(('Main Tab'!$D$10-W22)/'Main Tab'!$D$10,1)</f>
        <v>0.12978092079704065</v>
      </c>
      <c r="Y22" s="110"/>
      <c r="Z22" s="65">
        <v>30</v>
      </c>
      <c r="AA22" s="49"/>
      <c r="AB22" s="49"/>
      <c r="AC22" s="50"/>
      <c r="AD22" s="104"/>
      <c r="AE22" s="106"/>
      <c r="AF22" s="108"/>
      <c r="AI22" s="83">
        <f t="shared" ca="1" si="21"/>
        <v>43568.624999999978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33</v>
      </c>
      <c r="AQ22" s="81">
        <f t="shared" si="2"/>
        <v>100</v>
      </c>
      <c r="AR22" s="81">
        <f t="shared" si="3"/>
        <v>2888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1.75</v>
      </c>
      <c r="AW22" s="82">
        <f t="shared" si="8"/>
        <v>144</v>
      </c>
      <c r="AX22" s="81">
        <f t="shared" si="9"/>
        <v>166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1043</v>
      </c>
      <c r="BC22" s="81">
        <f t="shared" si="14"/>
        <v>166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1:58" x14ac:dyDescent="0.25">
      <c r="A23">
        <v>5</v>
      </c>
      <c r="B23" s="47">
        <f t="shared" ca="1" si="22"/>
        <v>43568.666666666642</v>
      </c>
      <c r="C23" s="49"/>
      <c r="D23" s="50">
        <v>1043</v>
      </c>
      <c r="E23" s="51">
        <v>42</v>
      </c>
      <c r="F23" s="50">
        <v>1.75</v>
      </c>
      <c r="G23" s="51">
        <v>155</v>
      </c>
      <c r="H23" s="52">
        <v>170</v>
      </c>
      <c r="I23" s="53"/>
      <c r="J23" s="160"/>
      <c r="K23" s="65"/>
      <c r="L23" s="49"/>
      <c r="M23" s="50"/>
      <c r="N23" s="52"/>
      <c r="O23" s="54">
        <v>2857</v>
      </c>
      <c r="P23" s="50">
        <v>34</v>
      </c>
      <c r="Q23" s="52">
        <v>96</v>
      </c>
      <c r="R23" s="23">
        <f t="shared" si="18"/>
        <v>327</v>
      </c>
      <c r="S23" s="24">
        <f t="shared" si="19"/>
        <v>965</v>
      </c>
      <c r="T23" s="62"/>
      <c r="U23" s="62"/>
      <c r="V23" s="62"/>
      <c r="W23" s="114">
        <f t="shared" ca="1" si="20"/>
        <v>154461</v>
      </c>
      <c r="X23" s="115">
        <f ca="1">IFERROR(('Main Tab'!$D$10-W23)/'Main Tab'!$D$10,1)</f>
        <v>0.13032144003333201</v>
      </c>
      <c r="Y23" s="110"/>
      <c r="Z23" s="65">
        <v>25</v>
      </c>
      <c r="AA23" s="49"/>
      <c r="AB23" s="49"/>
      <c r="AC23" s="50"/>
      <c r="AD23" s="104"/>
      <c r="AE23" s="106"/>
      <c r="AF23" s="108"/>
      <c r="AI23" s="83">
        <f t="shared" ca="1" si="21"/>
        <v>43568.666666666642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34</v>
      </c>
      <c r="AQ23" s="81">
        <f t="shared" si="2"/>
        <v>96</v>
      </c>
      <c r="AR23" s="81">
        <f t="shared" si="3"/>
        <v>2857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1.75</v>
      </c>
      <c r="AW23" s="82">
        <f t="shared" si="8"/>
        <v>155</v>
      </c>
      <c r="AX23" s="81">
        <f t="shared" si="9"/>
        <v>170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1043</v>
      </c>
      <c r="BC23" s="81">
        <f t="shared" si="14"/>
        <v>170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1:58" x14ac:dyDescent="0.25">
      <c r="B24" s="47">
        <f t="shared" ca="1" si="22"/>
        <v>43568.708333333307</v>
      </c>
      <c r="C24" s="49"/>
      <c r="D24" s="50">
        <v>1042</v>
      </c>
      <c r="E24" s="51">
        <v>42</v>
      </c>
      <c r="F24" s="50">
        <v>1.75</v>
      </c>
      <c r="G24" s="51">
        <v>210</v>
      </c>
      <c r="H24" s="52">
        <v>169</v>
      </c>
      <c r="I24" s="53"/>
      <c r="J24" s="160"/>
      <c r="K24" s="65"/>
      <c r="L24" s="49"/>
      <c r="M24" s="50"/>
      <c r="N24" s="52"/>
      <c r="O24" s="54">
        <v>2895</v>
      </c>
      <c r="P24" s="50">
        <v>32</v>
      </c>
      <c r="Q24" s="52">
        <v>97</v>
      </c>
      <c r="R24" s="23">
        <f t="shared" si="18"/>
        <v>359</v>
      </c>
      <c r="S24" s="24">
        <f t="shared" si="19"/>
        <v>1062</v>
      </c>
      <c r="T24" s="62"/>
      <c r="U24" s="62"/>
      <c r="V24" s="62"/>
      <c r="W24" s="114">
        <f t="shared" ca="1" si="20"/>
        <v>154364</v>
      </c>
      <c r="X24" s="115">
        <f ca="1">IFERROR(('Main Tab'!$D$10-W24)/'Main Tab'!$D$10,1)</f>
        <v>0.13086758967833476</v>
      </c>
      <c r="Y24" s="110"/>
      <c r="Z24" s="65">
        <v>20</v>
      </c>
      <c r="AA24" s="49"/>
      <c r="AB24" s="49"/>
      <c r="AC24" s="50"/>
      <c r="AD24" s="104"/>
      <c r="AE24" s="106"/>
      <c r="AF24" s="108"/>
      <c r="AI24" s="83">
        <f t="shared" ca="1" si="21"/>
        <v>43568.708333333307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32</v>
      </c>
      <c r="AQ24" s="81">
        <f t="shared" si="2"/>
        <v>97</v>
      </c>
      <c r="AR24" s="81">
        <f t="shared" si="3"/>
        <v>2895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1.75</v>
      </c>
      <c r="AW24" s="82">
        <f t="shared" si="8"/>
        <v>210</v>
      </c>
      <c r="AX24" s="81">
        <f t="shared" si="9"/>
        <v>169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1042</v>
      </c>
      <c r="BC24" s="81">
        <f t="shared" si="14"/>
        <v>169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1:58" x14ac:dyDescent="0.25">
      <c r="B25" s="47">
        <f t="shared" ca="1" si="22"/>
        <v>43568.749999999971</v>
      </c>
      <c r="C25" s="49"/>
      <c r="D25" s="50">
        <v>1043</v>
      </c>
      <c r="E25" s="51">
        <v>42</v>
      </c>
      <c r="F25" s="50">
        <v>1.75</v>
      </c>
      <c r="G25" s="51">
        <v>182</v>
      </c>
      <c r="H25" s="52">
        <v>170</v>
      </c>
      <c r="I25" s="53"/>
      <c r="J25" s="160"/>
      <c r="K25" s="65"/>
      <c r="L25" s="49"/>
      <c r="M25" s="50"/>
      <c r="N25" s="52"/>
      <c r="O25" s="54">
        <v>2880</v>
      </c>
      <c r="P25" s="50">
        <v>30</v>
      </c>
      <c r="Q25" s="52">
        <v>90</v>
      </c>
      <c r="R25" s="23">
        <f t="shared" si="18"/>
        <v>389</v>
      </c>
      <c r="S25" s="24">
        <f t="shared" si="19"/>
        <v>1152</v>
      </c>
      <c r="T25" s="62"/>
      <c r="U25" s="62"/>
      <c r="V25" s="62"/>
      <c r="W25" s="114">
        <f t="shared" ca="1" si="20"/>
        <v>154274</v>
      </c>
      <c r="X25" s="115">
        <f ca="1">IFERROR(('Main Tab'!$D$10-W25)/'Main Tab'!$D$10,1)</f>
        <v>0.13137432646235792</v>
      </c>
      <c r="Y25" s="110"/>
      <c r="Z25" s="65">
        <v>24</v>
      </c>
      <c r="AA25" s="49">
        <v>6920166</v>
      </c>
      <c r="AB25" s="49" t="s">
        <v>191</v>
      </c>
      <c r="AC25" s="50">
        <v>180.48</v>
      </c>
      <c r="AD25" s="104" t="s">
        <v>157</v>
      </c>
      <c r="AE25" s="106">
        <v>46.2</v>
      </c>
      <c r="AF25" s="108">
        <v>1E-3</v>
      </c>
      <c r="AI25" s="83">
        <f t="shared" ca="1" si="21"/>
        <v>43568.749999999971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30</v>
      </c>
      <c r="AQ25" s="81">
        <f t="shared" si="2"/>
        <v>90</v>
      </c>
      <c r="AR25" s="81">
        <f t="shared" si="3"/>
        <v>2880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1.75</v>
      </c>
      <c r="AW25" s="82">
        <f t="shared" si="8"/>
        <v>182</v>
      </c>
      <c r="AX25" s="81">
        <f t="shared" si="9"/>
        <v>170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1043</v>
      </c>
      <c r="BC25" s="81">
        <f t="shared" si="14"/>
        <v>170</v>
      </c>
      <c r="BD25" s="222">
        <f t="shared" si="15"/>
        <v>1E-3</v>
      </c>
      <c r="BE25" s="223">
        <f t="shared" si="16"/>
        <v>46.2</v>
      </c>
      <c r="BF25" s="84" t="str">
        <f t="shared" si="17"/>
        <v>Ticket No: 6920166 180.48 bbls sold</v>
      </c>
    </row>
    <row r="26" spans="1:58" x14ac:dyDescent="0.25">
      <c r="B26" s="47">
        <f t="shared" ca="1" si="22"/>
        <v>43568.791666666635</v>
      </c>
      <c r="C26" s="49"/>
      <c r="D26" s="50">
        <v>1045</v>
      </c>
      <c r="E26" s="51">
        <v>42</v>
      </c>
      <c r="F26" s="50">
        <v>1.75</v>
      </c>
      <c r="G26" s="51">
        <v>162</v>
      </c>
      <c r="H26" s="52">
        <v>165</v>
      </c>
      <c r="I26" s="53"/>
      <c r="J26" s="160"/>
      <c r="K26" s="65"/>
      <c r="L26" s="49"/>
      <c r="M26" s="50"/>
      <c r="N26" s="52"/>
      <c r="O26" s="54">
        <v>2852</v>
      </c>
      <c r="P26" s="50">
        <v>32</v>
      </c>
      <c r="Q26" s="52">
        <v>86</v>
      </c>
      <c r="R26" s="23">
        <f t="shared" si="18"/>
        <v>421</v>
      </c>
      <c r="S26" s="24">
        <f t="shared" si="19"/>
        <v>1238</v>
      </c>
      <c r="T26" s="62"/>
      <c r="U26" s="62"/>
      <c r="V26" s="62"/>
      <c r="W26" s="114">
        <f t="shared" ca="1" si="20"/>
        <v>154188</v>
      </c>
      <c r="X26" s="115">
        <f ca="1">IFERROR(('Main Tab'!$D$10-W26)/'Main Tab'!$D$10,1)</f>
        <v>0.13185854161153557</v>
      </c>
      <c r="Y26" s="110"/>
      <c r="Z26" s="65">
        <v>30</v>
      </c>
      <c r="AA26" s="49"/>
      <c r="AB26" s="49"/>
      <c r="AC26" s="50"/>
      <c r="AD26" s="104"/>
      <c r="AE26" s="106"/>
      <c r="AF26" s="108"/>
      <c r="AI26" s="83">
        <f t="shared" ca="1" si="21"/>
        <v>43568.791666666635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32</v>
      </c>
      <c r="AQ26" s="81">
        <f t="shared" si="2"/>
        <v>86</v>
      </c>
      <c r="AR26" s="81">
        <f t="shared" si="3"/>
        <v>2852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1.75</v>
      </c>
      <c r="AW26" s="82">
        <f t="shared" si="8"/>
        <v>162</v>
      </c>
      <c r="AX26" s="81">
        <f t="shared" si="9"/>
        <v>165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1045</v>
      </c>
      <c r="BC26" s="81">
        <f t="shared" si="14"/>
        <v>165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1:58" x14ac:dyDescent="0.25">
      <c r="B27" s="47">
        <f t="shared" ca="1" si="22"/>
        <v>43568.833333333299</v>
      </c>
      <c r="C27" s="49"/>
      <c r="D27" s="50">
        <v>1036</v>
      </c>
      <c r="E27" s="51">
        <v>42</v>
      </c>
      <c r="F27" s="50">
        <v>1.75</v>
      </c>
      <c r="G27" s="51">
        <v>201</v>
      </c>
      <c r="H27" s="52">
        <v>175</v>
      </c>
      <c r="I27" s="53"/>
      <c r="J27" s="160"/>
      <c r="K27" s="65"/>
      <c r="L27" s="49"/>
      <c r="M27" s="50"/>
      <c r="N27" s="52"/>
      <c r="O27" s="54">
        <v>2944</v>
      </c>
      <c r="P27" s="50">
        <v>31</v>
      </c>
      <c r="Q27" s="52">
        <v>94</v>
      </c>
      <c r="R27" s="23">
        <f t="shared" si="18"/>
        <v>452</v>
      </c>
      <c r="S27" s="24">
        <f t="shared" si="19"/>
        <v>1332</v>
      </c>
      <c r="T27" s="62"/>
      <c r="U27" s="62"/>
      <c r="V27" s="62"/>
      <c r="W27" s="114">
        <f t="shared" ca="1" si="20"/>
        <v>154094</v>
      </c>
      <c r="X27" s="115">
        <f ca="1">IFERROR(('Main Tab'!$D$10-W27)/'Main Tab'!$D$10,1)</f>
        <v>0.13238780003040421</v>
      </c>
      <c r="Y27" s="110"/>
      <c r="Z27" s="65">
        <v>28</v>
      </c>
      <c r="AA27" s="49"/>
      <c r="AB27" s="49"/>
      <c r="AC27" s="50"/>
      <c r="AD27" s="104"/>
      <c r="AE27" s="106"/>
      <c r="AF27" s="108"/>
      <c r="AI27" s="83">
        <f t="shared" ca="1" si="21"/>
        <v>43568.833333333299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31</v>
      </c>
      <c r="AQ27" s="81">
        <f t="shared" si="2"/>
        <v>94</v>
      </c>
      <c r="AR27" s="81">
        <f t="shared" si="3"/>
        <v>2944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2">
        <f t="shared" si="8"/>
        <v>201</v>
      </c>
      <c r="AX27" s="81">
        <f t="shared" si="9"/>
        <v>175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1036</v>
      </c>
      <c r="BC27" s="81">
        <f t="shared" si="14"/>
        <v>175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1:58" x14ac:dyDescent="0.25">
      <c r="B28" s="47">
        <f t="shared" ca="1" si="22"/>
        <v>43568.874999999964</v>
      </c>
      <c r="C28" s="49"/>
      <c r="D28" s="50">
        <v>1036</v>
      </c>
      <c r="E28" s="51">
        <v>42</v>
      </c>
      <c r="F28" s="50">
        <v>1.75</v>
      </c>
      <c r="G28" s="51">
        <v>175</v>
      </c>
      <c r="H28" s="52">
        <v>171</v>
      </c>
      <c r="I28" s="53"/>
      <c r="J28" s="160"/>
      <c r="K28" s="65"/>
      <c r="L28" s="49"/>
      <c r="M28" s="50"/>
      <c r="N28" s="52"/>
      <c r="O28" s="54">
        <v>2915</v>
      </c>
      <c r="P28" s="50">
        <v>35</v>
      </c>
      <c r="Q28" s="52">
        <v>98</v>
      </c>
      <c r="R28" s="23">
        <f t="shared" si="18"/>
        <v>487</v>
      </c>
      <c r="S28" s="24">
        <f t="shared" si="19"/>
        <v>1430</v>
      </c>
      <c r="T28" s="62"/>
      <c r="U28" s="62"/>
      <c r="V28" s="62"/>
      <c r="W28" s="114">
        <f t="shared" ca="1" si="20"/>
        <v>153996</v>
      </c>
      <c r="X28" s="115">
        <f ca="1">IFERROR(('Main Tab'!$D$10-W28)/'Main Tab'!$D$10,1)</f>
        <v>0.1329395800841183</v>
      </c>
      <c r="Y28" s="110"/>
      <c r="Z28" s="65">
        <v>33</v>
      </c>
      <c r="AA28" s="49"/>
      <c r="AB28" s="49"/>
      <c r="AC28" s="50"/>
      <c r="AD28" s="104"/>
      <c r="AE28" s="106"/>
      <c r="AF28" s="108"/>
      <c r="AI28" s="83">
        <f t="shared" ca="1" si="21"/>
        <v>43568.874999999964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35</v>
      </c>
      <c r="AQ28" s="81">
        <f t="shared" si="2"/>
        <v>98</v>
      </c>
      <c r="AR28" s="81">
        <f t="shared" si="3"/>
        <v>2915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2">
        <f t="shared" si="8"/>
        <v>175</v>
      </c>
      <c r="AX28" s="81">
        <f t="shared" si="9"/>
        <v>171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1036</v>
      </c>
      <c r="BC28" s="81">
        <f t="shared" si="14"/>
        <v>171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1:58" x14ac:dyDescent="0.25">
      <c r="B29" s="47">
        <f t="shared" ca="1" si="22"/>
        <v>43568.916666666628</v>
      </c>
      <c r="C29" s="49"/>
      <c r="D29" s="50">
        <v>1034</v>
      </c>
      <c r="E29" s="51">
        <v>42</v>
      </c>
      <c r="F29" s="50">
        <v>1.75</v>
      </c>
      <c r="G29" s="51">
        <v>166</v>
      </c>
      <c r="H29" s="52">
        <v>175</v>
      </c>
      <c r="I29" s="53"/>
      <c r="J29" s="160"/>
      <c r="K29" s="65"/>
      <c r="L29" s="49"/>
      <c r="M29" s="50"/>
      <c r="N29" s="52"/>
      <c r="O29" s="54">
        <v>2902</v>
      </c>
      <c r="P29" s="50">
        <v>36</v>
      </c>
      <c r="Q29" s="52">
        <v>82</v>
      </c>
      <c r="R29" s="23">
        <f t="shared" si="18"/>
        <v>523</v>
      </c>
      <c r="S29" s="24">
        <f t="shared" si="19"/>
        <v>1512</v>
      </c>
      <c r="T29" s="62"/>
      <c r="U29" s="62"/>
      <c r="V29" s="62"/>
      <c r="W29" s="114">
        <f t="shared" ca="1" si="20"/>
        <v>153914</v>
      </c>
      <c r="X29" s="115">
        <f ca="1">IFERROR(('Main Tab'!$D$10-W29)/'Main Tab'!$D$10,1)</f>
        <v>0.1334012735984505</v>
      </c>
      <c r="Y29" s="110"/>
      <c r="Z29" s="65">
        <v>35</v>
      </c>
      <c r="AA29" s="49"/>
      <c r="AB29" s="49"/>
      <c r="AC29" s="50"/>
      <c r="AD29" s="104"/>
      <c r="AE29" s="106"/>
      <c r="AF29" s="108"/>
      <c r="AI29" s="83">
        <f t="shared" ca="1" si="21"/>
        <v>43568.916666666628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36</v>
      </c>
      <c r="AQ29" s="81">
        <f t="shared" si="2"/>
        <v>82</v>
      </c>
      <c r="AR29" s="81">
        <f t="shared" si="3"/>
        <v>2902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2">
        <f t="shared" si="8"/>
        <v>166</v>
      </c>
      <c r="AX29" s="81">
        <f t="shared" si="9"/>
        <v>175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1034</v>
      </c>
      <c r="BC29" s="81">
        <f t="shared" si="14"/>
        <v>175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1:58" x14ac:dyDescent="0.25">
      <c r="B30" s="47">
        <f t="shared" ca="1" si="22"/>
        <v>43568.958333333292</v>
      </c>
      <c r="C30" s="49"/>
      <c r="D30" s="50">
        <v>1035</v>
      </c>
      <c r="E30" s="51">
        <v>42</v>
      </c>
      <c r="F30" s="50">
        <v>1.75</v>
      </c>
      <c r="G30" s="51">
        <v>168</v>
      </c>
      <c r="H30" s="52">
        <v>175</v>
      </c>
      <c r="I30" s="53"/>
      <c r="J30" s="160"/>
      <c r="K30" s="65"/>
      <c r="L30" s="49"/>
      <c r="M30" s="50"/>
      <c r="N30" s="52"/>
      <c r="O30" s="54">
        <v>2944</v>
      </c>
      <c r="P30" s="50">
        <v>30</v>
      </c>
      <c r="Q30" s="52">
        <v>91</v>
      </c>
      <c r="R30" s="23">
        <f t="shared" si="18"/>
        <v>553</v>
      </c>
      <c r="S30" s="24">
        <f t="shared" si="19"/>
        <v>1603</v>
      </c>
      <c r="T30" s="62"/>
      <c r="U30" s="62"/>
      <c r="V30" s="62"/>
      <c r="W30" s="114">
        <f t="shared" ca="1" si="20"/>
        <v>153823</v>
      </c>
      <c r="X30" s="115">
        <f ca="1">IFERROR(('Main Tab'!$D$10-W30)/'Main Tab'!$D$10,1)</f>
        <v>0.13391364079118503</v>
      </c>
      <c r="Y30" s="110"/>
      <c r="Z30" s="65">
        <v>28</v>
      </c>
      <c r="AA30" s="49">
        <v>7735521</v>
      </c>
      <c r="AB30" s="49" t="s">
        <v>143</v>
      </c>
      <c r="AC30" s="50">
        <v>193.96</v>
      </c>
      <c r="AD30" s="104" t="s">
        <v>157</v>
      </c>
      <c r="AE30" s="106">
        <v>46</v>
      </c>
      <c r="AF30" s="108">
        <v>2E-3</v>
      </c>
      <c r="AI30" s="83">
        <f t="shared" ca="1" si="21"/>
        <v>43568.958333333292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30</v>
      </c>
      <c r="AQ30" s="81">
        <f t="shared" si="2"/>
        <v>91</v>
      </c>
      <c r="AR30" s="81">
        <f t="shared" si="3"/>
        <v>2944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2">
        <f t="shared" si="8"/>
        <v>168</v>
      </c>
      <c r="AX30" s="81">
        <f t="shared" si="9"/>
        <v>175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1035</v>
      </c>
      <c r="BC30" s="81">
        <f t="shared" si="14"/>
        <v>175</v>
      </c>
      <c r="BD30" s="222">
        <f t="shared" si="15"/>
        <v>2E-3</v>
      </c>
      <c r="BE30" s="223">
        <f t="shared" si="16"/>
        <v>46</v>
      </c>
      <c r="BF30" s="84" t="str">
        <f t="shared" si="17"/>
        <v>Ticket No: 7735521 193.96 bbls sold</v>
      </c>
    </row>
    <row r="31" spans="1:58" x14ac:dyDescent="0.25">
      <c r="B31" s="47">
        <f t="shared" ca="1" si="22"/>
        <v>43568.999999999956</v>
      </c>
      <c r="C31" s="49"/>
      <c r="D31" s="50">
        <v>1036</v>
      </c>
      <c r="E31" s="51">
        <v>42</v>
      </c>
      <c r="F31" s="50">
        <v>1.75</v>
      </c>
      <c r="G31" s="51">
        <v>171</v>
      </c>
      <c r="H31" s="52">
        <v>176</v>
      </c>
      <c r="I31" s="53"/>
      <c r="J31" s="160"/>
      <c r="K31" s="65"/>
      <c r="L31" s="49"/>
      <c r="M31" s="50"/>
      <c r="N31" s="52"/>
      <c r="O31" s="54">
        <v>2968</v>
      </c>
      <c r="P31" s="50">
        <v>32</v>
      </c>
      <c r="Q31" s="52">
        <v>92</v>
      </c>
      <c r="R31" s="23">
        <f t="shared" si="18"/>
        <v>585</v>
      </c>
      <c r="S31" s="24">
        <f t="shared" si="19"/>
        <v>1695</v>
      </c>
      <c r="T31" s="62"/>
      <c r="U31" s="62"/>
      <c r="V31" s="62"/>
      <c r="W31" s="114">
        <f t="shared" ca="1" si="20"/>
        <v>153731</v>
      </c>
      <c r="X31" s="115">
        <f ca="1">IFERROR(('Main Tab'!$D$10-W31)/'Main Tab'!$D$10,1)</f>
        <v>0.13443163839263092</v>
      </c>
      <c r="Y31" s="110"/>
      <c r="Z31" s="65">
        <v>30</v>
      </c>
      <c r="AA31" s="49"/>
      <c r="AB31" s="49"/>
      <c r="AC31" s="50"/>
      <c r="AD31" s="104"/>
      <c r="AE31" s="106"/>
      <c r="AF31" s="108"/>
      <c r="AI31" s="83">
        <f t="shared" ca="1" si="21"/>
        <v>43568.999999999956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32</v>
      </c>
      <c r="AQ31" s="81">
        <f t="shared" si="2"/>
        <v>92</v>
      </c>
      <c r="AR31" s="81">
        <f t="shared" si="3"/>
        <v>2968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2">
        <f t="shared" si="8"/>
        <v>171</v>
      </c>
      <c r="AX31" s="81">
        <f t="shared" si="9"/>
        <v>176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1036</v>
      </c>
      <c r="BC31" s="81">
        <f t="shared" si="14"/>
        <v>176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1:58" x14ac:dyDescent="0.25">
      <c r="B32" s="47">
        <f t="shared" ca="1" si="22"/>
        <v>43569.041666666621</v>
      </c>
      <c r="C32" s="49"/>
      <c r="D32" s="50">
        <v>1033</v>
      </c>
      <c r="E32" s="51">
        <v>42</v>
      </c>
      <c r="F32" s="50">
        <v>1.75</v>
      </c>
      <c r="G32" s="51">
        <v>157</v>
      </c>
      <c r="H32" s="52">
        <v>176</v>
      </c>
      <c r="I32" s="53"/>
      <c r="J32" s="160"/>
      <c r="K32" s="65"/>
      <c r="L32" s="49"/>
      <c r="M32" s="50"/>
      <c r="N32" s="52"/>
      <c r="O32" s="54">
        <v>2984</v>
      </c>
      <c r="P32" s="50">
        <v>31</v>
      </c>
      <c r="Q32" s="52">
        <v>95</v>
      </c>
      <c r="R32" s="23">
        <f t="shared" si="18"/>
        <v>616</v>
      </c>
      <c r="S32" s="24">
        <f t="shared" si="19"/>
        <v>1790</v>
      </c>
      <c r="T32" s="62"/>
      <c r="U32" s="62"/>
      <c r="V32" s="62"/>
      <c r="W32" s="114">
        <f t="shared" ca="1" si="20"/>
        <v>153636</v>
      </c>
      <c r="X32" s="115">
        <f ca="1">IFERROR(('Main Tab'!$D$10-W32)/'Main Tab'!$D$10,1)</f>
        <v>0.13496652722021091</v>
      </c>
      <c r="Y32" s="110"/>
      <c r="Z32" s="65">
        <v>25</v>
      </c>
      <c r="AA32" s="49"/>
      <c r="AB32" s="49"/>
      <c r="AC32" s="50"/>
      <c r="AD32" s="104"/>
      <c r="AE32" s="106"/>
      <c r="AF32" s="108"/>
      <c r="AI32" s="83">
        <f t="shared" ca="1" si="21"/>
        <v>43569.041666666621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31</v>
      </c>
      <c r="AQ32" s="81">
        <f t="shared" si="2"/>
        <v>95</v>
      </c>
      <c r="AR32" s="81">
        <f t="shared" si="3"/>
        <v>2984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2">
        <f t="shared" si="8"/>
        <v>157</v>
      </c>
      <c r="AX32" s="81">
        <f t="shared" si="9"/>
        <v>176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1033</v>
      </c>
      <c r="BC32" s="81">
        <f t="shared" si="14"/>
        <v>176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43569.083333333285</v>
      </c>
      <c r="C33" s="49"/>
      <c r="D33" s="50">
        <v>1038</v>
      </c>
      <c r="E33" s="51">
        <v>42</v>
      </c>
      <c r="F33" s="50">
        <v>1.75</v>
      </c>
      <c r="G33" s="51">
        <v>181</v>
      </c>
      <c r="H33" s="52">
        <v>178</v>
      </c>
      <c r="I33" s="53"/>
      <c r="J33" s="160"/>
      <c r="K33" s="65"/>
      <c r="L33" s="49"/>
      <c r="M33" s="50"/>
      <c r="N33" s="52"/>
      <c r="O33" s="54">
        <v>3025</v>
      </c>
      <c r="P33" s="50">
        <v>36</v>
      </c>
      <c r="Q33" s="52">
        <v>103</v>
      </c>
      <c r="R33" s="23">
        <f t="shared" si="18"/>
        <v>652</v>
      </c>
      <c r="S33" s="24">
        <f t="shared" si="19"/>
        <v>1893</v>
      </c>
      <c r="T33" s="62"/>
      <c r="U33" s="62"/>
      <c r="V33" s="62"/>
      <c r="W33" s="114">
        <f t="shared" ca="1" si="20"/>
        <v>153533</v>
      </c>
      <c r="X33" s="115">
        <f ca="1">IFERROR(('Main Tab'!$D$10-W33)/'Main Tab'!$D$10,1)</f>
        <v>0.13554645931748185</v>
      </c>
      <c r="Y33" s="110"/>
      <c r="Z33" s="65">
        <v>20</v>
      </c>
      <c r="AA33" s="49"/>
      <c r="AB33" s="49"/>
      <c r="AC33" s="50"/>
      <c r="AD33" s="104"/>
      <c r="AE33" s="106"/>
      <c r="AF33" s="108"/>
      <c r="AI33" s="83">
        <f t="shared" ca="1" si="21"/>
        <v>43569.083333333285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36</v>
      </c>
      <c r="AQ33" s="81">
        <f t="shared" si="2"/>
        <v>103</v>
      </c>
      <c r="AR33" s="81">
        <f t="shared" si="3"/>
        <v>3025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2">
        <f t="shared" si="8"/>
        <v>181</v>
      </c>
      <c r="AX33" s="81">
        <f t="shared" si="9"/>
        <v>178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1038</v>
      </c>
      <c r="BC33" s="81">
        <f t="shared" si="14"/>
        <v>178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43569.124999999949</v>
      </c>
      <c r="C34" s="49"/>
      <c r="D34" s="50">
        <v>1038</v>
      </c>
      <c r="E34" s="51">
        <v>42</v>
      </c>
      <c r="F34" s="50">
        <v>1.75</v>
      </c>
      <c r="G34" s="51">
        <v>165</v>
      </c>
      <c r="H34" s="52">
        <v>177</v>
      </c>
      <c r="I34" s="53"/>
      <c r="J34" s="160"/>
      <c r="K34" s="65"/>
      <c r="L34" s="49"/>
      <c r="M34" s="50"/>
      <c r="N34" s="52"/>
      <c r="O34" s="54">
        <v>2955</v>
      </c>
      <c r="P34" s="50">
        <v>35</v>
      </c>
      <c r="Q34" s="52">
        <v>101</v>
      </c>
      <c r="R34" s="23">
        <f t="shared" si="18"/>
        <v>687</v>
      </c>
      <c r="S34" s="24">
        <f t="shared" si="19"/>
        <v>1994</v>
      </c>
      <c r="T34" s="62"/>
      <c r="U34" s="62"/>
      <c r="V34" s="62"/>
      <c r="W34" s="114">
        <f t="shared" ca="1" si="20"/>
        <v>153432</v>
      </c>
      <c r="X34" s="115">
        <f ca="1">IFERROR(('Main Tab'!$D$10-W34)/'Main Tab'!$D$10,1)</f>
        <v>0.13611513059733005</v>
      </c>
      <c r="Y34" s="110"/>
      <c r="Z34" s="65">
        <v>26</v>
      </c>
      <c r="AA34" s="49"/>
      <c r="AB34" s="49"/>
      <c r="AC34" s="50"/>
      <c r="AD34" s="104"/>
      <c r="AE34" s="106"/>
      <c r="AF34" s="108"/>
      <c r="AI34" s="83">
        <f t="shared" ca="1" si="21"/>
        <v>43569.124999999949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35</v>
      </c>
      <c r="AQ34" s="81">
        <f t="shared" si="2"/>
        <v>101</v>
      </c>
      <c r="AR34" s="81">
        <f t="shared" si="3"/>
        <v>2955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2">
        <f t="shared" si="8"/>
        <v>165</v>
      </c>
      <c r="AX34" s="81">
        <f t="shared" si="9"/>
        <v>177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1038</v>
      </c>
      <c r="BC34" s="81">
        <f t="shared" si="14"/>
        <v>177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43569.166666666613</v>
      </c>
      <c r="C35" s="49"/>
      <c r="D35" s="50">
        <v>1033</v>
      </c>
      <c r="E35" s="51">
        <v>42</v>
      </c>
      <c r="F35" s="50">
        <v>1.75</v>
      </c>
      <c r="G35" s="51">
        <v>156</v>
      </c>
      <c r="H35" s="52">
        <v>176</v>
      </c>
      <c r="I35" s="53"/>
      <c r="J35" s="160"/>
      <c r="K35" s="65"/>
      <c r="L35" s="49"/>
      <c r="M35" s="50"/>
      <c r="N35" s="52"/>
      <c r="O35" s="54">
        <v>2845</v>
      </c>
      <c r="P35" s="50">
        <v>33</v>
      </c>
      <c r="Q35" s="52">
        <v>99</v>
      </c>
      <c r="R35" s="23">
        <f t="shared" si="18"/>
        <v>720</v>
      </c>
      <c r="S35" s="24">
        <f t="shared" si="19"/>
        <v>2093</v>
      </c>
      <c r="T35" s="62"/>
      <c r="U35" s="62"/>
      <c r="V35" s="62"/>
      <c r="W35" s="114">
        <f t="shared" ca="1" si="20"/>
        <v>153333</v>
      </c>
      <c r="X35" s="115">
        <f ca="1">IFERROR(('Main Tab'!$D$10-W35)/'Main Tab'!$D$10,1)</f>
        <v>0.13667254105975551</v>
      </c>
      <c r="Y35" s="110" t="s">
        <v>192</v>
      </c>
      <c r="Z35" s="65">
        <v>30</v>
      </c>
      <c r="AA35" s="49"/>
      <c r="AB35" s="49"/>
      <c r="AC35" s="50"/>
      <c r="AD35" s="104"/>
      <c r="AE35" s="106"/>
      <c r="AF35" s="108"/>
      <c r="AI35" s="83">
        <f t="shared" ca="1" si="21"/>
        <v>43569.166666666613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Accum-19873</v>
      </c>
      <c r="AP35" s="81">
        <f t="shared" si="1"/>
        <v>33</v>
      </c>
      <c r="AQ35" s="81">
        <f t="shared" si="2"/>
        <v>99</v>
      </c>
      <c r="AR35" s="81">
        <f t="shared" si="3"/>
        <v>2845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2">
        <f t="shared" si="8"/>
        <v>156</v>
      </c>
      <c r="AX35" s="81">
        <f t="shared" si="9"/>
        <v>176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1033</v>
      </c>
      <c r="BC35" s="81">
        <f t="shared" si="14"/>
        <v>176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43569.208333333278</v>
      </c>
      <c r="C36" s="49"/>
      <c r="D36" s="50">
        <v>1031</v>
      </c>
      <c r="E36" s="50">
        <v>42</v>
      </c>
      <c r="F36" s="50">
        <v>1.75</v>
      </c>
      <c r="G36" s="51">
        <v>164</v>
      </c>
      <c r="H36" s="52">
        <v>177</v>
      </c>
      <c r="I36" s="53"/>
      <c r="J36" s="160"/>
      <c r="K36" s="65"/>
      <c r="L36" s="49"/>
      <c r="M36" s="50"/>
      <c r="N36" s="52"/>
      <c r="O36" s="54">
        <v>2863</v>
      </c>
      <c r="P36" s="50">
        <v>34</v>
      </c>
      <c r="Q36" s="52">
        <v>98</v>
      </c>
      <c r="R36" s="23">
        <f t="shared" si="18"/>
        <v>754</v>
      </c>
      <c r="S36" s="24">
        <f t="shared" si="19"/>
        <v>2191</v>
      </c>
      <c r="T36" s="62"/>
      <c r="U36" s="62"/>
      <c r="V36" s="62"/>
      <c r="W36" s="114">
        <f t="shared" ca="1" si="20"/>
        <v>153235</v>
      </c>
      <c r="X36" s="115">
        <f ca="1">IFERROR(('Main Tab'!$D$10-W36)/'Main Tab'!$D$10,1)</f>
        <v>0.13722432111346963</v>
      </c>
      <c r="Y36" s="110" t="s">
        <v>193</v>
      </c>
      <c r="Z36" s="65">
        <v>28</v>
      </c>
      <c r="AA36" s="49"/>
      <c r="AB36" s="49"/>
      <c r="AC36" s="50"/>
      <c r="AD36" s="104"/>
      <c r="AE36" s="106"/>
      <c r="AF36" s="108"/>
      <c r="AI36" s="83">
        <f t="shared" ca="1" si="21"/>
        <v>43569.208333333278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1- 12'6   OT 2-3'4</v>
      </c>
      <c r="AP36" s="81">
        <f t="shared" si="1"/>
        <v>34</v>
      </c>
      <c r="AQ36" s="81">
        <f t="shared" si="2"/>
        <v>98</v>
      </c>
      <c r="AR36" s="81">
        <f t="shared" si="3"/>
        <v>2863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2">
        <f t="shared" si="8"/>
        <v>164</v>
      </c>
      <c r="AX36" s="81">
        <f t="shared" si="9"/>
        <v>177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1031</v>
      </c>
      <c r="BC36" s="81">
        <f t="shared" si="14"/>
        <v>177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43569.249999999942</v>
      </c>
      <c r="C37" s="55"/>
      <c r="D37" s="56">
        <v>1030</v>
      </c>
      <c r="E37" s="57">
        <v>42</v>
      </c>
      <c r="F37" s="56">
        <v>1.75</v>
      </c>
      <c r="G37" s="57">
        <v>146</v>
      </c>
      <c r="H37" s="58">
        <v>177</v>
      </c>
      <c r="I37" s="59"/>
      <c r="J37" s="161"/>
      <c r="K37" s="66"/>
      <c r="L37" s="55"/>
      <c r="M37" s="56"/>
      <c r="N37" s="58"/>
      <c r="O37" s="60">
        <v>2928</v>
      </c>
      <c r="P37" s="56">
        <v>34</v>
      </c>
      <c r="Q37" s="58">
        <v>100</v>
      </c>
      <c r="R37" s="25">
        <f t="shared" si="18"/>
        <v>788</v>
      </c>
      <c r="S37" s="26">
        <f t="shared" si="19"/>
        <v>2291</v>
      </c>
      <c r="T37" s="63"/>
      <c r="U37" s="63"/>
      <c r="V37" s="63"/>
      <c r="W37" s="116">
        <f t="shared" ca="1" si="20"/>
        <v>153135</v>
      </c>
      <c r="X37" s="117">
        <f ca="1">IFERROR(('Main Tab'!$D$10-W37)/'Main Tab'!$D$10,1)</f>
        <v>0.13778736198460645</v>
      </c>
      <c r="Y37" s="111"/>
      <c r="Z37" s="66">
        <v>27</v>
      </c>
      <c r="AA37" s="55"/>
      <c r="AB37" s="55"/>
      <c r="AC37" s="56"/>
      <c r="AD37" s="105"/>
      <c r="AE37" s="107"/>
      <c r="AF37" s="109"/>
      <c r="AI37" s="85">
        <f t="shared" ca="1" si="21"/>
        <v>43569.249999999942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34</v>
      </c>
      <c r="AQ37" s="86">
        <f t="shared" si="2"/>
        <v>100</v>
      </c>
      <c r="AR37" s="86">
        <f t="shared" si="3"/>
        <v>2928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7">
        <f t="shared" si="8"/>
        <v>146</v>
      </c>
      <c r="AX37" s="86">
        <f t="shared" si="9"/>
        <v>177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1030</v>
      </c>
      <c r="BC37" s="86">
        <f t="shared" si="14"/>
        <v>177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2F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12">
    <tabColor rgb="FF000000"/>
    <pageSetUpPr fitToPage="1"/>
  </sheetPr>
  <dimension ref="A1:BF100"/>
  <sheetViews>
    <sheetView showGridLines="0" topLeftCell="J10" zoomScale="90" workbookViewId="0">
      <selection activeCell="A42" sqref="A42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43567</v>
      </c>
      <c r="N5" s="468" t="str">
        <f ca="1">"Oil Sales for "&amp;TEXT(L5,"MM-DD-YY")</f>
        <v>Oil Sales for 04-12-19</v>
      </c>
      <c r="O5" s="469"/>
      <c r="P5" s="96">
        <f>SUM(AC14:AC37)</f>
        <v>752.73</v>
      </c>
      <c r="Q5" s="10"/>
      <c r="R5" s="531" t="str">
        <f ca="1">"Flare Total For "&amp;TEXT(L5,"MM-DD-YY")</f>
        <v>Flare Total For 04-12-19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865</v>
      </c>
      <c r="M6" s="10"/>
      <c r="N6" s="472" t="str">
        <f ca="1">"Gas Sales for "&amp;TEXT(L5,"MM-DD-YY")</f>
        <v>Gas Sales for 04-12-19</v>
      </c>
      <c r="O6" s="473"/>
      <c r="P6" s="132">
        <v>2938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3029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1091</v>
      </c>
      <c r="E14" s="51">
        <v>42</v>
      </c>
      <c r="F14" s="50">
        <v>1.75</v>
      </c>
      <c r="G14" s="51">
        <v>150</v>
      </c>
      <c r="H14" s="52">
        <v>169</v>
      </c>
      <c r="I14" s="53"/>
      <c r="J14" s="160"/>
      <c r="K14" s="65"/>
      <c r="L14" s="49"/>
      <c r="M14" s="50"/>
      <c r="N14" s="52"/>
      <c r="O14" s="54">
        <v>2942</v>
      </c>
      <c r="P14" s="50">
        <v>27</v>
      </c>
      <c r="Q14" s="52">
        <v>127</v>
      </c>
      <c r="R14" s="21">
        <f>P14</f>
        <v>27</v>
      </c>
      <c r="S14" s="22">
        <f>Q14</f>
        <v>127</v>
      </c>
      <c r="T14" s="61"/>
      <c r="U14" s="61"/>
      <c r="V14" s="61"/>
      <c r="W14" s="112">
        <f ca="1">INDEX('Daily Totals'!$1:$1048576,MATCH(L5,'Daily Totals'!B:B)-1,17)</f>
        <v>158345</v>
      </c>
      <c r="X14" s="113">
        <f ca="1">IFERROR(('Main Tab'!$D$10-W14)/'Main Tab'!$D$10,1)</f>
        <v>0.10845293259837732</v>
      </c>
      <c r="Y14" s="185"/>
      <c r="Z14" s="64">
        <v>15</v>
      </c>
      <c r="AA14" s="49"/>
      <c r="AB14" s="49"/>
      <c r="AC14" s="50"/>
      <c r="AD14" s="104"/>
      <c r="AE14" s="106"/>
      <c r="AF14" s="108"/>
      <c r="AI14" s="83">
        <f ca="1">$L$5+B14</f>
        <v>43567.291666666664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27</v>
      </c>
      <c r="AQ14" s="81">
        <f t="shared" ref="AQ14:AQ37" si="2">IF(Q14="","",Q14)</f>
        <v>127</v>
      </c>
      <c r="AR14" s="81">
        <f t="shared" ref="AR14:AR37" si="3">IF(O14="","",O14)</f>
        <v>2942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0.65625</v>
      </c>
      <c r="AV14" s="81">
        <f t="shared" ref="AV14:AV37" si="7">IF(F14="","",F14)</f>
        <v>1.75</v>
      </c>
      <c r="AW14" s="82">
        <f t="shared" ref="AW14:AW37" si="8">IF(G14="","",G14)</f>
        <v>150</v>
      </c>
      <c r="AX14" s="81">
        <f t="shared" ref="AX14:AX37" si="9">IF(H14="","",H14)</f>
        <v>169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1091</v>
      </c>
      <c r="BC14" s="81">
        <f t="shared" ref="BC14:BC37" si="14">IF(H14="","",H14)</f>
        <v>169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43567.333333333328</v>
      </c>
      <c r="C15" s="49"/>
      <c r="D15" s="50">
        <v>1093</v>
      </c>
      <c r="E15" s="51">
        <v>42</v>
      </c>
      <c r="F15" s="50">
        <v>1.75</v>
      </c>
      <c r="G15" s="51">
        <v>155</v>
      </c>
      <c r="H15" s="52">
        <v>166</v>
      </c>
      <c r="I15" s="53"/>
      <c r="J15" s="160"/>
      <c r="K15" s="65"/>
      <c r="L15" s="49"/>
      <c r="M15" s="50"/>
      <c r="N15" s="52"/>
      <c r="O15" s="54">
        <v>3012</v>
      </c>
      <c r="P15" s="50">
        <v>25</v>
      </c>
      <c r="Q15" s="52">
        <v>125</v>
      </c>
      <c r="R15" s="23">
        <f t="shared" ref="R15:R37" si="18">P15+R14</f>
        <v>52</v>
      </c>
      <c r="S15" s="24">
        <f t="shared" ref="S15:S37" si="19">Q15+S14</f>
        <v>252</v>
      </c>
      <c r="T15" s="62"/>
      <c r="U15" s="62"/>
      <c r="V15" s="62"/>
      <c r="W15" s="114">
        <f t="shared" ref="W15:W37" ca="1" si="20">W14-Q15</f>
        <v>158220</v>
      </c>
      <c r="X15" s="115">
        <f ca="1">IFERROR(('Main Tab'!$D$10-W15)/'Main Tab'!$D$10,1)</f>
        <v>0.10915673368729836</v>
      </c>
      <c r="Y15" s="110" t="s">
        <v>194</v>
      </c>
      <c r="Z15" s="65">
        <v>15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43567.333333333328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 xml:space="preserve">been showing 5, on report thought 5 </v>
      </c>
      <c r="AP15" s="81">
        <f t="shared" si="1"/>
        <v>25</v>
      </c>
      <c r="AQ15" s="81">
        <f t="shared" si="2"/>
        <v>125</v>
      </c>
      <c r="AR15" s="81">
        <f t="shared" si="3"/>
        <v>3012</v>
      </c>
      <c r="AS15" s="81" t="str">
        <f t="shared" si="4"/>
        <v/>
      </c>
      <c r="AT15" s="81" t="str">
        <f t="shared" si="5"/>
        <v/>
      </c>
      <c r="AU15" s="81">
        <f t="shared" si="6"/>
        <v>0.65625</v>
      </c>
      <c r="AV15" s="81">
        <f t="shared" si="7"/>
        <v>1.75</v>
      </c>
      <c r="AW15" s="82">
        <f t="shared" si="8"/>
        <v>155</v>
      </c>
      <c r="AX15" s="81">
        <f t="shared" si="9"/>
        <v>166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1093</v>
      </c>
      <c r="BC15" s="81">
        <f t="shared" si="14"/>
        <v>166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43567.374999999993</v>
      </c>
      <c r="C16" s="49"/>
      <c r="D16" s="50">
        <v>1095</v>
      </c>
      <c r="E16" s="51">
        <v>42</v>
      </c>
      <c r="F16" s="50">
        <v>1.75</v>
      </c>
      <c r="G16" s="51">
        <v>163</v>
      </c>
      <c r="H16" s="52">
        <v>177</v>
      </c>
      <c r="I16" s="53"/>
      <c r="J16" s="160"/>
      <c r="K16" s="65"/>
      <c r="L16" s="49"/>
      <c r="M16" s="50"/>
      <c r="N16" s="52"/>
      <c r="O16" s="54">
        <v>2909</v>
      </c>
      <c r="P16" s="50">
        <v>26</v>
      </c>
      <c r="Q16" s="52">
        <v>123</v>
      </c>
      <c r="R16" s="23">
        <f t="shared" si="18"/>
        <v>78</v>
      </c>
      <c r="S16" s="24">
        <f t="shared" si="19"/>
        <v>375</v>
      </c>
      <c r="T16" s="62"/>
      <c r="U16" s="62"/>
      <c r="V16" s="62"/>
      <c r="W16" s="114">
        <f t="shared" ca="1" si="20"/>
        <v>158097</v>
      </c>
      <c r="X16" s="115">
        <f ca="1">IFERROR(('Main Tab'!$D$10-W16)/'Main Tab'!$D$10,1)</f>
        <v>0.10984927395879666</v>
      </c>
      <c r="Y16" s="110" t="s">
        <v>195</v>
      </c>
      <c r="Z16" s="65">
        <v>20</v>
      </c>
      <c r="AA16" s="49"/>
      <c r="AB16" s="49"/>
      <c r="AC16" s="50"/>
      <c r="AD16" s="104"/>
      <c r="AE16" s="106"/>
      <c r="AF16" s="108"/>
      <c r="AI16" s="83">
        <f t="shared" ca="1" si="21"/>
        <v>43567.374999999993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>meant showing heavy sand,</v>
      </c>
      <c r="AP16" s="81">
        <f t="shared" si="1"/>
        <v>26</v>
      </c>
      <c r="AQ16" s="81">
        <f t="shared" si="2"/>
        <v>123</v>
      </c>
      <c r="AR16" s="81">
        <f t="shared" si="3"/>
        <v>2909</v>
      </c>
      <c r="AS16" s="81" t="str">
        <f t="shared" si="4"/>
        <v/>
      </c>
      <c r="AT16" s="81" t="str">
        <f t="shared" si="5"/>
        <v/>
      </c>
      <c r="AU16" s="81">
        <f t="shared" si="6"/>
        <v>0.65625</v>
      </c>
      <c r="AV16" s="81">
        <f t="shared" si="7"/>
        <v>1.75</v>
      </c>
      <c r="AW16" s="82">
        <f t="shared" si="8"/>
        <v>163</v>
      </c>
      <c r="AX16" s="81">
        <f t="shared" si="9"/>
        <v>177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1095</v>
      </c>
      <c r="BC16" s="81">
        <f t="shared" si="14"/>
        <v>177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1:58" x14ac:dyDescent="0.25">
      <c r="B17" s="47">
        <f t="shared" ca="1" si="22"/>
        <v>43567.416666666657</v>
      </c>
      <c r="C17" s="49"/>
      <c r="D17" s="50">
        <v>1096</v>
      </c>
      <c r="E17" s="51">
        <v>42</v>
      </c>
      <c r="F17" s="50">
        <v>1.75</v>
      </c>
      <c r="G17" s="51">
        <v>138</v>
      </c>
      <c r="H17" s="52">
        <v>179</v>
      </c>
      <c r="I17" s="53"/>
      <c r="J17" s="160"/>
      <c r="K17" s="65"/>
      <c r="L17" s="49"/>
      <c r="M17" s="50"/>
      <c r="N17" s="52"/>
      <c r="O17" s="54">
        <v>2942</v>
      </c>
      <c r="P17" s="50">
        <v>26</v>
      </c>
      <c r="Q17" s="52">
        <v>122</v>
      </c>
      <c r="R17" s="23">
        <f t="shared" si="18"/>
        <v>104</v>
      </c>
      <c r="S17" s="24">
        <f t="shared" si="19"/>
        <v>497</v>
      </c>
      <c r="T17" s="62"/>
      <c r="U17" s="171"/>
      <c r="V17" s="62"/>
      <c r="W17" s="114">
        <f t="shared" ca="1" si="20"/>
        <v>157975</v>
      </c>
      <c r="X17" s="115">
        <f ca="1">IFERROR(('Main Tab'!$D$10-W17)/'Main Tab'!$D$10,1)</f>
        <v>0.1105361838215836</v>
      </c>
      <c r="Y17" s="110" t="s">
        <v>196</v>
      </c>
      <c r="Z17" s="65">
        <v>25</v>
      </c>
      <c r="AA17" s="49">
        <v>7758211</v>
      </c>
      <c r="AB17" s="49" t="s">
        <v>143</v>
      </c>
      <c r="AC17" s="50">
        <v>202.27</v>
      </c>
      <c r="AD17" s="104" t="s">
        <v>157</v>
      </c>
      <c r="AE17" s="106">
        <v>47</v>
      </c>
      <c r="AF17" s="108">
        <v>2E-3</v>
      </c>
      <c r="AI17" s="83">
        <f t="shared" ca="1" si="21"/>
        <v>43567.416666666657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>but will show gallons made of</v>
      </c>
      <c r="AP17" s="81">
        <f t="shared" si="1"/>
        <v>26</v>
      </c>
      <c r="AQ17" s="81">
        <f t="shared" si="2"/>
        <v>122</v>
      </c>
      <c r="AR17" s="81">
        <f t="shared" si="3"/>
        <v>2942</v>
      </c>
      <c r="AS17" s="81" t="str">
        <f t="shared" si="4"/>
        <v/>
      </c>
      <c r="AT17" s="81" t="str">
        <f t="shared" si="5"/>
        <v/>
      </c>
      <c r="AU17" s="81">
        <f t="shared" si="6"/>
        <v>0.65625</v>
      </c>
      <c r="AV17" s="81">
        <f t="shared" si="7"/>
        <v>1.75</v>
      </c>
      <c r="AW17" s="82">
        <f t="shared" si="8"/>
        <v>138</v>
      </c>
      <c r="AX17" s="81">
        <f t="shared" si="9"/>
        <v>179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1096</v>
      </c>
      <c r="BC17" s="81">
        <f t="shared" si="14"/>
        <v>179</v>
      </c>
      <c r="BD17" s="222">
        <f t="shared" si="15"/>
        <v>2E-3</v>
      </c>
      <c r="BE17" s="223">
        <f t="shared" si="16"/>
        <v>47</v>
      </c>
      <c r="BF17" s="84" t="str">
        <f t="shared" si="17"/>
        <v>Ticket No: 7758211 202.27 bbls sold</v>
      </c>
    </row>
    <row r="18" spans="1:58" x14ac:dyDescent="0.25">
      <c r="B18" s="47">
        <f t="shared" ca="1" si="22"/>
        <v>43567.458333333321</v>
      </c>
      <c r="C18" s="49"/>
      <c r="D18" s="50">
        <v>1094</v>
      </c>
      <c r="E18" s="51">
        <v>42</v>
      </c>
      <c r="F18" s="50">
        <v>1.75</v>
      </c>
      <c r="G18" s="51">
        <v>144</v>
      </c>
      <c r="H18" s="52">
        <v>168</v>
      </c>
      <c r="I18" s="53"/>
      <c r="J18" s="160"/>
      <c r="K18" s="65"/>
      <c r="L18" s="49"/>
      <c r="M18" s="50"/>
      <c r="N18" s="52"/>
      <c r="O18" s="54">
        <v>2961</v>
      </c>
      <c r="P18" s="50">
        <v>28</v>
      </c>
      <c r="Q18" s="52">
        <v>122</v>
      </c>
      <c r="R18" s="23">
        <f t="shared" si="18"/>
        <v>132</v>
      </c>
      <c r="S18" s="24">
        <f t="shared" si="19"/>
        <v>619</v>
      </c>
      <c r="T18" s="62"/>
      <c r="U18" s="62"/>
      <c r="V18" s="62"/>
      <c r="W18" s="114">
        <f t="shared" ca="1" si="20"/>
        <v>157853</v>
      </c>
      <c r="X18" s="115">
        <f ca="1">IFERROR(('Main Tab'!$D$10-W18)/'Main Tab'!$D$10,1)</f>
        <v>0.11122309368437056</v>
      </c>
      <c r="Y18" s="110" t="s">
        <v>197</v>
      </c>
      <c r="Z18" s="65">
        <v>15</v>
      </c>
      <c r="AA18" s="49"/>
      <c r="AB18" s="49"/>
      <c r="AC18" s="50"/>
      <c r="AD18" s="104"/>
      <c r="AE18" s="106"/>
      <c r="AF18" s="108"/>
      <c r="AI18" s="83">
        <f t="shared" ca="1" si="21"/>
        <v>43567.458333333321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>sand for that hour</v>
      </c>
      <c r="AP18" s="81">
        <f t="shared" si="1"/>
        <v>28</v>
      </c>
      <c r="AQ18" s="81">
        <f t="shared" si="2"/>
        <v>122</v>
      </c>
      <c r="AR18" s="81">
        <f t="shared" si="3"/>
        <v>2961</v>
      </c>
      <c r="AS18" s="81" t="str">
        <f t="shared" si="4"/>
        <v/>
      </c>
      <c r="AT18" s="81" t="str">
        <f t="shared" si="5"/>
        <v/>
      </c>
      <c r="AU18" s="81">
        <f t="shared" si="6"/>
        <v>0.65625</v>
      </c>
      <c r="AV18" s="81">
        <f t="shared" si="7"/>
        <v>1.75</v>
      </c>
      <c r="AW18" s="82">
        <f t="shared" si="8"/>
        <v>144</v>
      </c>
      <c r="AX18" s="81">
        <f t="shared" si="9"/>
        <v>168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1094</v>
      </c>
      <c r="BC18" s="81">
        <f t="shared" si="14"/>
        <v>168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1:58" x14ac:dyDescent="0.25">
      <c r="B19" s="47">
        <f t="shared" ca="1" si="22"/>
        <v>43567.499999999985</v>
      </c>
      <c r="C19" s="49"/>
      <c r="D19" s="50">
        <v>1093</v>
      </c>
      <c r="E19" s="51">
        <v>42</v>
      </c>
      <c r="F19" s="50">
        <v>1.75</v>
      </c>
      <c r="G19" s="51">
        <v>228</v>
      </c>
      <c r="H19" s="52">
        <v>178</v>
      </c>
      <c r="I19" s="53"/>
      <c r="J19" s="160"/>
      <c r="K19" s="65"/>
      <c r="L19" s="49"/>
      <c r="M19" s="50"/>
      <c r="N19" s="52"/>
      <c r="O19" s="54">
        <v>3373</v>
      </c>
      <c r="P19" s="50">
        <v>27</v>
      </c>
      <c r="Q19" s="52">
        <v>138</v>
      </c>
      <c r="R19" s="23">
        <f t="shared" si="18"/>
        <v>159</v>
      </c>
      <c r="S19" s="24">
        <f t="shared" si="19"/>
        <v>757</v>
      </c>
      <c r="T19" s="62"/>
      <c r="U19" s="62"/>
      <c r="V19" s="62"/>
      <c r="W19" s="114">
        <f t="shared" ca="1" si="20"/>
        <v>157715</v>
      </c>
      <c r="X19" s="115">
        <f ca="1">IFERROR(('Main Tab'!$D$10-W19)/'Main Tab'!$D$10,1)</f>
        <v>0.11200009008653938</v>
      </c>
      <c r="Y19" s="110"/>
      <c r="Z19" s="65">
        <v>15</v>
      </c>
      <c r="AA19" s="49"/>
      <c r="AB19" s="49"/>
      <c r="AC19" s="50"/>
      <c r="AD19" s="104"/>
      <c r="AE19" s="106"/>
      <c r="AF19" s="108"/>
      <c r="AI19" s="83">
        <f t="shared" ca="1" si="21"/>
        <v>43567.499999999985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27</v>
      </c>
      <c r="AQ19" s="81">
        <f t="shared" si="2"/>
        <v>138</v>
      </c>
      <c r="AR19" s="81">
        <f t="shared" si="3"/>
        <v>3373</v>
      </c>
      <c r="AS19" s="81" t="str">
        <f t="shared" si="4"/>
        <v/>
      </c>
      <c r="AT19" s="81" t="str">
        <f t="shared" si="5"/>
        <v/>
      </c>
      <c r="AU19" s="81">
        <f t="shared" si="6"/>
        <v>0.65625</v>
      </c>
      <c r="AV19" s="81">
        <f t="shared" si="7"/>
        <v>1.75</v>
      </c>
      <c r="AW19" s="82">
        <f t="shared" si="8"/>
        <v>228</v>
      </c>
      <c r="AX19" s="81">
        <f t="shared" si="9"/>
        <v>178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1093</v>
      </c>
      <c r="BC19" s="81">
        <f t="shared" si="14"/>
        <v>178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1:58" x14ac:dyDescent="0.25">
      <c r="B20" s="47">
        <f t="shared" ca="1" si="22"/>
        <v>43567.54166666665</v>
      </c>
      <c r="C20" s="49"/>
      <c r="D20" s="50">
        <v>1089</v>
      </c>
      <c r="E20" s="51">
        <v>42</v>
      </c>
      <c r="F20" s="50">
        <v>1.75</v>
      </c>
      <c r="G20" s="51">
        <v>202</v>
      </c>
      <c r="H20" s="52">
        <v>161</v>
      </c>
      <c r="I20" s="53"/>
      <c r="J20" s="160"/>
      <c r="K20" s="65"/>
      <c r="L20" s="49"/>
      <c r="M20" s="50"/>
      <c r="N20" s="52"/>
      <c r="O20" s="54">
        <v>3323</v>
      </c>
      <c r="P20" s="50">
        <v>30</v>
      </c>
      <c r="Q20" s="52">
        <v>138</v>
      </c>
      <c r="R20" s="23">
        <f t="shared" si="18"/>
        <v>189</v>
      </c>
      <c r="S20" s="24">
        <f t="shared" si="19"/>
        <v>895</v>
      </c>
      <c r="T20" s="62"/>
      <c r="U20" s="62"/>
      <c r="V20" s="62"/>
      <c r="W20" s="114">
        <f t="shared" ca="1" si="20"/>
        <v>157577</v>
      </c>
      <c r="X20" s="115">
        <f ca="1">IFERROR(('Main Tab'!$D$10-W20)/'Main Tab'!$D$10,1)</f>
        <v>0.11277708648870821</v>
      </c>
      <c r="Y20" s="110"/>
      <c r="Z20" s="65">
        <v>25</v>
      </c>
      <c r="AA20" s="49"/>
      <c r="AB20" s="49"/>
      <c r="AC20" s="50"/>
      <c r="AD20" s="104"/>
      <c r="AE20" s="106"/>
      <c r="AF20" s="108"/>
      <c r="AI20" s="83">
        <f t="shared" ca="1" si="21"/>
        <v>43567.54166666665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30</v>
      </c>
      <c r="AQ20" s="81">
        <f t="shared" si="2"/>
        <v>138</v>
      </c>
      <c r="AR20" s="81">
        <f t="shared" si="3"/>
        <v>3323</v>
      </c>
      <c r="AS20" s="81" t="str">
        <f t="shared" si="4"/>
        <v/>
      </c>
      <c r="AT20" s="81" t="str">
        <f t="shared" si="5"/>
        <v/>
      </c>
      <c r="AU20" s="81">
        <f t="shared" si="6"/>
        <v>0.65625</v>
      </c>
      <c r="AV20" s="81">
        <f t="shared" si="7"/>
        <v>1.75</v>
      </c>
      <c r="AW20" s="82">
        <f t="shared" si="8"/>
        <v>202</v>
      </c>
      <c r="AX20" s="81">
        <f t="shared" si="9"/>
        <v>161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1089</v>
      </c>
      <c r="BC20" s="81">
        <f t="shared" si="14"/>
        <v>161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1:58" x14ac:dyDescent="0.25">
      <c r="B21" s="47">
        <f t="shared" ca="1" si="22"/>
        <v>43567.583333333314</v>
      </c>
      <c r="C21" s="49"/>
      <c r="D21" s="50">
        <v>1081</v>
      </c>
      <c r="E21" s="51">
        <v>42</v>
      </c>
      <c r="F21" s="50">
        <v>1.75</v>
      </c>
      <c r="G21" s="51">
        <v>240</v>
      </c>
      <c r="H21" s="52">
        <v>177</v>
      </c>
      <c r="I21" s="53"/>
      <c r="J21" s="160"/>
      <c r="K21" s="65"/>
      <c r="L21" s="49"/>
      <c r="M21" s="50"/>
      <c r="N21" s="52"/>
      <c r="O21" s="54">
        <v>3361</v>
      </c>
      <c r="P21" s="50">
        <v>29</v>
      </c>
      <c r="Q21" s="52">
        <v>133</v>
      </c>
      <c r="R21" s="23">
        <f t="shared" si="18"/>
        <v>218</v>
      </c>
      <c r="S21" s="24">
        <f t="shared" si="19"/>
        <v>1028</v>
      </c>
      <c r="T21" s="62"/>
      <c r="U21" s="62"/>
      <c r="V21" s="62"/>
      <c r="W21" s="114">
        <f t="shared" ca="1" si="20"/>
        <v>157444</v>
      </c>
      <c r="X21" s="115">
        <f ca="1">IFERROR(('Main Tab'!$D$10-W21)/'Main Tab'!$D$10,1)</f>
        <v>0.11352593084732021</v>
      </c>
      <c r="Y21" s="110"/>
      <c r="Z21" s="65">
        <v>12</v>
      </c>
      <c r="AA21" s="49"/>
      <c r="AB21" s="49"/>
      <c r="AC21" s="50"/>
      <c r="AD21" s="104"/>
      <c r="AE21" s="106"/>
      <c r="AF21" s="108"/>
      <c r="AI21" s="83">
        <f t="shared" ca="1" si="21"/>
        <v>43567.583333333314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29</v>
      </c>
      <c r="AQ21" s="81">
        <f t="shared" si="2"/>
        <v>133</v>
      </c>
      <c r="AR21" s="81">
        <f t="shared" si="3"/>
        <v>3361</v>
      </c>
      <c r="AS21" s="81" t="str">
        <f t="shared" si="4"/>
        <v/>
      </c>
      <c r="AT21" s="81" t="str">
        <f t="shared" si="5"/>
        <v/>
      </c>
      <c r="AU21" s="81">
        <f t="shared" si="6"/>
        <v>0.65625</v>
      </c>
      <c r="AV21" s="81">
        <f t="shared" si="7"/>
        <v>1.75</v>
      </c>
      <c r="AW21" s="82">
        <f t="shared" si="8"/>
        <v>240</v>
      </c>
      <c r="AX21" s="81">
        <f t="shared" si="9"/>
        <v>177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1081</v>
      </c>
      <c r="BC21" s="81">
        <f t="shared" si="14"/>
        <v>177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1:58" x14ac:dyDescent="0.25">
      <c r="B22" s="47">
        <f t="shared" ca="1" si="22"/>
        <v>43567.624999999978</v>
      </c>
      <c r="C22" s="49"/>
      <c r="D22" s="50">
        <v>1077</v>
      </c>
      <c r="E22" s="51">
        <v>42</v>
      </c>
      <c r="F22" s="50">
        <v>1.75</v>
      </c>
      <c r="G22" s="51">
        <v>168</v>
      </c>
      <c r="H22" s="52">
        <v>171</v>
      </c>
      <c r="I22" s="53"/>
      <c r="J22" s="160"/>
      <c r="K22" s="65"/>
      <c r="L22" s="49"/>
      <c r="M22" s="50"/>
      <c r="N22" s="52"/>
      <c r="O22" s="54">
        <v>3291</v>
      </c>
      <c r="P22" s="50">
        <v>29</v>
      </c>
      <c r="Q22" s="52">
        <v>136</v>
      </c>
      <c r="R22" s="23">
        <f t="shared" si="18"/>
        <v>247</v>
      </c>
      <c r="S22" s="24">
        <f t="shared" si="19"/>
        <v>1164</v>
      </c>
      <c r="T22" s="62"/>
      <c r="U22" s="62">
        <v>5926</v>
      </c>
      <c r="V22" s="62"/>
      <c r="W22" s="114">
        <f t="shared" ca="1" si="20"/>
        <v>157308</v>
      </c>
      <c r="X22" s="115">
        <f ca="1">IFERROR(('Main Tab'!$D$10-W22)/'Main Tab'!$D$10,1)</f>
        <v>0.1142916664320663</v>
      </c>
      <c r="Y22" s="110" t="s">
        <v>198</v>
      </c>
      <c r="Z22" s="65">
        <v>7</v>
      </c>
      <c r="AA22" s="49"/>
      <c r="AB22" s="49"/>
      <c r="AC22" s="50"/>
      <c r="AD22" s="104"/>
      <c r="AE22" s="106"/>
      <c r="AF22" s="108"/>
      <c r="AI22" s="83">
        <f t="shared" ca="1" si="21"/>
        <v>43567.624999999978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>Chlorides 1 / 5926ppm</v>
      </c>
      <c r="AP22" s="81">
        <f t="shared" si="1"/>
        <v>29</v>
      </c>
      <c r="AQ22" s="81">
        <f t="shared" si="2"/>
        <v>136</v>
      </c>
      <c r="AR22" s="81">
        <f t="shared" si="3"/>
        <v>3291</v>
      </c>
      <c r="AS22" s="81" t="str">
        <f t="shared" si="4"/>
        <v/>
      </c>
      <c r="AT22" s="81" t="str">
        <f t="shared" si="5"/>
        <v/>
      </c>
      <c r="AU22" s="81">
        <f t="shared" si="6"/>
        <v>0.65625</v>
      </c>
      <c r="AV22" s="81">
        <f t="shared" si="7"/>
        <v>1.75</v>
      </c>
      <c r="AW22" s="82">
        <f t="shared" si="8"/>
        <v>168</v>
      </c>
      <c r="AX22" s="81">
        <f t="shared" si="9"/>
        <v>171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1077</v>
      </c>
      <c r="BC22" s="81">
        <f t="shared" si="14"/>
        <v>171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1:58" x14ac:dyDescent="0.25">
      <c r="A23">
        <v>5</v>
      </c>
      <c r="B23" s="47">
        <f t="shared" ca="1" si="22"/>
        <v>43567.666666666642</v>
      </c>
      <c r="C23" s="49"/>
      <c r="D23" s="50">
        <v>1070</v>
      </c>
      <c r="E23" s="51">
        <v>42</v>
      </c>
      <c r="F23" s="50">
        <v>1.75</v>
      </c>
      <c r="G23" s="51">
        <v>204</v>
      </c>
      <c r="H23" s="52">
        <v>169</v>
      </c>
      <c r="I23" s="53"/>
      <c r="J23" s="160"/>
      <c r="K23" s="65"/>
      <c r="L23" s="49"/>
      <c r="M23" s="50"/>
      <c r="N23" s="52"/>
      <c r="O23" s="54">
        <v>3342</v>
      </c>
      <c r="P23" s="50">
        <v>30</v>
      </c>
      <c r="Q23" s="52">
        <v>135</v>
      </c>
      <c r="R23" s="23">
        <f t="shared" si="18"/>
        <v>277</v>
      </c>
      <c r="S23" s="24">
        <f t="shared" si="19"/>
        <v>1299</v>
      </c>
      <c r="T23" s="62"/>
      <c r="U23" s="62"/>
      <c r="V23" s="62"/>
      <c r="W23" s="114">
        <f t="shared" ca="1" si="20"/>
        <v>157173</v>
      </c>
      <c r="X23" s="115">
        <f ca="1">IFERROR(('Main Tab'!$D$10-W23)/'Main Tab'!$D$10,1)</f>
        <v>0.11505177160810104</v>
      </c>
      <c r="Y23" s="110"/>
      <c r="Z23" s="65">
        <v>7</v>
      </c>
      <c r="AA23" s="49"/>
      <c r="AB23" s="49"/>
      <c r="AC23" s="50"/>
      <c r="AD23" s="104"/>
      <c r="AE23" s="106"/>
      <c r="AF23" s="108"/>
      <c r="AI23" s="83">
        <f t="shared" ca="1" si="21"/>
        <v>43567.666666666642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30</v>
      </c>
      <c r="AQ23" s="81">
        <f t="shared" si="2"/>
        <v>135</v>
      </c>
      <c r="AR23" s="81">
        <f t="shared" si="3"/>
        <v>3342</v>
      </c>
      <c r="AS23" s="81" t="str">
        <f t="shared" si="4"/>
        <v/>
      </c>
      <c r="AT23" s="81" t="str">
        <f t="shared" si="5"/>
        <v/>
      </c>
      <c r="AU23" s="81">
        <f t="shared" si="6"/>
        <v>0.65625</v>
      </c>
      <c r="AV23" s="81">
        <f t="shared" si="7"/>
        <v>1.75</v>
      </c>
      <c r="AW23" s="82">
        <f t="shared" si="8"/>
        <v>204</v>
      </c>
      <c r="AX23" s="81">
        <f t="shared" si="9"/>
        <v>169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1070</v>
      </c>
      <c r="BC23" s="81">
        <f t="shared" si="14"/>
        <v>169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1:58" x14ac:dyDescent="0.25">
      <c r="B24" s="47">
        <f t="shared" ca="1" si="22"/>
        <v>43567.708333333307</v>
      </c>
      <c r="C24" s="49"/>
      <c r="D24" s="50">
        <v>1068</v>
      </c>
      <c r="E24" s="51">
        <v>42</v>
      </c>
      <c r="F24" s="50">
        <v>1.75</v>
      </c>
      <c r="G24" s="51">
        <v>189</v>
      </c>
      <c r="H24" s="52">
        <v>169</v>
      </c>
      <c r="I24" s="53"/>
      <c r="J24" s="160"/>
      <c r="K24" s="65"/>
      <c r="L24" s="49"/>
      <c r="M24" s="50"/>
      <c r="N24" s="52"/>
      <c r="O24" s="54">
        <v>3202</v>
      </c>
      <c r="P24" s="50">
        <v>33</v>
      </c>
      <c r="Q24" s="52">
        <v>134</v>
      </c>
      <c r="R24" s="23">
        <f t="shared" si="18"/>
        <v>310</v>
      </c>
      <c r="S24" s="24">
        <f t="shared" si="19"/>
        <v>1433</v>
      </c>
      <c r="T24" s="62"/>
      <c r="U24" s="62"/>
      <c r="V24" s="62"/>
      <c r="W24" s="114">
        <f t="shared" ca="1" si="20"/>
        <v>157039</v>
      </c>
      <c r="X24" s="115">
        <f ca="1">IFERROR(('Main Tab'!$D$10-W24)/'Main Tab'!$D$10,1)</f>
        <v>0.11580624637542439</v>
      </c>
      <c r="Y24" s="110"/>
      <c r="Z24" s="65">
        <v>15</v>
      </c>
      <c r="AA24" s="49"/>
      <c r="AB24" s="49"/>
      <c r="AC24" s="50"/>
      <c r="AD24" s="104"/>
      <c r="AE24" s="106"/>
      <c r="AF24" s="108"/>
      <c r="AI24" s="83">
        <f t="shared" ca="1" si="21"/>
        <v>43567.708333333307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33</v>
      </c>
      <c r="AQ24" s="81">
        <f t="shared" si="2"/>
        <v>134</v>
      </c>
      <c r="AR24" s="81">
        <f t="shared" si="3"/>
        <v>3202</v>
      </c>
      <c r="AS24" s="81" t="str">
        <f t="shared" si="4"/>
        <v/>
      </c>
      <c r="AT24" s="81" t="str">
        <f t="shared" si="5"/>
        <v/>
      </c>
      <c r="AU24" s="81">
        <f t="shared" si="6"/>
        <v>0.65625</v>
      </c>
      <c r="AV24" s="81">
        <f t="shared" si="7"/>
        <v>1.75</v>
      </c>
      <c r="AW24" s="82">
        <f t="shared" si="8"/>
        <v>189</v>
      </c>
      <c r="AX24" s="81">
        <f t="shared" si="9"/>
        <v>169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1068</v>
      </c>
      <c r="BC24" s="81">
        <f t="shared" si="14"/>
        <v>169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1:58" x14ac:dyDescent="0.25">
      <c r="B25" s="47">
        <f t="shared" ca="1" si="22"/>
        <v>43567.749999999971</v>
      </c>
      <c r="C25" s="49"/>
      <c r="D25" s="50">
        <v>1064</v>
      </c>
      <c r="E25" s="51">
        <v>42</v>
      </c>
      <c r="F25" s="50">
        <v>1.75</v>
      </c>
      <c r="G25" s="51">
        <v>154</v>
      </c>
      <c r="H25" s="52">
        <v>170</v>
      </c>
      <c r="I25" s="53"/>
      <c r="J25" s="160"/>
      <c r="K25" s="65"/>
      <c r="L25" s="49"/>
      <c r="M25" s="50"/>
      <c r="N25" s="52"/>
      <c r="O25" s="54">
        <v>2713</v>
      </c>
      <c r="P25" s="50">
        <v>36</v>
      </c>
      <c r="Q25" s="52">
        <v>121</v>
      </c>
      <c r="R25" s="23">
        <f t="shared" si="18"/>
        <v>346</v>
      </c>
      <c r="S25" s="24">
        <f t="shared" si="19"/>
        <v>1554</v>
      </c>
      <c r="T25" s="62"/>
      <c r="U25" s="62"/>
      <c r="V25" s="62"/>
      <c r="W25" s="114">
        <f t="shared" ca="1" si="20"/>
        <v>156918</v>
      </c>
      <c r="X25" s="115">
        <f ca="1">IFERROR(('Main Tab'!$D$10-W25)/'Main Tab'!$D$10,1)</f>
        <v>0.11648752582949996</v>
      </c>
      <c r="Y25" s="110"/>
      <c r="Z25" s="65">
        <v>20</v>
      </c>
      <c r="AA25" s="49">
        <v>7784201</v>
      </c>
      <c r="AB25" s="49" t="s">
        <v>143</v>
      </c>
      <c r="AC25" s="50">
        <v>189.8</v>
      </c>
      <c r="AD25" s="104" t="s">
        <v>157</v>
      </c>
      <c r="AE25" s="106">
        <v>47.7</v>
      </c>
      <c r="AF25" s="108">
        <v>1E-3</v>
      </c>
      <c r="AI25" s="83">
        <f t="shared" ca="1" si="21"/>
        <v>43567.749999999971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36</v>
      </c>
      <c r="AQ25" s="81">
        <f t="shared" si="2"/>
        <v>121</v>
      </c>
      <c r="AR25" s="81">
        <f t="shared" si="3"/>
        <v>2713</v>
      </c>
      <c r="AS25" s="81" t="str">
        <f t="shared" si="4"/>
        <v/>
      </c>
      <c r="AT25" s="81" t="str">
        <f t="shared" si="5"/>
        <v/>
      </c>
      <c r="AU25" s="81">
        <f t="shared" si="6"/>
        <v>0.65625</v>
      </c>
      <c r="AV25" s="81">
        <f t="shared" si="7"/>
        <v>1.75</v>
      </c>
      <c r="AW25" s="82">
        <f t="shared" si="8"/>
        <v>154</v>
      </c>
      <c r="AX25" s="81">
        <f t="shared" si="9"/>
        <v>170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1064</v>
      </c>
      <c r="BC25" s="81">
        <f t="shared" si="14"/>
        <v>170</v>
      </c>
      <c r="BD25" s="222">
        <f t="shared" si="15"/>
        <v>1E-3</v>
      </c>
      <c r="BE25" s="223">
        <f t="shared" si="16"/>
        <v>47.7</v>
      </c>
      <c r="BF25" s="84" t="str">
        <f t="shared" si="17"/>
        <v>Ticket No: 7784201 189.8 bbls sold</v>
      </c>
    </row>
    <row r="26" spans="1:58" x14ac:dyDescent="0.25">
      <c r="B26" s="47">
        <f t="shared" ca="1" si="22"/>
        <v>43567.791666666635</v>
      </c>
      <c r="C26" s="49"/>
      <c r="D26" s="50">
        <v>1064</v>
      </c>
      <c r="E26" s="51">
        <v>42</v>
      </c>
      <c r="F26" s="50">
        <v>1.75</v>
      </c>
      <c r="G26" s="51">
        <v>155</v>
      </c>
      <c r="H26" s="52">
        <v>170</v>
      </c>
      <c r="I26" s="53"/>
      <c r="J26" s="160"/>
      <c r="K26" s="65"/>
      <c r="L26" s="49"/>
      <c r="M26" s="50"/>
      <c r="N26" s="52"/>
      <c r="O26" s="54">
        <v>3144</v>
      </c>
      <c r="P26" s="50">
        <v>42</v>
      </c>
      <c r="Q26" s="52">
        <v>130</v>
      </c>
      <c r="R26" s="23">
        <f t="shared" si="18"/>
        <v>388</v>
      </c>
      <c r="S26" s="24">
        <f t="shared" si="19"/>
        <v>1684</v>
      </c>
      <c r="T26" s="62"/>
      <c r="U26" s="62"/>
      <c r="V26" s="62"/>
      <c r="W26" s="114">
        <f t="shared" ca="1" si="20"/>
        <v>156788</v>
      </c>
      <c r="X26" s="115">
        <f ca="1">IFERROR(('Main Tab'!$D$10-W26)/'Main Tab'!$D$10,1)</f>
        <v>0.11721947896197785</v>
      </c>
      <c r="Y26" s="110"/>
      <c r="Z26" s="65">
        <v>15</v>
      </c>
      <c r="AA26" s="49"/>
      <c r="AB26" s="49"/>
      <c r="AC26" s="50"/>
      <c r="AD26" s="104"/>
      <c r="AE26" s="106"/>
      <c r="AF26" s="108"/>
      <c r="AI26" s="83">
        <f t="shared" ca="1" si="21"/>
        <v>43567.791666666635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42</v>
      </c>
      <c r="AQ26" s="81">
        <f t="shared" si="2"/>
        <v>130</v>
      </c>
      <c r="AR26" s="81">
        <f t="shared" si="3"/>
        <v>3144</v>
      </c>
      <c r="AS26" s="81" t="str">
        <f t="shared" si="4"/>
        <v/>
      </c>
      <c r="AT26" s="81" t="str">
        <f t="shared" si="5"/>
        <v/>
      </c>
      <c r="AU26" s="81">
        <f t="shared" si="6"/>
        <v>0.65625</v>
      </c>
      <c r="AV26" s="81">
        <f t="shared" si="7"/>
        <v>1.75</v>
      </c>
      <c r="AW26" s="82">
        <f t="shared" si="8"/>
        <v>155</v>
      </c>
      <c r="AX26" s="81">
        <f t="shared" si="9"/>
        <v>170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1064</v>
      </c>
      <c r="BC26" s="81">
        <f t="shared" si="14"/>
        <v>170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1:58" x14ac:dyDescent="0.25">
      <c r="B27" s="47">
        <f t="shared" ca="1" si="22"/>
        <v>43567.833333333299</v>
      </c>
      <c r="C27" s="49"/>
      <c r="D27" s="50">
        <v>1070</v>
      </c>
      <c r="E27" s="51">
        <v>42</v>
      </c>
      <c r="F27" s="50">
        <v>1.75</v>
      </c>
      <c r="G27" s="51">
        <v>188</v>
      </c>
      <c r="H27" s="52">
        <v>171</v>
      </c>
      <c r="I27" s="53"/>
      <c r="J27" s="160"/>
      <c r="K27" s="65"/>
      <c r="L27" s="49"/>
      <c r="M27" s="50"/>
      <c r="N27" s="52"/>
      <c r="O27" s="54">
        <v>3125</v>
      </c>
      <c r="P27" s="50">
        <v>42</v>
      </c>
      <c r="Q27" s="52">
        <v>140</v>
      </c>
      <c r="R27" s="23">
        <f t="shared" si="18"/>
        <v>430</v>
      </c>
      <c r="S27" s="24">
        <f t="shared" si="19"/>
        <v>1824</v>
      </c>
      <c r="T27" s="62"/>
      <c r="U27" s="62"/>
      <c r="V27" s="62"/>
      <c r="W27" s="114">
        <f t="shared" ca="1" si="20"/>
        <v>156648</v>
      </c>
      <c r="X27" s="115">
        <f ca="1">IFERROR(('Main Tab'!$D$10-W27)/'Main Tab'!$D$10,1)</f>
        <v>0.11800773618156941</v>
      </c>
      <c r="Y27" s="110"/>
      <c r="Z27" s="65">
        <v>15</v>
      </c>
      <c r="AA27" s="49"/>
      <c r="AB27" s="49"/>
      <c r="AC27" s="50"/>
      <c r="AD27" s="104"/>
      <c r="AE27" s="106"/>
      <c r="AF27" s="108"/>
      <c r="AI27" s="83">
        <f t="shared" ca="1" si="21"/>
        <v>43567.833333333299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42</v>
      </c>
      <c r="AQ27" s="81">
        <f t="shared" si="2"/>
        <v>140</v>
      </c>
      <c r="AR27" s="81">
        <f t="shared" si="3"/>
        <v>3125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2">
        <f t="shared" si="8"/>
        <v>188</v>
      </c>
      <c r="AX27" s="81">
        <f t="shared" si="9"/>
        <v>171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1070</v>
      </c>
      <c r="BC27" s="81">
        <f t="shared" si="14"/>
        <v>171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1:58" x14ac:dyDescent="0.25">
      <c r="B28" s="47">
        <f t="shared" ca="1" si="22"/>
        <v>43567.874999999964</v>
      </c>
      <c r="C28" s="49"/>
      <c r="D28" s="50">
        <v>1060</v>
      </c>
      <c r="E28" s="51">
        <v>42</v>
      </c>
      <c r="F28" s="50">
        <v>1.75</v>
      </c>
      <c r="G28" s="51">
        <v>201</v>
      </c>
      <c r="H28" s="52">
        <v>171</v>
      </c>
      <c r="I28" s="53"/>
      <c r="J28" s="160"/>
      <c r="K28" s="65"/>
      <c r="L28" s="49"/>
      <c r="M28" s="50"/>
      <c r="N28" s="52"/>
      <c r="O28" s="54">
        <v>3158</v>
      </c>
      <c r="P28" s="50">
        <v>40</v>
      </c>
      <c r="Q28" s="52">
        <v>128</v>
      </c>
      <c r="R28" s="23">
        <f t="shared" si="18"/>
        <v>470</v>
      </c>
      <c r="S28" s="24">
        <f t="shared" si="19"/>
        <v>1952</v>
      </c>
      <c r="T28" s="62"/>
      <c r="U28" s="62"/>
      <c r="V28" s="62"/>
      <c r="W28" s="114">
        <f t="shared" ca="1" si="20"/>
        <v>156520</v>
      </c>
      <c r="X28" s="115">
        <f ca="1">IFERROR(('Main Tab'!$D$10-W28)/'Main Tab'!$D$10,1)</f>
        <v>0.11872842849662457</v>
      </c>
      <c r="Y28" s="110"/>
      <c r="Z28" s="65">
        <v>8</v>
      </c>
      <c r="AA28" s="49"/>
      <c r="AB28" s="49"/>
      <c r="AC28" s="50"/>
      <c r="AD28" s="104"/>
      <c r="AE28" s="106"/>
      <c r="AF28" s="108"/>
      <c r="AI28" s="83">
        <f t="shared" ca="1" si="21"/>
        <v>43567.874999999964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40</v>
      </c>
      <c r="AQ28" s="81">
        <f t="shared" si="2"/>
        <v>128</v>
      </c>
      <c r="AR28" s="81">
        <f t="shared" si="3"/>
        <v>3158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2">
        <f t="shared" si="8"/>
        <v>201</v>
      </c>
      <c r="AX28" s="81">
        <f t="shared" si="9"/>
        <v>171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1060</v>
      </c>
      <c r="BC28" s="81">
        <f t="shared" si="14"/>
        <v>171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1:58" x14ac:dyDescent="0.25">
      <c r="B29" s="47">
        <f t="shared" ca="1" si="22"/>
        <v>43567.916666666628</v>
      </c>
      <c r="C29" s="49"/>
      <c r="D29" s="50">
        <v>1063</v>
      </c>
      <c r="E29" s="51">
        <v>42</v>
      </c>
      <c r="F29" s="50">
        <v>1.75</v>
      </c>
      <c r="G29" s="51">
        <v>154</v>
      </c>
      <c r="H29" s="52">
        <v>170</v>
      </c>
      <c r="I29" s="53"/>
      <c r="J29" s="160"/>
      <c r="K29" s="65"/>
      <c r="L29" s="49"/>
      <c r="M29" s="50"/>
      <c r="N29" s="52"/>
      <c r="O29" s="54">
        <v>2926</v>
      </c>
      <c r="P29" s="50">
        <v>43</v>
      </c>
      <c r="Q29" s="52">
        <v>122</v>
      </c>
      <c r="R29" s="23">
        <f t="shared" si="18"/>
        <v>513</v>
      </c>
      <c r="S29" s="24">
        <f t="shared" si="19"/>
        <v>2074</v>
      </c>
      <c r="T29" s="62"/>
      <c r="U29" s="62"/>
      <c r="V29" s="62"/>
      <c r="W29" s="114">
        <f t="shared" ca="1" si="20"/>
        <v>156398</v>
      </c>
      <c r="X29" s="115">
        <f ca="1">IFERROR(('Main Tab'!$D$10-W29)/'Main Tab'!$D$10,1)</f>
        <v>0.11941533835941151</v>
      </c>
      <c r="Y29" s="110"/>
      <c r="Z29" s="65">
        <v>10</v>
      </c>
      <c r="AA29" s="49"/>
      <c r="AB29" s="49"/>
      <c r="AC29" s="50"/>
      <c r="AD29" s="104"/>
      <c r="AE29" s="106"/>
      <c r="AF29" s="108"/>
      <c r="AI29" s="83">
        <f t="shared" ca="1" si="21"/>
        <v>43567.916666666628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43</v>
      </c>
      <c r="AQ29" s="81">
        <f t="shared" si="2"/>
        <v>122</v>
      </c>
      <c r="AR29" s="81">
        <f t="shared" si="3"/>
        <v>2926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2">
        <f t="shared" si="8"/>
        <v>154</v>
      </c>
      <c r="AX29" s="81">
        <f t="shared" si="9"/>
        <v>170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1063</v>
      </c>
      <c r="BC29" s="81">
        <f t="shared" si="14"/>
        <v>170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1:58" x14ac:dyDescent="0.25">
      <c r="B30" s="47">
        <f t="shared" ca="1" si="22"/>
        <v>43567.958333333292</v>
      </c>
      <c r="C30" s="49"/>
      <c r="D30" s="50">
        <v>1057</v>
      </c>
      <c r="E30" s="51">
        <v>42</v>
      </c>
      <c r="F30" s="50">
        <v>1.75</v>
      </c>
      <c r="G30" s="51">
        <v>204</v>
      </c>
      <c r="H30" s="52">
        <v>171</v>
      </c>
      <c r="I30" s="53"/>
      <c r="J30" s="160"/>
      <c r="K30" s="65"/>
      <c r="L30" s="49"/>
      <c r="M30" s="50"/>
      <c r="N30" s="52"/>
      <c r="O30" s="54">
        <v>3210</v>
      </c>
      <c r="P30" s="50">
        <v>45</v>
      </c>
      <c r="Q30" s="52">
        <v>131</v>
      </c>
      <c r="R30" s="23">
        <f t="shared" si="18"/>
        <v>558</v>
      </c>
      <c r="S30" s="24">
        <f t="shared" si="19"/>
        <v>2205</v>
      </c>
      <c r="T30" s="62"/>
      <c r="U30" s="62"/>
      <c r="V30" s="62"/>
      <c r="W30" s="114">
        <f t="shared" ca="1" si="20"/>
        <v>156267</v>
      </c>
      <c r="X30" s="115">
        <f ca="1">IFERROR(('Main Tab'!$D$10-W30)/'Main Tab'!$D$10,1)</f>
        <v>0.12015292190060077</v>
      </c>
      <c r="Y30" s="110"/>
      <c r="Z30" s="65">
        <v>20</v>
      </c>
      <c r="AA30" s="49"/>
      <c r="AB30" s="49"/>
      <c r="AC30" s="50"/>
      <c r="AD30" s="104"/>
      <c r="AE30" s="106"/>
      <c r="AF30" s="108"/>
      <c r="AI30" s="83">
        <f t="shared" ca="1" si="21"/>
        <v>43567.958333333292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45</v>
      </c>
      <c r="AQ30" s="81">
        <f t="shared" si="2"/>
        <v>131</v>
      </c>
      <c r="AR30" s="81">
        <f t="shared" si="3"/>
        <v>3210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2">
        <f t="shared" si="8"/>
        <v>204</v>
      </c>
      <c r="AX30" s="81">
        <f t="shared" si="9"/>
        <v>171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1057</v>
      </c>
      <c r="BC30" s="81">
        <f t="shared" si="14"/>
        <v>171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1:58" x14ac:dyDescent="0.25">
      <c r="B31" s="47">
        <f t="shared" ca="1" si="22"/>
        <v>43567.999999999956</v>
      </c>
      <c r="C31" s="49"/>
      <c r="D31" s="50">
        <v>1062</v>
      </c>
      <c r="E31" s="51">
        <v>42</v>
      </c>
      <c r="F31" s="50">
        <v>1.75</v>
      </c>
      <c r="G31" s="51">
        <v>189</v>
      </c>
      <c r="H31" s="52">
        <v>171</v>
      </c>
      <c r="I31" s="53"/>
      <c r="J31" s="160"/>
      <c r="K31" s="65"/>
      <c r="L31" s="49"/>
      <c r="M31" s="50"/>
      <c r="N31" s="52"/>
      <c r="O31" s="54">
        <v>3155</v>
      </c>
      <c r="P31" s="50">
        <v>43</v>
      </c>
      <c r="Q31" s="52">
        <v>117</v>
      </c>
      <c r="R31" s="23">
        <f t="shared" si="18"/>
        <v>601</v>
      </c>
      <c r="S31" s="24">
        <f t="shared" si="19"/>
        <v>2322</v>
      </c>
      <c r="T31" s="62"/>
      <c r="U31" s="62"/>
      <c r="V31" s="62"/>
      <c r="W31" s="114">
        <f t="shared" ca="1" si="20"/>
        <v>156150</v>
      </c>
      <c r="X31" s="115">
        <f ca="1">IFERROR(('Main Tab'!$D$10-W31)/'Main Tab'!$D$10,1)</f>
        <v>0.12081167971983087</v>
      </c>
      <c r="Y31" s="110"/>
      <c r="Z31" s="65">
        <v>22</v>
      </c>
      <c r="AA31" s="49">
        <v>6920168</v>
      </c>
      <c r="AB31" s="49" t="s">
        <v>152</v>
      </c>
      <c r="AC31" s="50">
        <v>178.88</v>
      </c>
      <c r="AD31" s="104" t="s">
        <v>153</v>
      </c>
      <c r="AE31" s="106">
        <v>45.51</v>
      </c>
      <c r="AF31" s="108">
        <v>1E-3</v>
      </c>
      <c r="AI31" s="83">
        <f t="shared" ca="1" si="21"/>
        <v>43567.999999999956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43</v>
      </c>
      <c r="AQ31" s="81">
        <f t="shared" si="2"/>
        <v>117</v>
      </c>
      <c r="AR31" s="81">
        <f t="shared" si="3"/>
        <v>3155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2">
        <f t="shared" si="8"/>
        <v>189</v>
      </c>
      <c r="AX31" s="81">
        <f t="shared" si="9"/>
        <v>171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1062</v>
      </c>
      <c r="BC31" s="81">
        <f t="shared" si="14"/>
        <v>171</v>
      </c>
      <c r="BD31" s="222">
        <f t="shared" si="15"/>
        <v>1E-3</v>
      </c>
      <c r="BE31" s="223">
        <f t="shared" si="16"/>
        <v>45.51</v>
      </c>
      <c r="BF31" s="84" t="str">
        <f t="shared" si="17"/>
        <v>Ticket No: 6920168 178.88 bbls sold</v>
      </c>
    </row>
    <row r="32" spans="1:58" x14ac:dyDescent="0.25">
      <c r="B32" s="47">
        <f t="shared" ca="1" si="22"/>
        <v>43568.041666666621</v>
      </c>
      <c r="C32" s="49"/>
      <c r="D32" s="50">
        <v>1059</v>
      </c>
      <c r="E32" s="51">
        <v>42</v>
      </c>
      <c r="F32" s="50">
        <v>1.75</v>
      </c>
      <c r="G32" s="51">
        <v>184</v>
      </c>
      <c r="H32" s="52">
        <v>170</v>
      </c>
      <c r="I32" s="53"/>
      <c r="J32" s="160"/>
      <c r="K32" s="65"/>
      <c r="L32" s="49"/>
      <c r="M32" s="50"/>
      <c r="N32" s="52"/>
      <c r="O32" s="54">
        <v>3014</v>
      </c>
      <c r="P32" s="50">
        <v>45</v>
      </c>
      <c r="Q32" s="52">
        <v>121</v>
      </c>
      <c r="R32" s="23">
        <f t="shared" si="18"/>
        <v>646</v>
      </c>
      <c r="S32" s="24">
        <f t="shared" si="19"/>
        <v>2443</v>
      </c>
      <c r="T32" s="62"/>
      <c r="U32" s="62"/>
      <c r="V32" s="62"/>
      <c r="W32" s="114">
        <f t="shared" ca="1" si="20"/>
        <v>156029</v>
      </c>
      <c r="X32" s="115">
        <f ca="1">IFERROR(('Main Tab'!$D$10-W32)/'Main Tab'!$D$10,1)</f>
        <v>0.12149295917390643</v>
      </c>
      <c r="Y32" s="110"/>
      <c r="Z32" s="65">
        <v>18</v>
      </c>
      <c r="AA32" s="49"/>
      <c r="AB32" s="49"/>
      <c r="AC32" s="50"/>
      <c r="AD32" s="104"/>
      <c r="AE32" s="106"/>
      <c r="AF32" s="108"/>
      <c r="AI32" s="83">
        <f t="shared" ca="1" si="21"/>
        <v>43568.041666666621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45</v>
      </c>
      <c r="AQ32" s="81">
        <f t="shared" si="2"/>
        <v>121</v>
      </c>
      <c r="AR32" s="81">
        <f t="shared" si="3"/>
        <v>3014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2">
        <f t="shared" si="8"/>
        <v>184</v>
      </c>
      <c r="AX32" s="81">
        <f t="shared" si="9"/>
        <v>170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1059</v>
      </c>
      <c r="BC32" s="81">
        <f t="shared" si="14"/>
        <v>170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43568.083333333285</v>
      </c>
      <c r="C33" s="49"/>
      <c r="D33" s="50">
        <v>1059</v>
      </c>
      <c r="E33" s="51">
        <v>42</v>
      </c>
      <c r="F33" s="50">
        <v>1.75</v>
      </c>
      <c r="G33" s="51">
        <v>125</v>
      </c>
      <c r="H33" s="52">
        <v>169</v>
      </c>
      <c r="I33" s="53"/>
      <c r="J33" s="160"/>
      <c r="K33" s="65"/>
      <c r="L33" s="49"/>
      <c r="M33" s="50"/>
      <c r="N33" s="52"/>
      <c r="O33" s="54">
        <v>2592</v>
      </c>
      <c r="P33" s="50">
        <v>43</v>
      </c>
      <c r="Q33" s="52">
        <v>121</v>
      </c>
      <c r="R33" s="23">
        <f t="shared" si="18"/>
        <v>689</v>
      </c>
      <c r="S33" s="24">
        <f t="shared" si="19"/>
        <v>2564</v>
      </c>
      <c r="T33" s="62"/>
      <c r="U33" s="62"/>
      <c r="V33" s="62"/>
      <c r="W33" s="114">
        <f t="shared" ca="1" si="20"/>
        <v>155908</v>
      </c>
      <c r="X33" s="115">
        <f ca="1">IFERROR(('Main Tab'!$D$10-W33)/'Main Tab'!$D$10,1)</f>
        <v>0.122174238627982</v>
      </c>
      <c r="Y33" s="110"/>
      <c r="Z33" s="65">
        <v>15</v>
      </c>
      <c r="AA33" s="49"/>
      <c r="AB33" s="49"/>
      <c r="AC33" s="50"/>
      <c r="AD33" s="104"/>
      <c r="AE33" s="106"/>
      <c r="AF33" s="108"/>
      <c r="AI33" s="83">
        <f t="shared" ca="1" si="21"/>
        <v>43568.083333333285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43</v>
      </c>
      <c r="AQ33" s="81">
        <f t="shared" si="2"/>
        <v>121</v>
      </c>
      <c r="AR33" s="81">
        <f t="shared" si="3"/>
        <v>2592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2">
        <f t="shared" si="8"/>
        <v>125</v>
      </c>
      <c r="AX33" s="81">
        <f t="shared" si="9"/>
        <v>169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1059</v>
      </c>
      <c r="BC33" s="81">
        <f t="shared" si="14"/>
        <v>169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43568.124999999949</v>
      </c>
      <c r="C34" s="49"/>
      <c r="D34" s="50">
        <v>1061</v>
      </c>
      <c r="E34" s="51">
        <v>42</v>
      </c>
      <c r="F34" s="50">
        <v>1.75</v>
      </c>
      <c r="G34" s="51">
        <v>117</v>
      </c>
      <c r="H34" s="52">
        <v>169</v>
      </c>
      <c r="I34" s="53"/>
      <c r="J34" s="160"/>
      <c r="K34" s="65"/>
      <c r="L34" s="49"/>
      <c r="M34" s="50"/>
      <c r="N34" s="52"/>
      <c r="O34" s="54">
        <v>2591</v>
      </c>
      <c r="P34" s="50">
        <v>44</v>
      </c>
      <c r="Q34" s="52">
        <v>130</v>
      </c>
      <c r="R34" s="23">
        <f t="shared" si="18"/>
        <v>733</v>
      </c>
      <c r="S34" s="24">
        <f t="shared" si="19"/>
        <v>2694</v>
      </c>
      <c r="T34" s="62"/>
      <c r="U34" s="62"/>
      <c r="V34" s="62"/>
      <c r="W34" s="114">
        <f t="shared" ca="1" si="20"/>
        <v>155778</v>
      </c>
      <c r="X34" s="115">
        <f ca="1">IFERROR(('Main Tab'!$D$10-W34)/'Main Tab'!$D$10,1)</f>
        <v>0.12290619176045989</v>
      </c>
      <c r="Y34" s="110"/>
      <c r="Z34" s="65">
        <v>11</v>
      </c>
      <c r="AA34" s="49"/>
      <c r="AB34" s="49"/>
      <c r="AC34" s="50"/>
      <c r="AD34" s="104"/>
      <c r="AE34" s="106"/>
      <c r="AF34" s="108"/>
      <c r="AI34" s="83">
        <f t="shared" ca="1" si="21"/>
        <v>43568.124999999949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44</v>
      </c>
      <c r="AQ34" s="81">
        <f t="shared" si="2"/>
        <v>130</v>
      </c>
      <c r="AR34" s="81">
        <f t="shared" si="3"/>
        <v>2591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2">
        <f t="shared" si="8"/>
        <v>117</v>
      </c>
      <c r="AX34" s="81">
        <f t="shared" si="9"/>
        <v>169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1061</v>
      </c>
      <c r="BC34" s="81">
        <f t="shared" si="14"/>
        <v>169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43568.166666666613</v>
      </c>
      <c r="C35" s="49"/>
      <c r="D35" s="50">
        <v>1059</v>
      </c>
      <c r="E35" s="51">
        <v>42</v>
      </c>
      <c r="F35" s="50">
        <v>1.75</v>
      </c>
      <c r="G35" s="51">
        <v>155</v>
      </c>
      <c r="H35" s="52">
        <v>170</v>
      </c>
      <c r="I35" s="53"/>
      <c r="J35" s="160"/>
      <c r="K35" s="65"/>
      <c r="L35" s="49"/>
      <c r="M35" s="50"/>
      <c r="N35" s="52"/>
      <c r="O35" s="54">
        <v>2588</v>
      </c>
      <c r="P35" s="50">
        <v>40</v>
      </c>
      <c r="Q35" s="52">
        <v>118</v>
      </c>
      <c r="R35" s="23">
        <f t="shared" si="18"/>
        <v>773</v>
      </c>
      <c r="S35" s="24">
        <f t="shared" si="19"/>
        <v>2812</v>
      </c>
      <c r="T35" s="62"/>
      <c r="U35" s="62"/>
      <c r="V35" s="62"/>
      <c r="W35" s="114">
        <f t="shared" ca="1" si="20"/>
        <v>155660</v>
      </c>
      <c r="X35" s="115">
        <f ca="1">IFERROR(('Main Tab'!$D$10-W35)/'Main Tab'!$D$10,1)</f>
        <v>0.12357057998840136</v>
      </c>
      <c r="Y35" s="110"/>
      <c r="Z35" s="65">
        <v>15</v>
      </c>
      <c r="AA35" s="49">
        <v>6920159</v>
      </c>
      <c r="AB35" s="49" t="s">
        <v>152</v>
      </c>
      <c r="AC35" s="50">
        <v>181.78</v>
      </c>
      <c r="AD35" s="104" t="s">
        <v>157</v>
      </c>
      <c r="AE35" s="106">
        <v>46.8</v>
      </c>
      <c r="AF35" s="108">
        <v>1E-3</v>
      </c>
      <c r="AI35" s="83">
        <f t="shared" ca="1" si="21"/>
        <v>43568.166666666613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40</v>
      </c>
      <c r="AQ35" s="81">
        <f t="shared" si="2"/>
        <v>118</v>
      </c>
      <c r="AR35" s="81">
        <f t="shared" si="3"/>
        <v>2588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2">
        <f t="shared" si="8"/>
        <v>155</v>
      </c>
      <c r="AX35" s="81">
        <f t="shared" si="9"/>
        <v>170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1059</v>
      </c>
      <c r="BC35" s="81">
        <f t="shared" si="14"/>
        <v>170</v>
      </c>
      <c r="BD35" s="222">
        <f t="shared" si="15"/>
        <v>1E-3</v>
      </c>
      <c r="BE35" s="223">
        <f t="shared" si="16"/>
        <v>46.8</v>
      </c>
      <c r="BF35" s="84" t="str">
        <f t="shared" si="17"/>
        <v>Ticket No: 6920159 181.78 bbls sold</v>
      </c>
    </row>
    <row r="36" spans="2:58" x14ac:dyDescent="0.25">
      <c r="B36" s="47">
        <f t="shared" ca="1" si="22"/>
        <v>43568.208333333278</v>
      </c>
      <c r="C36" s="49"/>
      <c r="D36" s="50">
        <v>1053</v>
      </c>
      <c r="E36" s="50">
        <v>42</v>
      </c>
      <c r="F36" s="50">
        <v>1.75</v>
      </c>
      <c r="G36" s="51">
        <v>164</v>
      </c>
      <c r="H36" s="52">
        <v>172</v>
      </c>
      <c r="I36" s="53"/>
      <c r="J36" s="160"/>
      <c r="K36" s="65"/>
      <c r="L36" s="49"/>
      <c r="M36" s="50"/>
      <c r="N36" s="52"/>
      <c r="O36" s="54">
        <v>2599</v>
      </c>
      <c r="P36" s="50">
        <v>45</v>
      </c>
      <c r="Q36" s="52">
        <v>110</v>
      </c>
      <c r="R36" s="23">
        <f t="shared" si="18"/>
        <v>818</v>
      </c>
      <c r="S36" s="24">
        <f t="shared" si="19"/>
        <v>2922</v>
      </c>
      <c r="T36" s="62"/>
      <c r="U36" s="62"/>
      <c r="V36" s="62"/>
      <c r="W36" s="114">
        <f t="shared" ca="1" si="20"/>
        <v>155550</v>
      </c>
      <c r="X36" s="115">
        <f ca="1">IFERROR(('Main Tab'!$D$10-W36)/'Main Tab'!$D$10,1)</f>
        <v>0.12418992494665188</v>
      </c>
      <c r="Y36" s="110" t="s">
        <v>199</v>
      </c>
      <c r="Z36" s="65">
        <v>20</v>
      </c>
      <c r="AA36" s="49"/>
      <c r="AB36" s="49"/>
      <c r="AC36" s="50"/>
      <c r="AD36" s="104"/>
      <c r="AE36" s="106"/>
      <c r="AF36" s="108"/>
      <c r="AI36" s="83">
        <f t="shared" ca="1" si="21"/>
        <v>43568.208333333278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Accum-16914</v>
      </c>
      <c r="AP36" s="81">
        <f t="shared" si="1"/>
        <v>45</v>
      </c>
      <c r="AQ36" s="81">
        <f t="shared" si="2"/>
        <v>110</v>
      </c>
      <c r="AR36" s="81">
        <f t="shared" si="3"/>
        <v>2599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2">
        <f t="shared" si="8"/>
        <v>164</v>
      </c>
      <c r="AX36" s="81">
        <f t="shared" si="9"/>
        <v>172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1053</v>
      </c>
      <c r="BC36" s="81">
        <f t="shared" si="14"/>
        <v>172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43568.249999999942</v>
      </c>
      <c r="C37" s="55"/>
      <c r="D37" s="56">
        <v>1053</v>
      </c>
      <c r="E37" s="57">
        <v>42</v>
      </c>
      <c r="F37" s="56">
        <v>1.75</v>
      </c>
      <c r="G37" s="57">
        <v>166</v>
      </c>
      <c r="H37" s="58">
        <v>170</v>
      </c>
      <c r="I37" s="59"/>
      <c r="J37" s="161"/>
      <c r="K37" s="66"/>
      <c r="L37" s="55"/>
      <c r="M37" s="56"/>
      <c r="N37" s="58"/>
      <c r="O37" s="60">
        <v>2723</v>
      </c>
      <c r="P37" s="56">
        <v>47</v>
      </c>
      <c r="Q37" s="58">
        <v>107</v>
      </c>
      <c r="R37" s="25">
        <f t="shared" si="18"/>
        <v>865</v>
      </c>
      <c r="S37" s="26">
        <f t="shared" si="19"/>
        <v>3029</v>
      </c>
      <c r="T37" s="63"/>
      <c r="U37" s="63"/>
      <c r="V37" s="63"/>
      <c r="W37" s="116">
        <f t="shared" ca="1" si="20"/>
        <v>155443</v>
      </c>
      <c r="X37" s="117">
        <f ca="1">IFERROR(('Main Tab'!$D$10-W37)/'Main Tab'!$D$10,1)</f>
        <v>0.12479237867876829</v>
      </c>
      <c r="Y37" s="111" t="s">
        <v>200</v>
      </c>
      <c r="Z37" s="66">
        <v>15</v>
      </c>
      <c r="AA37" s="55"/>
      <c r="AB37" s="55"/>
      <c r="AC37" s="56"/>
      <c r="AD37" s="105"/>
      <c r="AE37" s="107"/>
      <c r="AF37" s="109"/>
      <c r="AI37" s="85">
        <f t="shared" ca="1" si="21"/>
        <v>43568.249999999942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>OT 1- 6'3   OT 2- 11'3</v>
      </c>
      <c r="AP37" s="86">
        <f t="shared" si="1"/>
        <v>47</v>
      </c>
      <c r="AQ37" s="86">
        <f t="shared" si="2"/>
        <v>107</v>
      </c>
      <c r="AR37" s="86">
        <f t="shared" si="3"/>
        <v>2723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7">
        <f t="shared" si="8"/>
        <v>166</v>
      </c>
      <c r="AX37" s="86">
        <f t="shared" si="9"/>
        <v>170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1053</v>
      </c>
      <c r="BC37" s="86">
        <f t="shared" si="14"/>
        <v>170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0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1">
              <controlPr defaultSize="0" print="0" autoFill="0" autoLine="0" autoPict="0" macro="[0]!UnHide_WV">
                <anchor moveWithCells="1" sizeWithCells="1">
                  <from>
                    <xdr:col>29</xdr:col>
                    <xdr:colOff>266700</xdr:colOff>
                    <xdr:row>1</xdr:row>
                    <xdr:rowOff>9525</xdr:rowOff>
                  </from>
                  <to>
                    <xdr:col>32</xdr:col>
                    <xdr:colOff>219075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428625</xdr:colOff>
                    <xdr:row>1</xdr:row>
                    <xdr:rowOff>28575</xdr:rowOff>
                  </from>
                  <to>
                    <xdr:col>29</xdr:col>
                    <xdr:colOff>114300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11">
    <tabColor rgb="FF000000"/>
    <pageSetUpPr fitToPage="1"/>
  </sheetPr>
  <dimension ref="A1:BF100"/>
  <sheetViews>
    <sheetView showGridLines="0" topLeftCell="F11" zoomScale="90" workbookViewId="0">
      <selection activeCell="AB18" sqref="AB18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43566</v>
      </c>
      <c r="N5" s="468" t="str">
        <f ca="1">"Oil Sales for "&amp;TEXT(L5,"MM-DD-YY")</f>
        <v>Oil Sales for 04-11-19</v>
      </c>
      <c r="O5" s="469"/>
      <c r="P5" s="96">
        <f>SUM(AC14:AC37)</f>
        <v>923.18000000000006</v>
      </c>
      <c r="Q5" s="10"/>
      <c r="R5" s="531" t="str">
        <f ca="1">"Flare Total For "&amp;TEXT(L5,"MM-DD-YY")</f>
        <v>Flare Total For 04-11-19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809</v>
      </c>
      <c r="M6" s="10"/>
      <c r="N6" s="472" t="str">
        <f ca="1">"Gas Sales for "&amp;TEXT(L5,"MM-DD-YY")</f>
        <v>Gas Sales for 04-11-19</v>
      </c>
      <c r="O6" s="473"/>
      <c r="P6" s="132">
        <v>2464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3322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1128</v>
      </c>
      <c r="E14" s="51">
        <v>38</v>
      </c>
      <c r="F14" s="50">
        <v>1.75</v>
      </c>
      <c r="G14" s="51">
        <v>136</v>
      </c>
      <c r="H14" s="52">
        <v>148</v>
      </c>
      <c r="I14" s="53"/>
      <c r="J14" s="160"/>
      <c r="K14" s="65"/>
      <c r="L14" s="49"/>
      <c r="M14" s="50"/>
      <c r="N14" s="52"/>
      <c r="O14" s="54">
        <v>2654</v>
      </c>
      <c r="P14" s="50">
        <v>30</v>
      </c>
      <c r="Q14" s="52">
        <v>130</v>
      </c>
      <c r="R14" s="21">
        <f>P14</f>
        <v>30</v>
      </c>
      <c r="S14" s="22">
        <f>Q14</f>
        <v>130</v>
      </c>
      <c r="T14" s="61"/>
      <c r="U14" s="61"/>
      <c r="V14" s="61"/>
      <c r="W14" s="112">
        <f ca="1">INDEX('Daily Totals'!$1:$1048576,MATCH(L5,'Daily Totals'!B:B)-1,17)</f>
        <v>161667</v>
      </c>
      <c r="X14" s="113">
        <f ca="1">IFERROR(('Main Tab'!$D$10-W14)/'Main Tab'!$D$10,1)</f>
        <v>8.9748714859211626E-2</v>
      </c>
      <c r="Y14" s="185"/>
      <c r="Z14" s="64">
        <v>5</v>
      </c>
      <c r="AA14" s="49"/>
      <c r="AB14" s="49"/>
      <c r="AC14" s="50"/>
      <c r="AD14" s="104"/>
      <c r="AE14" s="106"/>
      <c r="AF14" s="108"/>
      <c r="AI14" s="83">
        <f ca="1">$L$5+B14</f>
        <v>43566.291666666664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30</v>
      </c>
      <c r="AQ14" s="81">
        <f t="shared" ref="AQ14:AQ37" si="2">IF(Q14="","",Q14)</f>
        <v>130</v>
      </c>
      <c r="AR14" s="81">
        <f t="shared" ref="AR14:AR37" si="3">IF(O14="","",O14)</f>
        <v>2654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0.59375</v>
      </c>
      <c r="AV14" s="81">
        <f t="shared" ref="AV14:AV37" si="7">IF(F14="","",F14)</f>
        <v>1.75</v>
      </c>
      <c r="AW14" s="82">
        <f t="shared" ref="AW14:AW37" si="8">IF(G14="","",G14)</f>
        <v>136</v>
      </c>
      <c r="AX14" s="81">
        <f t="shared" ref="AX14:AX37" si="9">IF(H14="","",H14)</f>
        <v>148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1128</v>
      </c>
      <c r="BC14" s="81">
        <f t="shared" ref="BC14:BC37" si="14">IF(H14="","",H14)</f>
        <v>148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43566.333333333328</v>
      </c>
      <c r="C15" s="49"/>
      <c r="D15" s="50">
        <v>1132</v>
      </c>
      <c r="E15" s="51">
        <v>40</v>
      </c>
      <c r="F15" s="50">
        <v>1.75</v>
      </c>
      <c r="G15" s="51">
        <v>138</v>
      </c>
      <c r="H15" s="52">
        <v>150</v>
      </c>
      <c r="I15" s="53"/>
      <c r="J15" s="160"/>
      <c r="K15" s="65"/>
      <c r="L15" s="49"/>
      <c r="M15" s="50"/>
      <c r="N15" s="52"/>
      <c r="O15" s="54">
        <v>2789</v>
      </c>
      <c r="P15" s="50">
        <v>34</v>
      </c>
      <c r="Q15" s="52">
        <v>133</v>
      </c>
      <c r="R15" s="23">
        <f t="shared" ref="R15:R37" si="18">P15+R14</f>
        <v>64</v>
      </c>
      <c r="S15" s="24">
        <f t="shared" ref="S15:S37" si="19">Q15+S14</f>
        <v>263</v>
      </c>
      <c r="T15" s="62"/>
      <c r="U15" s="62"/>
      <c r="V15" s="62"/>
      <c r="W15" s="114">
        <f t="shared" ref="W15:W37" ca="1" si="20">W14-Q15</f>
        <v>161534</v>
      </c>
      <c r="X15" s="115">
        <f ca="1">IFERROR(('Main Tab'!$D$10-W15)/'Main Tab'!$D$10,1)</f>
        <v>9.0497559217823625E-2</v>
      </c>
      <c r="Y15" s="110" t="s">
        <v>201</v>
      </c>
      <c r="Z15" s="65">
        <v>5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43566.333333333328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 xml:space="preserve">Bumped choke to 40 </v>
      </c>
      <c r="AP15" s="81">
        <f t="shared" si="1"/>
        <v>34</v>
      </c>
      <c r="AQ15" s="81">
        <f t="shared" si="2"/>
        <v>133</v>
      </c>
      <c r="AR15" s="81">
        <f t="shared" si="3"/>
        <v>2789</v>
      </c>
      <c r="AS15" s="81" t="str">
        <f t="shared" si="4"/>
        <v/>
      </c>
      <c r="AT15" s="81" t="str">
        <f t="shared" si="5"/>
        <v/>
      </c>
      <c r="AU15" s="81">
        <f t="shared" si="6"/>
        <v>0.625</v>
      </c>
      <c r="AV15" s="81">
        <f t="shared" si="7"/>
        <v>1.75</v>
      </c>
      <c r="AW15" s="82">
        <f t="shared" si="8"/>
        <v>138</v>
      </c>
      <c r="AX15" s="81">
        <f t="shared" si="9"/>
        <v>150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1132</v>
      </c>
      <c r="BC15" s="81">
        <f t="shared" si="14"/>
        <v>150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43566.374999999993</v>
      </c>
      <c r="C16" s="49"/>
      <c r="D16" s="50">
        <v>1130</v>
      </c>
      <c r="E16" s="51">
        <v>40</v>
      </c>
      <c r="F16" s="50">
        <v>1.75</v>
      </c>
      <c r="G16" s="51">
        <v>166</v>
      </c>
      <c r="H16" s="52">
        <v>155</v>
      </c>
      <c r="I16" s="53"/>
      <c r="J16" s="160"/>
      <c r="K16" s="65"/>
      <c r="L16" s="49"/>
      <c r="M16" s="50"/>
      <c r="N16" s="52"/>
      <c r="O16" s="54">
        <v>2798</v>
      </c>
      <c r="P16" s="50">
        <v>36</v>
      </c>
      <c r="Q16" s="52">
        <v>135</v>
      </c>
      <c r="R16" s="23">
        <f t="shared" si="18"/>
        <v>100</v>
      </c>
      <c r="S16" s="24">
        <f t="shared" si="19"/>
        <v>398</v>
      </c>
      <c r="T16" s="62"/>
      <c r="U16" s="62"/>
      <c r="V16" s="62"/>
      <c r="W16" s="114">
        <f t="shared" ca="1" si="20"/>
        <v>161399</v>
      </c>
      <c r="X16" s="115">
        <f ca="1">IFERROR(('Main Tab'!$D$10-W16)/'Main Tab'!$D$10,1)</f>
        <v>9.1257664393858351E-2</v>
      </c>
      <c r="Y16" s="110"/>
      <c r="Z16" s="65">
        <v>5</v>
      </c>
      <c r="AA16" s="49"/>
      <c r="AB16" s="49"/>
      <c r="AC16" s="50"/>
      <c r="AD16" s="104"/>
      <c r="AE16" s="106"/>
      <c r="AF16" s="108"/>
      <c r="AI16" s="83">
        <f t="shared" ca="1" si="21"/>
        <v>43566.374999999993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36</v>
      </c>
      <c r="AQ16" s="81">
        <f t="shared" si="2"/>
        <v>135</v>
      </c>
      <c r="AR16" s="81">
        <f t="shared" si="3"/>
        <v>2798</v>
      </c>
      <c r="AS16" s="81" t="str">
        <f t="shared" si="4"/>
        <v/>
      </c>
      <c r="AT16" s="81" t="str">
        <f t="shared" si="5"/>
        <v/>
      </c>
      <c r="AU16" s="81">
        <f t="shared" si="6"/>
        <v>0.625</v>
      </c>
      <c r="AV16" s="81">
        <f t="shared" si="7"/>
        <v>1.75</v>
      </c>
      <c r="AW16" s="82">
        <f t="shared" si="8"/>
        <v>166</v>
      </c>
      <c r="AX16" s="81">
        <f t="shared" si="9"/>
        <v>155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1130</v>
      </c>
      <c r="BC16" s="81">
        <f t="shared" si="14"/>
        <v>155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1:58" x14ac:dyDescent="0.25">
      <c r="B17" s="47">
        <f t="shared" ca="1" si="22"/>
        <v>43566.416666666657</v>
      </c>
      <c r="C17" s="49"/>
      <c r="D17" s="50">
        <v>1118</v>
      </c>
      <c r="E17" s="51">
        <v>40</v>
      </c>
      <c r="F17" s="50">
        <v>1.75</v>
      </c>
      <c r="G17" s="51">
        <v>168</v>
      </c>
      <c r="H17" s="52">
        <v>155</v>
      </c>
      <c r="I17" s="53"/>
      <c r="J17" s="160"/>
      <c r="K17" s="65"/>
      <c r="L17" s="49"/>
      <c r="M17" s="50"/>
      <c r="N17" s="52"/>
      <c r="O17" s="54">
        <v>2810</v>
      </c>
      <c r="P17" s="50">
        <v>34</v>
      </c>
      <c r="Q17" s="52">
        <v>140</v>
      </c>
      <c r="R17" s="23">
        <f t="shared" si="18"/>
        <v>134</v>
      </c>
      <c r="S17" s="24">
        <f t="shared" si="19"/>
        <v>538</v>
      </c>
      <c r="T17" s="62"/>
      <c r="U17" s="171"/>
      <c r="V17" s="62"/>
      <c r="W17" s="114">
        <f t="shared" ca="1" si="20"/>
        <v>161259</v>
      </c>
      <c r="X17" s="115">
        <f ca="1">IFERROR(('Main Tab'!$D$10-W17)/'Main Tab'!$D$10,1)</f>
        <v>9.2045921613449919E-2</v>
      </c>
      <c r="Y17" s="110"/>
      <c r="Z17" s="65">
        <v>5</v>
      </c>
      <c r="AA17" s="49"/>
      <c r="AB17" s="49"/>
      <c r="AC17" s="50"/>
      <c r="AD17" s="104"/>
      <c r="AE17" s="106"/>
      <c r="AF17" s="108"/>
      <c r="AI17" s="83">
        <f t="shared" ca="1" si="21"/>
        <v>43566.416666666657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34</v>
      </c>
      <c r="AQ17" s="81">
        <f t="shared" si="2"/>
        <v>140</v>
      </c>
      <c r="AR17" s="81">
        <f t="shared" si="3"/>
        <v>2810</v>
      </c>
      <c r="AS17" s="81" t="str">
        <f t="shared" si="4"/>
        <v/>
      </c>
      <c r="AT17" s="81" t="str">
        <f t="shared" si="5"/>
        <v/>
      </c>
      <c r="AU17" s="81">
        <f t="shared" si="6"/>
        <v>0.625</v>
      </c>
      <c r="AV17" s="81">
        <f t="shared" si="7"/>
        <v>1.75</v>
      </c>
      <c r="AW17" s="82">
        <f t="shared" si="8"/>
        <v>168</v>
      </c>
      <c r="AX17" s="81">
        <f t="shared" si="9"/>
        <v>155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1118</v>
      </c>
      <c r="BC17" s="81">
        <f t="shared" si="14"/>
        <v>155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1:58" x14ac:dyDescent="0.25">
      <c r="B18" s="47">
        <f t="shared" ca="1" si="22"/>
        <v>43566.458333333321</v>
      </c>
      <c r="C18" s="49"/>
      <c r="D18" s="50">
        <v>1117</v>
      </c>
      <c r="E18" s="51">
        <v>40</v>
      </c>
      <c r="F18" s="50">
        <v>1.75</v>
      </c>
      <c r="G18" s="51">
        <v>177</v>
      </c>
      <c r="H18" s="52">
        <v>153</v>
      </c>
      <c r="I18" s="53"/>
      <c r="J18" s="160"/>
      <c r="K18" s="65"/>
      <c r="L18" s="49"/>
      <c r="M18" s="50"/>
      <c r="N18" s="52"/>
      <c r="O18" s="54">
        <v>2808</v>
      </c>
      <c r="P18" s="50">
        <v>39</v>
      </c>
      <c r="Q18" s="52">
        <v>134</v>
      </c>
      <c r="R18" s="23">
        <f t="shared" si="18"/>
        <v>173</v>
      </c>
      <c r="S18" s="24">
        <f t="shared" si="19"/>
        <v>672</v>
      </c>
      <c r="T18" s="62"/>
      <c r="U18" s="62"/>
      <c r="V18" s="62"/>
      <c r="W18" s="114">
        <f t="shared" ca="1" si="20"/>
        <v>161125</v>
      </c>
      <c r="X18" s="115">
        <f ca="1">IFERROR(('Main Tab'!$D$10-W18)/'Main Tab'!$D$10,1)</f>
        <v>9.2800396380773281E-2</v>
      </c>
      <c r="Y18" s="110"/>
      <c r="Z18" s="65">
        <v>5</v>
      </c>
      <c r="AA18" s="49"/>
      <c r="AB18" s="49"/>
      <c r="AC18" s="50"/>
      <c r="AD18" s="104"/>
      <c r="AE18" s="106"/>
      <c r="AF18" s="108"/>
      <c r="AI18" s="83">
        <f t="shared" ca="1" si="21"/>
        <v>43566.458333333321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39</v>
      </c>
      <c r="AQ18" s="81">
        <f t="shared" si="2"/>
        <v>134</v>
      </c>
      <c r="AR18" s="81">
        <f t="shared" si="3"/>
        <v>2808</v>
      </c>
      <c r="AS18" s="81" t="str">
        <f t="shared" si="4"/>
        <v/>
      </c>
      <c r="AT18" s="81" t="str">
        <f t="shared" si="5"/>
        <v/>
      </c>
      <c r="AU18" s="81">
        <f t="shared" si="6"/>
        <v>0.625</v>
      </c>
      <c r="AV18" s="81">
        <f t="shared" si="7"/>
        <v>1.75</v>
      </c>
      <c r="AW18" s="82">
        <f t="shared" si="8"/>
        <v>177</v>
      </c>
      <c r="AX18" s="81">
        <f t="shared" si="9"/>
        <v>153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1117</v>
      </c>
      <c r="BC18" s="81">
        <f t="shared" si="14"/>
        <v>153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1:58" x14ac:dyDescent="0.25">
      <c r="B19" s="47">
        <f t="shared" ca="1" si="22"/>
        <v>43566.499999999985</v>
      </c>
      <c r="C19" s="49"/>
      <c r="D19" s="50">
        <v>1117</v>
      </c>
      <c r="E19" s="51">
        <v>40</v>
      </c>
      <c r="F19" s="50">
        <v>1.75</v>
      </c>
      <c r="G19" s="51">
        <v>154</v>
      </c>
      <c r="H19" s="52">
        <v>156</v>
      </c>
      <c r="I19" s="53"/>
      <c r="J19" s="160"/>
      <c r="K19" s="65"/>
      <c r="L19" s="49"/>
      <c r="M19" s="50"/>
      <c r="N19" s="52"/>
      <c r="O19" s="54">
        <v>2767</v>
      </c>
      <c r="P19" s="50">
        <v>33</v>
      </c>
      <c r="Q19" s="52">
        <v>136</v>
      </c>
      <c r="R19" s="23">
        <f t="shared" si="18"/>
        <v>206</v>
      </c>
      <c r="S19" s="24">
        <f t="shared" si="19"/>
        <v>808</v>
      </c>
      <c r="T19" s="62"/>
      <c r="U19" s="62"/>
      <c r="V19" s="62"/>
      <c r="W19" s="114">
        <f t="shared" ca="1" si="20"/>
        <v>160989</v>
      </c>
      <c r="X19" s="115">
        <f ca="1">IFERROR(('Main Tab'!$D$10-W19)/'Main Tab'!$D$10,1)</f>
        <v>9.3566131965519383E-2</v>
      </c>
      <c r="Y19" s="110"/>
      <c r="Z19" s="65">
        <v>5</v>
      </c>
      <c r="AA19" s="49">
        <v>7735901</v>
      </c>
      <c r="AB19" s="49" t="s">
        <v>143</v>
      </c>
      <c r="AC19" s="50">
        <v>187.72</v>
      </c>
      <c r="AD19" s="104" t="s">
        <v>157</v>
      </c>
      <c r="AE19" s="106">
        <v>46.8</v>
      </c>
      <c r="AF19" s="108">
        <v>1E-3</v>
      </c>
      <c r="AI19" s="83">
        <f t="shared" ca="1" si="21"/>
        <v>43566.499999999985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33</v>
      </c>
      <c r="AQ19" s="81">
        <f t="shared" si="2"/>
        <v>136</v>
      </c>
      <c r="AR19" s="81">
        <f t="shared" si="3"/>
        <v>2767</v>
      </c>
      <c r="AS19" s="81" t="str">
        <f t="shared" si="4"/>
        <v/>
      </c>
      <c r="AT19" s="81" t="str">
        <f t="shared" si="5"/>
        <v/>
      </c>
      <c r="AU19" s="81">
        <f t="shared" si="6"/>
        <v>0.625</v>
      </c>
      <c r="AV19" s="81">
        <f t="shared" si="7"/>
        <v>1.75</v>
      </c>
      <c r="AW19" s="82">
        <f t="shared" si="8"/>
        <v>154</v>
      </c>
      <c r="AX19" s="81">
        <f t="shared" si="9"/>
        <v>156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1117</v>
      </c>
      <c r="BC19" s="81">
        <f t="shared" si="14"/>
        <v>156</v>
      </c>
      <c r="BD19" s="222">
        <f t="shared" si="15"/>
        <v>1E-3</v>
      </c>
      <c r="BE19" s="223">
        <f t="shared" si="16"/>
        <v>46.8</v>
      </c>
      <c r="BF19" s="84" t="str">
        <f t="shared" si="17"/>
        <v>Ticket No: 7735901 187.72 bbls sold</v>
      </c>
    </row>
    <row r="20" spans="1:58" x14ac:dyDescent="0.25">
      <c r="B20" s="47">
        <f t="shared" ca="1" si="22"/>
        <v>43566.54166666665</v>
      </c>
      <c r="C20" s="49"/>
      <c r="D20" s="50">
        <v>1116</v>
      </c>
      <c r="E20" s="51">
        <v>40</v>
      </c>
      <c r="F20" s="50">
        <v>1.75</v>
      </c>
      <c r="G20" s="51">
        <v>167</v>
      </c>
      <c r="H20" s="52">
        <v>154</v>
      </c>
      <c r="I20" s="53"/>
      <c r="J20" s="160"/>
      <c r="K20" s="65"/>
      <c r="L20" s="49"/>
      <c r="M20" s="50"/>
      <c r="N20" s="52"/>
      <c r="O20" s="54">
        <v>2792</v>
      </c>
      <c r="P20" s="50">
        <v>33</v>
      </c>
      <c r="Q20" s="52">
        <v>138</v>
      </c>
      <c r="R20" s="23">
        <f t="shared" si="18"/>
        <v>239</v>
      </c>
      <c r="S20" s="24">
        <f t="shared" si="19"/>
        <v>946</v>
      </c>
      <c r="T20" s="62"/>
      <c r="U20" s="62"/>
      <c r="V20" s="62"/>
      <c r="W20" s="114">
        <f t="shared" ca="1" si="20"/>
        <v>160851</v>
      </c>
      <c r="X20" s="115">
        <f ca="1">IFERROR(('Main Tab'!$D$10-W20)/'Main Tab'!$D$10,1)</f>
        <v>9.4343128367688212E-2</v>
      </c>
      <c r="Y20" s="110"/>
      <c r="Z20" s="65">
        <v>5</v>
      </c>
      <c r="AA20" s="49"/>
      <c r="AB20" s="49"/>
      <c r="AC20" s="50"/>
      <c r="AD20" s="104"/>
      <c r="AE20" s="106"/>
      <c r="AF20" s="108"/>
      <c r="AI20" s="83">
        <f t="shared" ca="1" si="21"/>
        <v>43566.54166666665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33</v>
      </c>
      <c r="AQ20" s="81">
        <f t="shared" si="2"/>
        <v>138</v>
      </c>
      <c r="AR20" s="81">
        <f t="shared" si="3"/>
        <v>2792</v>
      </c>
      <c r="AS20" s="81" t="str">
        <f t="shared" si="4"/>
        <v/>
      </c>
      <c r="AT20" s="81" t="str">
        <f t="shared" si="5"/>
        <v/>
      </c>
      <c r="AU20" s="81">
        <f t="shared" si="6"/>
        <v>0.625</v>
      </c>
      <c r="AV20" s="81">
        <f t="shared" si="7"/>
        <v>1.75</v>
      </c>
      <c r="AW20" s="82">
        <f t="shared" si="8"/>
        <v>167</v>
      </c>
      <c r="AX20" s="81">
        <f t="shared" si="9"/>
        <v>154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1116</v>
      </c>
      <c r="BC20" s="81">
        <f t="shared" si="14"/>
        <v>154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1:58" x14ac:dyDescent="0.25">
      <c r="B21" s="47">
        <f t="shared" ca="1" si="22"/>
        <v>43566.583333333314</v>
      </c>
      <c r="C21" s="49"/>
      <c r="D21" s="50">
        <v>1117</v>
      </c>
      <c r="E21" s="51">
        <v>40</v>
      </c>
      <c r="F21" s="50">
        <v>1.75</v>
      </c>
      <c r="G21" s="51">
        <v>208</v>
      </c>
      <c r="H21" s="52">
        <v>157</v>
      </c>
      <c r="I21" s="53"/>
      <c r="J21" s="160"/>
      <c r="K21" s="65"/>
      <c r="L21" s="49"/>
      <c r="M21" s="50"/>
      <c r="N21" s="52"/>
      <c r="O21" s="54">
        <v>3116</v>
      </c>
      <c r="P21" s="50">
        <v>33</v>
      </c>
      <c r="Q21" s="52">
        <v>140</v>
      </c>
      <c r="R21" s="23">
        <f t="shared" si="18"/>
        <v>272</v>
      </c>
      <c r="S21" s="24">
        <f t="shared" si="19"/>
        <v>1086</v>
      </c>
      <c r="T21" s="62"/>
      <c r="U21" s="62"/>
      <c r="V21" s="62"/>
      <c r="W21" s="114">
        <f t="shared" ca="1" si="20"/>
        <v>160711</v>
      </c>
      <c r="X21" s="115">
        <f ca="1">IFERROR(('Main Tab'!$D$10-W21)/'Main Tab'!$D$10,1)</f>
        <v>9.5131385587279779E-2</v>
      </c>
      <c r="Y21" s="110"/>
      <c r="Z21" s="65">
        <v>5</v>
      </c>
      <c r="AA21" s="49"/>
      <c r="AB21" s="49"/>
      <c r="AC21" s="50"/>
      <c r="AD21" s="104"/>
      <c r="AE21" s="106"/>
      <c r="AF21" s="108"/>
      <c r="AI21" s="83">
        <f t="shared" ca="1" si="21"/>
        <v>43566.583333333314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33</v>
      </c>
      <c r="AQ21" s="81">
        <f t="shared" si="2"/>
        <v>140</v>
      </c>
      <c r="AR21" s="81">
        <f t="shared" si="3"/>
        <v>3116</v>
      </c>
      <c r="AS21" s="81" t="str">
        <f t="shared" si="4"/>
        <v/>
      </c>
      <c r="AT21" s="81" t="str">
        <f t="shared" si="5"/>
        <v/>
      </c>
      <c r="AU21" s="81">
        <f t="shared" si="6"/>
        <v>0.625</v>
      </c>
      <c r="AV21" s="81">
        <f t="shared" si="7"/>
        <v>1.75</v>
      </c>
      <c r="AW21" s="82">
        <f t="shared" si="8"/>
        <v>208</v>
      </c>
      <c r="AX21" s="81">
        <f t="shared" si="9"/>
        <v>157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1117</v>
      </c>
      <c r="BC21" s="81">
        <f t="shared" si="14"/>
        <v>157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1:58" x14ac:dyDescent="0.25">
      <c r="B22" s="47">
        <f t="shared" ca="1" si="22"/>
        <v>43566.624999999978</v>
      </c>
      <c r="C22" s="49"/>
      <c r="D22" s="50">
        <v>1110</v>
      </c>
      <c r="E22" s="51">
        <v>40</v>
      </c>
      <c r="F22" s="50">
        <v>1.75</v>
      </c>
      <c r="G22" s="51">
        <v>166</v>
      </c>
      <c r="H22" s="52">
        <v>160</v>
      </c>
      <c r="I22" s="53"/>
      <c r="J22" s="160"/>
      <c r="K22" s="65"/>
      <c r="L22" s="49"/>
      <c r="M22" s="50"/>
      <c r="N22" s="52"/>
      <c r="O22" s="54">
        <v>2749</v>
      </c>
      <c r="P22" s="50">
        <v>30</v>
      </c>
      <c r="Q22" s="52">
        <v>130</v>
      </c>
      <c r="R22" s="23">
        <f t="shared" si="18"/>
        <v>302</v>
      </c>
      <c r="S22" s="24">
        <f t="shared" si="19"/>
        <v>1216</v>
      </c>
      <c r="T22" s="62"/>
      <c r="U22" s="62"/>
      <c r="V22" s="62"/>
      <c r="W22" s="114">
        <f t="shared" ca="1" si="20"/>
        <v>160581</v>
      </c>
      <c r="X22" s="115">
        <f ca="1">IFERROR(('Main Tab'!$D$10-W22)/'Main Tab'!$D$10,1)</f>
        <v>9.5863338719757663E-2</v>
      </c>
      <c r="Y22" s="110"/>
      <c r="Z22" s="65">
        <v>5</v>
      </c>
      <c r="AA22" s="49"/>
      <c r="AB22" s="49"/>
      <c r="AC22" s="50"/>
      <c r="AD22" s="104"/>
      <c r="AE22" s="106"/>
      <c r="AF22" s="108"/>
      <c r="AI22" s="83">
        <f t="shared" ca="1" si="21"/>
        <v>43566.624999999978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30</v>
      </c>
      <c r="AQ22" s="81">
        <f t="shared" si="2"/>
        <v>130</v>
      </c>
      <c r="AR22" s="81">
        <f t="shared" si="3"/>
        <v>2749</v>
      </c>
      <c r="AS22" s="81" t="str">
        <f t="shared" si="4"/>
        <v/>
      </c>
      <c r="AT22" s="81" t="str">
        <f t="shared" si="5"/>
        <v/>
      </c>
      <c r="AU22" s="81">
        <f t="shared" si="6"/>
        <v>0.625</v>
      </c>
      <c r="AV22" s="81">
        <f t="shared" si="7"/>
        <v>1.75</v>
      </c>
      <c r="AW22" s="82">
        <f t="shared" si="8"/>
        <v>166</v>
      </c>
      <c r="AX22" s="81">
        <f t="shared" si="9"/>
        <v>160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1110</v>
      </c>
      <c r="BC22" s="81">
        <f t="shared" si="14"/>
        <v>160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1:58" x14ac:dyDescent="0.25">
      <c r="A23">
        <v>5</v>
      </c>
      <c r="B23" s="47">
        <f t="shared" ca="1" si="22"/>
        <v>43566.666666666642</v>
      </c>
      <c r="C23" s="49"/>
      <c r="D23" s="50">
        <v>1107</v>
      </c>
      <c r="E23" s="51">
        <v>40</v>
      </c>
      <c r="F23" s="50">
        <v>1.75</v>
      </c>
      <c r="G23" s="51">
        <v>151</v>
      </c>
      <c r="H23" s="52">
        <v>155</v>
      </c>
      <c r="I23" s="53"/>
      <c r="J23" s="160"/>
      <c r="K23" s="65"/>
      <c r="L23" s="49"/>
      <c r="M23" s="50"/>
      <c r="N23" s="52"/>
      <c r="O23" s="54">
        <v>2815</v>
      </c>
      <c r="P23" s="50">
        <v>31</v>
      </c>
      <c r="Q23" s="52">
        <v>132</v>
      </c>
      <c r="R23" s="23">
        <f t="shared" si="18"/>
        <v>333</v>
      </c>
      <c r="S23" s="24">
        <f t="shared" si="19"/>
        <v>1348</v>
      </c>
      <c r="T23" s="62"/>
      <c r="U23" s="62"/>
      <c r="V23" s="62"/>
      <c r="W23" s="114">
        <f t="shared" ca="1" si="20"/>
        <v>160449</v>
      </c>
      <c r="X23" s="115">
        <f ca="1">IFERROR(('Main Tab'!$D$10-W23)/'Main Tab'!$D$10,1)</f>
        <v>9.6606552669658285E-2</v>
      </c>
      <c r="Y23" s="110"/>
      <c r="Z23" s="65">
        <v>5</v>
      </c>
      <c r="AA23" s="49"/>
      <c r="AB23" s="49"/>
      <c r="AC23" s="50"/>
      <c r="AD23" s="104"/>
      <c r="AE23" s="106"/>
      <c r="AF23" s="108"/>
      <c r="AI23" s="83">
        <f t="shared" ca="1" si="21"/>
        <v>43566.666666666642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31</v>
      </c>
      <c r="AQ23" s="81">
        <f t="shared" si="2"/>
        <v>132</v>
      </c>
      <c r="AR23" s="81">
        <f t="shared" si="3"/>
        <v>2815</v>
      </c>
      <c r="AS23" s="81" t="str">
        <f t="shared" si="4"/>
        <v/>
      </c>
      <c r="AT23" s="81" t="str">
        <f t="shared" si="5"/>
        <v/>
      </c>
      <c r="AU23" s="81">
        <f t="shared" si="6"/>
        <v>0.625</v>
      </c>
      <c r="AV23" s="81">
        <f t="shared" si="7"/>
        <v>1.75</v>
      </c>
      <c r="AW23" s="82">
        <f t="shared" si="8"/>
        <v>151</v>
      </c>
      <c r="AX23" s="81">
        <f t="shared" si="9"/>
        <v>155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1107</v>
      </c>
      <c r="BC23" s="81">
        <f t="shared" si="14"/>
        <v>155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1:58" x14ac:dyDescent="0.25">
      <c r="B24" s="47">
        <f t="shared" ca="1" si="22"/>
        <v>43566.708333333307</v>
      </c>
      <c r="C24" s="49"/>
      <c r="D24" s="50">
        <v>1106</v>
      </c>
      <c r="E24" s="51">
        <v>40</v>
      </c>
      <c r="F24" s="50">
        <v>1.75</v>
      </c>
      <c r="G24" s="51">
        <v>163</v>
      </c>
      <c r="H24" s="52">
        <v>156</v>
      </c>
      <c r="I24" s="53"/>
      <c r="J24" s="160"/>
      <c r="K24" s="65"/>
      <c r="L24" s="49"/>
      <c r="M24" s="50"/>
      <c r="N24" s="52"/>
      <c r="O24" s="54">
        <v>3013</v>
      </c>
      <c r="P24" s="50">
        <v>32</v>
      </c>
      <c r="Q24" s="52">
        <v>139</v>
      </c>
      <c r="R24" s="23">
        <f t="shared" si="18"/>
        <v>365</v>
      </c>
      <c r="S24" s="24">
        <f t="shared" si="19"/>
        <v>1487</v>
      </c>
      <c r="T24" s="62"/>
      <c r="U24" s="62"/>
      <c r="V24" s="62"/>
      <c r="W24" s="114">
        <f t="shared" ca="1" si="20"/>
        <v>160310</v>
      </c>
      <c r="X24" s="115">
        <f ca="1">IFERROR(('Main Tab'!$D$10-W24)/'Main Tab'!$D$10,1)</f>
        <v>9.738917948053849E-2</v>
      </c>
      <c r="Y24" s="110"/>
      <c r="Z24" s="65">
        <v>5</v>
      </c>
      <c r="AA24" s="49"/>
      <c r="AB24" s="49"/>
      <c r="AC24" s="50"/>
      <c r="AD24" s="104"/>
      <c r="AE24" s="106"/>
      <c r="AF24" s="108"/>
      <c r="AI24" s="83">
        <f t="shared" ca="1" si="21"/>
        <v>43566.708333333307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32</v>
      </c>
      <c r="AQ24" s="81">
        <f t="shared" si="2"/>
        <v>139</v>
      </c>
      <c r="AR24" s="81">
        <f t="shared" si="3"/>
        <v>3013</v>
      </c>
      <c r="AS24" s="81" t="str">
        <f t="shared" si="4"/>
        <v/>
      </c>
      <c r="AT24" s="81" t="str">
        <f t="shared" si="5"/>
        <v/>
      </c>
      <c r="AU24" s="81">
        <f t="shared" si="6"/>
        <v>0.625</v>
      </c>
      <c r="AV24" s="81">
        <f t="shared" si="7"/>
        <v>1.75</v>
      </c>
      <c r="AW24" s="82">
        <f t="shared" si="8"/>
        <v>163</v>
      </c>
      <c r="AX24" s="81">
        <f t="shared" si="9"/>
        <v>156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1106</v>
      </c>
      <c r="BC24" s="81">
        <f t="shared" si="14"/>
        <v>156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1:58" x14ac:dyDescent="0.25">
      <c r="B25" s="47">
        <f t="shared" ca="1" si="22"/>
        <v>43566.749999999971</v>
      </c>
      <c r="C25" s="49"/>
      <c r="D25" s="50">
        <v>1105</v>
      </c>
      <c r="E25" s="51">
        <v>40</v>
      </c>
      <c r="F25" s="50">
        <v>1.75</v>
      </c>
      <c r="G25" s="51">
        <v>177</v>
      </c>
      <c r="H25" s="52">
        <v>155</v>
      </c>
      <c r="I25" s="53"/>
      <c r="J25" s="160"/>
      <c r="K25" s="65"/>
      <c r="L25" s="49"/>
      <c r="M25" s="50"/>
      <c r="N25" s="52"/>
      <c r="O25" s="54">
        <v>3112</v>
      </c>
      <c r="P25" s="50">
        <v>30</v>
      </c>
      <c r="Q25" s="52">
        <v>133</v>
      </c>
      <c r="R25" s="23">
        <f t="shared" si="18"/>
        <v>395</v>
      </c>
      <c r="S25" s="24">
        <f t="shared" si="19"/>
        <v>1620</v>
      </c>
      <c r="T25" s="62"/>
      <c r="U25" s="62"/>
      <c r="V25" s="62"/>
      <c r="W25" s="114">
        <f t="shared" ca="1" si="20"/>
        <v>160177</v>
      </c>
      <c r="X25" s="115">
        <f ca="1">IFERROR(('Main Tab'!$D$10-W25)/'Main Tab'!$D$10,1)</f>
        <v>9.813802383915049E-2</v>
      </c>
      <c r="Y25" s="110" t="s">
        <v>202</v>
      </c>
      <c r="Z25" s="65">
        <v>5</v>
      </c>
      <c r="AA25" s="49"/>
      <c r="AB25" s="49"/>
      <c r="AC25" s="50"/>
      <c r="AD25" s="104"/>
      <c r="AE25" s="106"/>
      <c r="AF25" s="108"/>
      <c r="AI25" s="83">
        <f t="shared" ca="1" si="21"/>
        <v>43566.749999999971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>changed out seat and stem</v>
      </c>
      <c r="AP25" s="81">
        <f t="shared" si="1"/>
        <v>30</v>
      </c>
      <c r="AQ25" s="81">
        <f t="shared" si="2"/>
        <v>133</v>
      </c>
      <c r="AR25" s="81">
        <f t="shared" si="3"/>
        <v>3112</v>
      </c>
      <c r="AS25" s="81" t="str">
        <f t="shared" si="4"/>
        <v/>
      </c>
      <c r="AT25" s="81" t="str">
        <f t="shared" si="5"/>
        <v/>
      </c>
      <c r="AU25" s="81">
        <f t="shared" si="6"/>
        <v>0.625</v>
      </c>
      <c r="AV25" s="81">
        <f t="shared" si="7"/>
        <v>1.75</v>
      </c>
      <c r="AW25" s="82">
        <f t="shared" si="8"/>
        <v>177</v>
      </c>
      <c r="AX25" s="81">
        <f t="shared" si="9"/>
        <v>155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1105</v>
      </c>
      <c r="BC25" s="81">
        <f t="shared" si="14"/>
        <v>155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1:58" x14ac:dyDescent="0.25">
      <c r="B26" s="47">
        <f t="shared" ca="1" si="22"/>
        <v>43566.791666666635</v>
      </c>
      <c r="C26" s="49"/>
      <c r="D26" s="50">
        <v>1105</v>
      </c>
      <c r="E26" s="51">
        <v>40</v>
      </c>
      <c r="F26" s="50">
        <v>1.75</v>
      </c>
      <c r="G26" s="51">
        <v>155</v>
      </c>
      <c r="H26" s="52">
        <v>160</v>
      </c>
      <c r="I26" s="53"/>
      <c r="J26" s="160"/>
      <c r="K26" s="65"/>
      <c r="L26" s="49"/>
      <c r="M26" s="50"/>
      <c r="N26" s="52"/>
      <c r="O26" s="54">
        <v>2820</v>
      </c>
      <c r="P26" s="50">
        <v>37</v>
      </c>
      <c r="Q26" s="52">
        <v>141</v>
      </c>
      <c r="R26" s="23">
        <f t="shared" si="18"/>
        <v>432</v>
      </c>
      <c r="S26" s="24">
        <f t="shared" si="19"/>
        <v>1761</v>
      </c>
      <c r="T26" s="62"/>
      <c r="U26" s="62"/>
      <c r="V26" s="62"/>
      <c r="W26" s="114">
        <f t="shared" ca="1" si="20"/>
        <v>160036</v>
      </c>
      <c r="X26" s="115">
        <f ca="1">IFERROR(('Main Tab'!$D$10-W26)/'Main Tab'!$D$10,1)</f>
        <v>9.8931911467453421E-2</v>
      </c>
      <c r="Y26" s="110" t="s">
        <v>203</v>
      </c>
      <c r="Z26" s="65">
        <v>5</v>
      </c>
      <c r="AA26" s="49">
        <v>7758401</v>
      </c>
      <c r="AB26" s="49" t="s">
        <v>143</v>
      </c>
      <c r="AC26" s="50">
        <v>189.8</v>
      </c>
      <c r="AD26" s="104" t="s">
        <v>153</v>
      </c>
      <c r="AE26" s="106">
        <v>46.8</v>
      </c>
      <c r="AF26" s="108">
        <v>1E-3</v>
      </c>
      <c r="AI26" s="83">
        <f t="shared" ca="1" si="21"/>
        <v>43566.791666666635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>Bumped choke to 42</v>
      </c>
      <c r="AP26" s="81">
        <f t="shared" si="1"/>
        <v>37</v>
      </c>
      <c r="AQ26" s="81">
        <f t="shared" si="2"/>
        <v>141</v>
      </c>
      <c r="AR26" s="81">
        <f t="shared" si="3"/>
        <v>2820</v>
      </c>
      <c r="AS26" s="81" t="str">
        <f t="shared" si="4"/>
        <v/>
      </c>
      <c r="AT26" s="81" t="str">
        <f t="shared" si="5"/>
        <v/>
      </c>
      <c r="AU26" s="81">
        <f t="shared" si="6"/>
        <v>0.625</v>
      </c>
      <c r="AV26" s="81">
        <f t="shared" si="7"/>
        <v>1.75</v>
      </c>
      <c r="AW26" s="82">
        <f t="shared" si="8"/>
        <v>155</v>
      </c>
      <c r="AX26" s="81">
        <f t="shared" si="9"/>
        <v>160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1105</v>
      </c>
      <c r="BC26" s="81">
        <f t="shared" si="14"/>
        <v>160</v>
      </c>
      <c r="BD26" s="222">
        <f t="shared" si="15"/>
        <v>1E-3</v>
      </c>
      <c r="BE26" s="223">
        <f t="shared" si="16"/>
        <v>46.8</v>
      </c>
      <c r="BF26" s="84" t="str">
        <f t="shared" si="17"/>
        <v>Ticket No: 7758401 189.8 bbls sold</v>
      </c>
    </row>
    <row r="27" spans="1:58" x14ac:dyDescent="0.25">
      <c r="B27" s="47">
        <f t="shared" ca="1" si="22"/>
        <v>43566.833333333299</v>
      </c>
      <c r="C27" s="49"/>
      <c r="D27" s="50">
        <v>1112</v>
      </c>
      <c r="E27" s="51">
        <v>42</v>
      </c>
      <c r="F27" s="50">
        <v>1.75</v>
      </c>
      <c r="G27" s="51">
        <v>148</v>
      </c>
      <c r="H27" s="52">
        <v>162</v>
      </c>
      <c r="I27" s="53"/>
      <c r="J27" s="160"/>
      <c r="K27" s="65"/>
      <c r="L27" s="49"/>
      <c r="M27" s="50"/>
      <c r="N27" s="52"/>
      <c r="O27" s="54">
        <v>2763</v>
      </c>
      <c r="P27" s="50">
        <v>39</v>
      </c>
      <c r="Q27" s="52">
        <v>141</v>
      </c>
      <c r="R27" s="23">
        <f t="shared" si="18"/>
        <v>471</v>
      </c>
      <c r="S27" s="24">
        <f t="shared" si="19"/>
        <v>1902</v>
      </c>
      <c r="T27" s="62"/>
      <c r="U27" s="62"/>
      <c r="V27" s="62"/>
      <c r="W27" s="114">
        <f t="shared" ca="1" si="20"/>
        <v>159895</v>
      </c>
      <c r="X27" s="115">
        <f ca="1">IFERROR(('Main Tab'!$D$10-W27)/'Main Tab'!$D$10,1)</f>
        <v>9.9725799095756365E-2</v>
      </c>
      <c r="Y27" s="110"/>
      <c r="Z27" s="65">
        <v>5</v>
      </c>
      <c r="AA27" s="49"/>
      <c r="AB27" s="49"/>
      <c r="AC27" s="50"/>
      <c r="AD27" s="104"/>
      <c r="AE27" s="106"/>
      <c r="AF27" s="108"/>
      <c r="AI27" s="83">
        <f t="shared" ca="1" si="21"/>
        <v>43566.833333333299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39</v>
      </c>
      <c r="AQ27" s="81">
        <f t="shared" si="2"/>
        <v>141</v>
      </c>
      <c r="AR27" s="81">
        <f t="shared" si="3"/>
        <v>2763</v>
      </c>
      <c r="AS27" s="81" t="str">
        <f t="shared" si="4"/>
        <v/>
      </c>
      <c r="AT27" s="81" t="str">
        <f t="shared" si="5"/>
        <v/>
      </c>
      <c r="AU27" s="81">
        <f t="shared" si="6"/>
        <v>0.65625</v>
      </c>
      <c r="AV27" s="81">
        <f t="shared" si="7"/>
        <v>1.75</v>
      </c>
      <c r="AW27" s="82">
        <f t="shared" si="8"/>
        <v>148</v>
      </c>
      <c r="AX27" s="81">
        <f t="shared" si="9"/>
        <v>162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1112</v>
      </c>
      <c r="BC27" s="81">
        <f t="shared" si="14"/>
        <v>162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1:58" x14ac:dyDescent="0.25">
      <c r="B28" s="47">
        <f t="shared" ca="1" si="22"/>
        <v>43566.874999999964</v>
      </c>
      <c r="C28" s="49"/>
      <c r="D28" s="50">
        <v>1105</v>
      </c>
      <c r="E28" s="51">
        <v>42</v>
      </c>
      <c r="F28" s="50">
        <v>1.75</v>
      </c>
      <c r="G28" s="51">
        <v>150</v>
      </c>
      <c r="H28" s="52">
        <v>160</v>
      </c>
      <c r="I28" s="53"/>
      <c r="J28" s="160"/>
      <c r="K28" s="65"/>
      <c r="L28" s="49"/>
      <c r="M28" s="50"/>
      <c r="N28" s="52"/>
      <c r="O28" s="54">
        <v>2788</v>
      </c>
      <c r="P28" s="50">
        <v>42</v>
      </c>
      <c r="Q28" s="52">
        <v>148</v>
      </c>
      <c r="R28" s="23">
        <f t="shared" si="18"/>
        <v>513</v>
      </c>
      <c r="S28" s="24">
        <f t="shared" si="19"/>
        <v>2050</v>
      </c>
      <c r="T28" s="62"/>
      <c r="U28" s="62"/>
      <c r="V28" s="62"/>
      <c r="W28" s="114">
        <f t="shared" ca="1" si="20"/>
        <v>159747</v>
      </c>
      <c r="X28" s="115">
        <f ca="1">IFERROR(('Main Tab'!$D$10-W28)/'Main Tab'!$D$10,1)</f>
        <v>0.10055909958503888</v>
      </c>
      <c r="Y28" s="110"/>
      <c r="Z28" s="65">
        <v>5</v>
      </c>
      <c r="AA28" s="49">
        <v>7754201</v>
      </c>
      <c r="AB28" s="49" t="s">
        <v>143</v>
      </c>
      <c r="AC28" s="50">
        <v>189.45</v>
      </c>
      <c r="AD28" s="104" t="s">
        <v>204</v>
      </c>
      <c r="AE28" s="106">
        <v>47</v>
      </c>
      <c r="AF28" s="108">
        <v>4.0000000000000001E-3</v>
      </c>
      <c r="AI28" s="83">
        <f t="shared" ca="1" si="21"/>
        <v>43566.874999999964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42</v>
      </c>
      <c r="AQ28" s="81">
        <f t="shared" si="2"/>
        <v>148</v>
      </c>
      <c r="AR28" s="81">
        <f t="shared" si="3"/>
        <v>2788</v>
      </c>
      <c r="AS28" s="81" t="str">
        <f t="shared" si="4"/>
        <v/>
      </c>
      <c r="AT28" s="81" t="str">
        <f t="shared" si="5"/>
        <v/>
      </c>
      <c r="AU28" s="81">
        <f t="shared" si="6"/>
        <v>0.65625</v>
      </c>
      <c r="AV28" s="81">
        <f t="shared" si="7"/>
        <v>1.75</v>
      </c>
      <c r="AW28" s="82">
        <f t="shared" si="8"/>
        <v>150</v>
      </c>
      <c r="AX28" s="81">
        <f t="shared" si="9"/>
        <v>160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1105</v>
      </c>
      <c r="BC28" s="81">
        <f t="shared" si="14"/>
        <v>160</v>
      </c>
      <c r="BD28" s="222">
        <f t="shared" si="15"/>
        <v>4.0000000000000001E-3</v>
      </c>
      <c r="BE28" s="223">
        <f t="shared" si="16"/>
        <v>47</v>
      </c>
      <c r="BF28" s="84" t="str">
        <f t="shared" si="17"/>
        <v>Ticket No: 7754201 189.45 bbls sold</v>
      </c>
    </row>
    <row r="29" spans="1:58" x14ac:dyDescent="0.25">
      <c r="B29" s="47">
        <f t="shared" ca="1" si="22"/>
        <v>43566.916666666628</v>
      </c>
      <c r="C29" s="49"/>
      <c r="D29" s="50">
        <v>1104</v>
      </c>
      <c r="E29" s="51">
        <v>42</v>
      </c>
      <c r="F29" s="50">
        <v>1.75</v>
      </c>
      <c r="G29" s="51">
        <v>151</v>
      </c>
      <c r="H29" s="52">
        <v>161</v>
      </c>
      <c r="I29" s="53"/>
      <c r="J29" s="160"/>
      <c r="K29" s="65"/>
      <c r="L29" s="49"/>
      <c r="M29" s="50"/>
      <c r="N29" s="52"/>
      <c r="O29" s="54">
        <v>2778</v>
      </c>
      <c r="P29" s="50">
        <v>18</v>
      </c>
      <c r="Q29" s="52">
        <v>158</v>
      </c>
      <c r="R29" s="23">
        <f t="shared" si="18"/>
        <v>531</v>
      </c>
      <c r="S29" s="24">
        <f t="shared" si="19"/>
        <v>2208</v>
      </c>
      <c r="T29" s="62"/>
      <c r="U29" s="62"/>
      <c r="V29" s="62"/>
      <c r="W29" s="114">
        <f t="shared" ca="1" si="20"/>
        <v>159589</v>
      </c>
      <c r="X29" s="115">
        <f ca="1">IFERROR(('Main Tab'!$D$10-W29)/'Main Tab'!$D$10,1)</f>
        <v>0.10144870416143507</v>
      </c>
      <c r="Y29" s="110"/>
      <c r="Z29" s="65">
        <v>5</v>
      </c>
      <c r="AA29" s="49"/>
      <c r="AB29" s="49"/>
      <c r="AC29" s="50"/>
      <c r="AD29" s="104"/>
      <c r="AE29" s="106"/>
      <c r="AF29" s="108"/>
      <c r="AI29" s="83">
        <f t="shared" ca="1" si="21"/>
        <v>43566.916666666628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18</v>
      </c>
      <c r="AQ29" s="81">
        <f t="shared" si="2"/>
        <v>158</v>
      </c>
      <c r="AR29" s="81">
        <f t="shared" si="3"/>
        <v>2778</v>
      </c>
      <c r="AS29" s="81" t="str">
        <f t="shared" si="4"/>
        <v/>
      </c>
      <c r="AT29" s="81" t="str">
        <f t="shared" si="5"/>
        <v/>
      </c>
      <c r="AU29" s="81">
        <f t="shared" si="6"/>
        <v>0.65625</v>
      </c>
      <c r="AV29" s="81">
        <f t="shared" si="7"/>
        <v>1.75</v>
      </c>
      <c r="AW29" s="82">
        <f t="shared" si="8"/>
        <v>151</v>
      </c>
      <c r="AX29" s="81">
        <f t="shared" si="9"/>
        <v>161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1104</v>
      </c>
      <c r="BC29" s="81">
        <f t="shared" si="14"/>
        <v>161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1:58" x14ac:dyDescent="0.25">
      <c r="B30" s="47">
        <f t="shared" ca="1" si="22"/>
        <v>43566.958333333292</v>
      </c>
      <c r="C30" s="49"/>
      <c r="D30" s="50">
        <v>1106</v>
      </c>
      <c r="E30" s="51">
        <v>42</v>
      </c>
      <c r="F30" s="50">
        <v>1.75</v>
      </c>
      <c r="G30" s="51">
        <v>156</v>
      </c>
      <c r="H30" s="52">
        <v>160</v>
      </c>
      <c r="I30" s="53"/>
      <c r="J30" s="160"/>
      <c r="K30" s="65"/>
      <c r="L30" s="49"/>
      <c r="M30" s="50"/>
      <c r="N30" s="52"/>
      <c r="O30" s="54">
        <v>2762</v>
      </c>
      <c r="P30" s="50">
        <v>36</v>
      </c>
      <c r="Q30" s="52">
        <v>124</v>
      </c>
      <c r="R30" s="23">
        <f t="shared" si="18"/>
        <v>567</v>
      </c>
      <c r="S30" s="24">
        <f t="shared" si="19"/>
        <v>2332</v>
      </c>
      <c r="T30" s="62"/>
      <c r="U30" s="62"/>
      <c r="V30" s="62"/>
      <c r="W30" s="114">
        <f t="shared" ca="1" si="20"/>
        <v>159465</v>
      </c>
      <c r="X30" s="115">
        <f ca="1">IFERROR(('Main Tab'!$D$10-W30)/'Main Tab'!$D$10,1)</f>
        <v>0.10214687484164475</v>
      </c>
      <c r="Y30" s="110"/>
      <c r="Z30" s="65">
        <v>5</v>
      </c>
      <c r="AA30" s="49"/>
      <c r="AB30" s="49"/>
      <c r="AC30" s="50"/>
      <c r="AD30" s="104"/>
      <c r="AE30" s="106"/>
      <c r="AF30" s="108"/>
      <c r="AI30" s="83">
        <f t="shared" ca="1" si="21"/>
        <v>43566.958333333292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36</v>
      </c>
      <c r="AQ30" s="81">
        <f t="shared" si="2"/>
        <v>124</v>
      </c>
      <c r="AR30" s="81">
        <f t="shared" si="3"/>
        <v>2762</v>
      </c>
      <c r="AS30" s="81" t="str">
        <f t="shared" si="4"/>
        <v/>
      </c>
      <c r="AT30" s="81" t="str">
        <f t="shared" si="5"/>
        <v/>
      </c>
      <c r="AU30" s="81">
        <f t="shared" si="6"/>
        <v>0.65625</v>
      </c>
      <c r="AV30" s="81">
        <f t="shared" si="7"/>
        <v>1.75</v>
      </c>
      <c r="AW30" s="82">
        <f t="shared" si="8"/>
        <v>156</v>
      </c>
      <c r="AX30" s="81">
        <f t="shared" si="9"/>
        <v>160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1106</v>
      </c>
      <c r="BC30" s="81">
        <f t="shared" si="14"/>
        <v>160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1:58" x14ac:dyDescent="0.25">
      <c r="B31" s="47">
        <f t="shared" ca="1" si="22"/>
        <v>43566.999999999956</v>
      </c>
      <c r="C31" s="49"/>
      <c r="D31" s="50">
        <v>1106</v>
      </c>
      <c r="E31" s="51">
        <v>42</v>
      </c>
      <c r="F31" s="50">
        <v>1.75</v>
      </c>
      <c r="G31" s="51">
        <v>180</v>
      </c>
      <c r="H31" s="52">
        <v>161</v>
      </c>
      <c r="I31" s="53"/>
      <c r="J31" s="160"/>
      <c r="K31" s="65"/>
      <c r="L31" s="49"/>
      <c r="M31" s="50"/>
      <c r="N31" s="52"/>
      <c r="O31" s="54">
        <v>2918</v>
      </c>
      <c r="P31" s="50">
        <v>40</v>
      </c>
      <c r="Q31" s="52">
        <v>142</v>
      </c>
      <c r="R31" s="23">
        <f t="shared" si="18"/>
        <v>607</v>
      </c>
      <c r="S31" s="24">
        <f t="shared" si="19"/>
        <v>2474</v>
      </c>
      <c r="T31" s="62"/>
      <c r="U31" s="62"/>
      <c r="V31" s="62"/>
      <c r="W31" s="114">
        <f t="shared" ca="1" si="20"/>
        <v>159323</v>
      </c>
      <c r="X31" s="115">
        <f ca="1">IFERROR(('Main Tab'!$D$10-W31)/'Main Tab'!$D$10,1)</f>
        <v>0.10294639287865906</v>
      </c>
      <c r="Y31" s="110"/>
      <c r="Z31" s="65">
        <v>5</v>
      </c>
      <c r="AA31" s="49"/>
      <c r="AB31" s="49"/>
      <c r="AC31" s="50"/>
      <c r="AD31" s="104"/>
      <c r="AE31" s="106"/>
      <c r="AF31" s="108"/>
      <c r="AI31" s="83">
        <f t="shared" ca="1" si="21"/>
        <v>43566.999999999956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40</v>
      </c>
      <c r="AQ31" s="81">
        <f t="shared" si="2"/>
        <v>142</v>
      </c>
      <c r="AR31" s="81">
        <f t="shared" si="3"/>
        <v>2918</v>
      </c>
      <c r="AS31" s="81" t="str">
        <f t="shared" si="4"/>
        <v/>
      </c>
      <c r="AT31" s="81" t="str">
        <f t="shared" si="5"/>
        <v/>
      </c>
      <c r="AU31" s="81">
        <f t="shared" si="6"/>
        <v>0.65625</v>
      </c>
      <c r="AV31" s="81">
        <f t="shared" si="7"/>
        <v>1.75</v>
      </c>
      <c r="AW31" s="82">
        <f t="shared" si="8"/>
        <v>180</v>
      </c>
      <c r="AX31" s="81">
        <f t="shared" si="9"/>
        <v>161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1106</v>
      </c>
      <c r="BC31" s="81">
        <f t="shared" si="14"/>
        <v>161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1:58" x14ac:dyDescent="0.25">
      <c r="B32" s="47">
        <f t="shared" ca="1" si="22"/>
        <v>43567.041666666621</v>
      </c>
      <c r="C32" s="49"/>
      <c r="D32" s="50">
        <v>1104</v>
      </c>
      <c r="E32" s="51">
        <v>42</v>
      </c>
      <c r="F32" s="50">
        <v>1.75</v>
      </c>
      <c r="G32" s="51">
        <v>210</v>
      </c>
      <c r="H32" s="52">
        <v>160</v>
      </c>
      <c r="I32" s="53"/>
      <c r="J32" s="160"/>
      <c r="K32" s="65"/>
      <c r="L32" s="49"/>
      <c r="M32" s="50"/>
      <c r="N32" s="52"/>
      <c r="O32" s="54">
        <v>3174</v>
      </c>
      <c r="P32" s="50">
        <v>39</v>
      </c>
      <c r="Q32" s="52">
        <v>142</v>
      </c>
      <c r="R32" s="23">
        <f t="shared" si="18"/>
        <v>646</v>
      </c>
      <c r="S32" s="24">
        <f t="shared" si="19"/>
        <v>2616</v>
      </c>
      <c r="T32" s="62"/>
      <c r="U32" s="62"/>
      <c r="V32" s="62"/>
      <c r="W32" s="114">
        <f t="shared" ca="1" si="20"/>
        <v>159181</v>
      </c>
      <c r="X32" s="115">
        <f ca="1">IFERROR(('Main Tab'!$D$10-W32)/'Main Tab'!$D$10,1)</f>
        <v>0.10374591091567337</v>
      </c>
      <c r="Y32" s="110"/>
      <c r="Z32" s="65">
        <v>5</v>
      </c>
      <c r="AA32" s="49"/>
      <c r="AB32" s="49"/>
      <c r="AC32" s="50"/>
      <c r="AD32" s="104"/>
      <c r="AE32" s="106"/>
      <c r="AF32" s="108"/>
      <c r="AI32" s="83">
        <f t="shared" ca="1" si="21"/>
        <v>43567.041666666621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39</v>
      </c>
      <c r="AQ32" s="81">
        <f t="shared" si="2"/>
        <v>142</v>
      </c>
      <c r="AR32" s="81">
        <f t="shared" si="3"/>
        <v>3174</v>
      </c>
      <c r="AS32" s="81" t="str">
        <f t="shared" si="4"/>
        <v/>
      </c>
      <c r="AT32" s="81" t="str">
        <f t="shared" si="5"/>
        <v/>
      </c>
      <c r="AU32" s="81">
        <f t="shared" si="6"/>
        <v>0.65625</v>
      </c>
      <c r="AV32" s="81">
        <f t="shared" si="7"/>
        <v>1.75</v>
      </c>
      <c r="AW32" s="82">
        <f t="shared" si="8"/>
        <v>210</v>
      </c>
      <c r="AX32" s="81">
        <f t="shared" si="9"/>
        <v>160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1104</v>
      </c>
      <c r="BC32" s="81">
        <f t="shared" si="14"/>
        <v>160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43567.083333333285</v>
      </c>
      <c r="C33" s="49"/>
      <c r="D33" s="50">
        <v>1104</v>
      </c>
      <c r="E33" s="51">
        <v>42</v>
      </c>
      <c r="F33" s="50">
        <v>1.75</v>
      </c>
      <c r="G33" s="51">
        <v>162</v>
      </c>
      <c r="H33" s="52">
        <v>159</v>
      </c>
      <c r="I33" s="53"/>
      <c r="J33" s="160"/>
      <c r="K33" s="65"/>
      <c r="L33" s="49"/>
      <c r="M33" s="50"/>
      <c r="N33" s="52"/>
      <c r="O33" s="54">
        <v>2912</v>
      </c>
      <c r="P33" s="50">
        <v>28</v>
      </c>
      <c r="Q33" s="52">
        <v>147</v>
      </c>
      <c r="R33" s="23">
        <f t="shared" si="18"/>
        <v>674</v>
      </c>
      <c r="S33" s="24">
        <f t="shared" si="19"/>
        <v>2763</v>
      </c>
      <c r="T33" s="62"/>
      <c r="U33" s="62"/>
      <c r="V33" s="62"/>
      <c r="W33" s="114">
        <f t="shared" ca="1" si="20"/>
        <v>159034</v>
      </c>
      <c r="X33" s="115">
        <f ca="1">IFERROR(('Main Tab'!$D$10-W33)/'Main Tab'!$D$10,1)</f>
        <v>0.10457358099624452</v>
      </c>
      <c r="Y33" s="110"/>
      <c r="Z33" s="65">
        <v>5</v>
      </c>
      <c r="AA33" s="49">
        <v>7758301</v>
      </c>
      <c r="AB33" s="49" t="s">
        <v>143</v>
      </c>
      <c r="AC33" s="50">
        <v>180.1</v>
      </c>
      <c r="AD33" s="104" t="s">
        <v>153</v>
      </c>
      <c r="AE33" s="106">
        <v>47.6</v>
      </c>
      <c r="AF33" s="108">
        <v>1E-3</v>
      </c>
      <c r="AI33" s="83">
        <f t="shared" ca="1" si="21"/>
        <v>43567.083333333285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28</v>
      </c>
      <c r="AQ33" s="81">
        <f t="shared" si="2"/>
        <v>147</v>
      </c>
      <c r="AR33" s="81">
        <f t="shared" si="3"/>
        <v>2912</v>
      </c>
      <c r="AS33" s="81" t="str">
        <f t="shared" si="4"/>
        <v/>
      </c>
      <c r="AT33" s="81" t="str">
        <f t="shared" si="5"/>
        <v/>
      </c>
      <c r="AU33" s="81">
        <f t="shared" si="6"/>
        <v>0.65625</v>
      </c>
      <c r="AV33" s="81">
        <f t="shared" si="7"/>
        <v>1.75</v>
      </c>
      <c r="AW33" s="82">
        <f t="shared" si="8"/>
        <v>162</v>
      </c>
      <c r="AX33" s="81">
        <f t="shared" si="9"/>
        <v>159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1104</v>
      </c>
      <c r="BC33" s="81">
        <f t="shared" si="14"/>
        <v>159</v>
      </c>
      <c r="BD33" s="222">
        <f t="shared" si="15"/>
        <v>1E-3</v>
      </c>
      <c r="BE33" s="223">
        <f t="shared" si="16"/>
        <v>47.6</v>
      </c>
      <c r="BF33" s="84" t="str">
        <f t="shared" si="17"/>
        <v>Ticket No: 7758301 180.1 bbls sold</v>
      </c>
    </row>
    <row r="34" spans="2:58" x14ac:dyDescent="0.25">
      <c r="B34" s="47">
        <f t="shared" ca="1" si="22"/>
        <v>43567.124999999949</v>
      </c>
      <c r="C34" s="49"/>
      <c r="D34" s="50">
        <v>1101</v>
      </c>
      <c r="E34" s="51">
        <v>42</v>
      </c>
      <c r="F34" s="50">
        <v>1.75</v>
      </c>
      <c r="G34" s="51">
        <v>169</v>
      </c>
      <c r="H34" s="52">
        <v>160</v>
      </c>
      <c r="I34" s="53"/>
      <c r="J34" s="160"/>
      <c r="K34" s="65"/>
      <c r="L34" s="49"/>
      <c r="M34" s="50"/>
      <c r="N34" s="52"/>
      <c r="O34" s="54">
        <v>2894</v>
      </c>
      <c r="P34" s="50">
        <v>35</v>
      </c>
      <c r="Q34" s="52">
        <v>139</v>
      </c>
      <c r="R34" s="23">
        <f t="shared" si="18"/>
        <v>709</v>
      </c>
      <c r="S34" s="24">
        <f t="shared" si="19"/>
        <v>2902</v>
      </c>
      <c r="T34" s="62"/>
      <c r="U34" s="62"/>
      <c r="V34" s="62"/>
      <c r="W34" s="114">
        <f t="shared" ca="1" si="20"/>
        <v>158895</v>
      </c>
      <c r="X34" s="115">
        <f ca="1">IFERROR(('Main Tab'!$D$10-W34)/'Main Tab'!$D$10,1)</f>
        <v>0.10535620780712472</v>
      </c>
      <c r="Y34" s="110"/>
      <c r="Z34" s="65">
        <v>5</v>
      </c>
      <c r="AA34" s="49"/>
      <c r="AB34" s="49"/>
      <c r="AC34" s="50"/>
      <c r="AD34" s="104"/>
      <c r="AE34" s="106"/>
      <c r="AF34" s="108"/>
      <c r="AI34" s="83">
        <f t="shared" ca="1" si="21"/>
        <v>43567.124999999949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35</v>
      </c>
      <c r="AQ34" s="81">
        <f t="shared" si="2"/>
        <v>139</v>
      </c>
      <c r="AR34" s="81">
        <f t="shared" si="3"/>
        <v>2894</v>
      </c>
      <c r="AS34" s="81" t="str">
        <f t="shared" si="4"/>
        <v/>
      </c>
      <c r="AT34" s="81" t="str">
        <f t="shared" si="5"/>
        <v/>
      </c>
      <c r="AU34" s="81">
        <f t="shared" si="6"/>
        <v>0.65625</v>
      </c>
      <c r="AV34" s="81">
        <f t="shared" si="7"/>
        <v>1.75</v>
      </c>
      <c r="AW34" s="82">
        <f t="shared" si="8"/>
        <v>169</v>
      </c>
      <c r="AX34" s="81">
        <f t="shared" si="9"/>
        <v>160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1101</v>
      </c>
      <c r="BC34" s="81">
        <f t="shared" si="14"/>
        <v>160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43567.166666666613</v>
      </c>
      <c r="C35" s="49"/>
      <c r="D35" s="50">
        <v>1096</v>
      </c>
      <c r="E35" s="51">
        <v>42</v>
      </c>
      <c r="F35" s="50">
        <v>1.75</v>
      </c>
      <c r="G35" s="51">
        <v>161</v>
      </c>
      <c r="H35" s="52">
        <v>159</v>
      </c>
      <c r="I35" s="53"/>
      <c r="J35" s="160"/>
      <c r="K35" s="65"/>
      <c r="L35" s="49"/>
      <c r="M35" s="50"/>
      <c r="N35" s="52"/>
      <c r="O35" s="54">
        <v>2796</v>
      </c>
      <c r="P35" s="50">
        <v>36</v>
      </c>
      <c r="Q35" s="52">
        <v>138</v>
      </c>
      <c r="R35" s="23">
        <f t="shared" si="18"/>
        <v>745</v>
      </c>
      <c r="S35" s="24">
        <f t="shared" si="19"/>
        <v>3040</v>
      </c>
      <c r="T35" s="62"/>
      <c r="U35" s="62"/>
      <c r="V35" s="62"/>
      <c r="W35" s="114">
        <f t="shared" ca="1" si="20"/>
        <v>158757</v>
      </c>
      <c r="X35" s="115">
        <f ca="1">IFERROR(('Main Tab'!$D$10-W35)/'Main Tab'!$D$10,1)</f>
        <v>0.10613320420929355</v>
      </c>
      <c r="Y35" s="110"/>
      <c r="Z35" s="65">
        <v>5</v>
      </c>
      <c r="AA35" s="49"/>
      <c r="AB35" s="49"/>
      <c r="AC35" s="50"/>
      <c r="AD35" s="104"/>
      <c r="AE35" s="106"/>
      <c r="AF35" s="108"/>
      <c r="AI35" s="83">
        <f t="shared" ca="1" si="21"/>
        <v>43567.166666666613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36</v>
      </c>
      <c r="AQ35" s="81">
        <f t="shared" si="2"/>
        <v>138</v>
      </c>
      <c r="AR35" s="81">
        <f t="shared" si="3"/>
        <v>2796</v>
      </c>
      <c r="AS35" s="81" t="str">
        <f t="shared" si="4"/>
        <v/>
      </c>
      <c r="AT35" s="81" t="str">
        <f t="shared" si="5"/>
        <v/>
      </c>
      <c r="AU35" s="81">
        <f t="shared" si="6"/>
        <v>0.65625</v>
      </c>
      <c r="AV35" s="81">
        <f t="shared" si="7"/>
        <v>1.75</v>
      </c>
      <c r="AW35" s="82">
        <f t="shared" si="8"/>
        <v>161</v>
      </c>
      <c r="AX35" s="81">
        <f t="shared" si="9"/>
        <v>159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1096</v>
      </c>
      <c r="BC35" s="81">
        <f t="shared" si="14"/>
        <v>159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43567.208333333278</v>
      </c>
      <c r="C36" s="49"/>
      <c r="D36" s="50">
        <v>1097</v>
      </c>
      <c r="E36" s="50">
        <v>42</v>
      </c>
      <c r="F36" s="50">
        <v>1.75</v>
      </c>
      <c r="G36" s="51">
        <v>163</v>
      </c>
      <c r="H36" s="52">
        <v>160</v>
      </c>
      <c r="I36" s="53"/>
      <c r="J36" s="160"/>
      <c r="K36" s="65"/>
      <c r="L36" s="49"/>
      <c r="M36" s="50"/>
      <c r="N36" s="52"/>
      <c r="O36" s="54">
        <v>2810</v>
      </c>
      <c r="P36" s="50">
        <v>30</v>
      </c>
      <c r="Q36" s="52">
        <v>165</v>
      </c>
      <c r="R36" s="23">
        <f t="shared" si="18"/>
        <v>775</v>
      </c>
      <c r="S36" s="24">
        <f t="shared" si="19"/>
        <v>3205</v>
      </c>
      <c r="T36" s="62"/>
      <c r="U36" s="62"/>
      <c r="V36" s="62"/>
      <c r="W36" s="114">
        <f t="shared" ca="1" si="20"/>
        <v>158592</v>
      </c>
      <c r="X36" s="115">
        <f ca="1">IFERROR(('Main Tab'!$D$10-W36)/'Main Tab'!$D$10,1)</f>
        <v>0.10706222164666933</v>
      </c>
      <c r="Y36" s="110" t="s">
        <v>205</v>
      </c>
      <c r="Z36" s="65">
        <v>5</v>
      </c>
      <c r="AA36" s="49"/>
      <c r="AB36" s="49"/>
      <c r="AC36" s="50"/>
      <c r="AD36" s="104"/>
      <c r="AE36" s="106"/>
      <c r="AF36" s="108"/>
      <c r="AI36" s="83">
        <f t="shared" ca="1" si="21"/>
        <v>43567.208333333278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Accum-13976</v>
      </c>
      <c r="AP36" s="81">
        <f t="shared" si="1"/>
        <v>30</v>
      </c>
      <c r="AQ36" s="81">
        <f t="shared" si="2"/>
        <v>165</v>
      </c>
      <c r="AR36" s="81">
        <f t="shared" si="3"/>
        <v>2810</v>
      </c>
      <c r="AS36" s="81" t="str">
        <f t="shared" si="4"/>
        <v/>
      </c>
      <c r="AT36" s="81" t="str">
        <f t="shared" si="5"/>
        <v/>
      </c>
      <c r="AU36" s="81">
        <f t="shared" si="6"/>
        <v>0.65625</v>
      </c>
      <c r="AV36" s="81">
        <f t="shared" si="7"/>
        <v>1.75</v>
      </c>
      <c r="AW36" s="82">
        <f t="shared" si="8"/>
        <v>163</v>
      </c>
      <c r="AX36" s="81">
        <f t="shared" si="9"/>
        <v>160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1097</v>
      </c>
      <c r="BC36" s="81">
        <f t="shared" si="14"/>
        <v>160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43567.249999999942</v>
      </c>
      <c r="C37" s="55"/>
      <c r="D37" s="56">
        <v>1093</v>
      </c>
      <c r="E37" s="57">
        <v>42</v>
      </c>
      <c r="F37" s="56">
        <v>1.75</v>
      </c>
      <c r="G37" s="57">
        <v>162</v>
      </c>
      <c r="H37" s="58">
        <v>159</v>
      </c>
      <c r="I37" s="59"/>
      <c r="J37" s="161"/>
      <c r="K37" s="66"/>
      <c r="L37" s="55"/>
      <c r="M37" s="56"/>
      <c r="N37" s="58"/>
      <c r="O37" s="60">
        <v>2830</v>
      </c>
      <c r="P37" s="56">
        <v>34</v>
      </c>
      <c r="Q37" s="58">
        <v>117</v>
      </c>
      <c r="R37" s="25">
        <f t="shared" si="18"/>
        <v>809</v>
      </c>
      <c r="S37" s="26">
        <f t="shared" si="19"/>
        <v>3322</v>
      </c>
      <c r="T37" s="63"/>
      <c r="U37" s="63"/>
      <c r="V37" s="63"/>
      <c r="W37" s="116">
        <f t="shared" ca="1" si="20"/>
        <v>158475</v>
      </c>
      <c r="X37" s="117">
        <f ca="1">IFERROR(('Main Tab'!$D$10-W37)/'Main Tab'!$D$10,1)</f>
        <v>0.10772097946589942</v>
      </c>
      <c r="Y37" s="111" t="s">
        <v>206</v>
      </c>
      <c r="Z37" s="66">
        <v>5</v>
      </c>
      <c r="AA37" s="55">
        <v>69066036</v>
      </c>
      <c r="AB37" s="55" t="s">
        <v>152</v>
      </c>
      <c r="AC37" s="56">
        <v>176.11</v>
      </c>
      <c r="AD37" s="105" t="s">
        <v>153</v>
      </c>
      <c r="AE37" s="107">
        <v>46.7</v>
      </c>
      <c r="AF37" s="109">
        <v>1E-3</v>
      </c>
      <c r="AI37" s="85">
        <f t="shared" ca="1" si="21"/>
        <v>43567.249999999942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>OT 1- 3'2  OT2- 5'8</v>
      </c>
      <c r="AP37" s="86">
        <f t="shared" si="1"/>
        <v>34</v>
      </c>
      <c r="AQ37" s="86">
        <f t="shared" si="2"/>
        <v>117</v>
      </c>
      <c r="AR37" s="86">
        <f t="shared" si="3"/>
        <v>2830</v>
      </c>
      <c r="AS37" s="86" t="str">
        <f t="shared" si="4"/>
        <v/>
      </c>
      <c r="AT37" s="86" t="str">
        <f t="shared" si="5"/>
        <v/>
      </c>
      <c r="AU37" s="86">
        <f t="shared" si="6"/>
        <v>0.65625</v>
      </c>
      <c r="AV37" s="86">
        <f t="shared" si="7"/>
        <v>1.75</v>
      </c>
      <c r="AW37" s="87">
        <f t="shared" si="8"/>
        <v>162</v>
      </c>
      <c r="AX37" s="86">
        <f t="shared" si="9"/>
        <v>159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1093</v>
      </c>
      <c r="BC37" s="86">
        <f t="shared" si="14"/>
        <v>159</v>
      </c>
      <c r="BD37" s="224">
        <f t="shared" si="15"/>
        <v>1E-3</v>
      </c>
      <c r="BE37" s="225">
        <f t="shared" si="16"/>
        <v>46.7</v>
      </c>
      <c r="BF37" s="88" t="str">
        <f t="shared" si="17"/>
        <v>Ticket No: 69066036 176.11 bbls sold</v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1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10">
    <tabColor rgb="FF000000"/>
    <pageSetUpPr fitToPage="1"/>
  </sheetPr>
  <dimension ref="A1:BF100"/>
  <sheetViews>
    <sheetView showGridLines="0" topLeftCell="Q38" zoomScale="90" workbookViewId="0">
      <selection activeCell="AA10" sqref="AA10:AF10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43565</v>
      </c>
      <c r="N5" s="468" t="str">
        <f ca="1">"Oil Sales for "&amp;TEXT(L5,"MM-DD-YY")</f>
        <v>Oil Sales for 04-10-19</v>
      </c>
      <c r="O5" s="469"/>
      <c r="P5" s="96">
        <f>SUM(AC14:AC37)</f>
        <v>914.97</v>
      </c>
      <c r="Q5" s="10"/>
      <c r="R5" s="531" t="str">
        <f ca="1">"Flare Total For "&amp;TEXT(L5,"MM-DD-YY")</f>
        <v>Flare Total For 04-10-19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722</v>
      </c>
      <c r="M6" s="10"/>
      <c r="N6" s="472" t="str">
        <f ca="1">"Gas Sales for "&amp;TEXT(L5,"MM-DD-YY")</f>
        <v>Gas Sales for 04-10-19</v>
      </c>
      <c r="O6" s="473"/>
      <c r="P6" s="132">
        <v>2779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3295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1155</v>
      </c>
      <c r="E14" s="51">
        <v>38</v>
      </c>
      <c r="F14" s="50">
        <v>1.75</v>
      </c>
      <c r="G14" s="51">
        <v>138</v>
      </c>
      <c r="H14" s="52">
        <v>142</v>
      </c>
      <c r="I14" s="53"/>
      <c r="J14" s="160"/>
      <c r="K14" s="65"/>
      <c r="L14" s="49"/>
      <c r="M14" s="50"/>
      <c r="N14" s="52"/>
      <c r="O14" s="54">
        <v>2418</v>
      </c>
      <c r="P14" s="50">
        <v>28</v>
      </c>
      <c r="Q14" s="52">
        <v>135</v>
      </c>
      <c r="R14" s="21">
        <f>P14</f>
        <v>28</v>
      </c>
      <c r="S14" s="22">
        <f>Q14</f>
        <v>135</v>
      </c>
      <c r="T14" s="61"/>
      <c r="U14" s="61"/>
      <c r="V14" s="61"/>
      <c r="W14" s="112">
        <f ca="1">INDEX('Daily Totals'!$1:$1048576,MATCH(L5,'Daily Totals'!B:B)-1,17)</f>
        <v>164962</v>
      </c>
      <c r="X14" s="113">
        <f ca="1">IFERROR(('Main Tab'!$D$10-W14)/'Main Tab'!$D$10,1)</f>
        <v>7.1196518155252894E-2</v>
      </c>
      <c r="Y14" s="185" t="s">
        <v>207</v>
      </c>
      <c r="Z14" s="64">
        <v>5</v>
      </c>
      <c r="AA14" s="49">
        <v>6895800</v>
      </c>
      <c r="AB14" s="49" t="s">
        <v>152</v>
      </c>
      <c r="AC14" s="50">
        <v>180.41</v>
      </c>
      <c r="AD14" s="104" t="s">
        <v>157</v>
      </c>
      <c r="AE14" s="106">
        <v>47.1</v>
      </c>
      <c r="AF14" s="108">
        <v>1E-3</v>
      </c>
      <c r="AI14" s="83">
        <f ca="1">$L$5+B14</f>
        <v>43565.291666666664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>opned to 38</v>
      </c>
      <c r="AP14" s="81">
        <f t="shared" ref="AP14:AP37" si="1">IF(P14="","",P14)</f>
        <v>28</v>
      </c>
      <c r="AQ14" s="81">
        <f t="shared" ref="AQ14:AQ37" si="2">IF(Q14="","",Q14)</f>
        <v>135</v>
      </c>
      <c r="AR14" s="81">
        <f t="shared" ref="AR14:AR37" si="3">IF(O14="","",O14)</f>
        <v>2418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0.59375</v>
      </c>
      <c r="AV14" s="81">
        <f t="shared" ref="AV14:AV37" si="7">IF(F14="","",F14)</f>
        <v>1.75</v>
      </c>
      <c r="AW14" s="82">
        <f t="shared" ref="AW14:AW37" si="8">IF(G14="","",G14)</f>
        <v>138</v>
      </c>
      <c r="AX14" s="81">
        <f t="shared" ref="AX14:AX37" si="9">IF(H14="","",H14)</f>
        <v>142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1155</v>
      </c>
      <c r="BC14" s="81">
        <f t="shared" ref="BC14:BC37" si="14">IF(H14="","",H14)</f>
        <v>142</v>
      </c>
      <c r="BD14" s="222">
        <f t="shared" ref="BD14:BD37" si="15">IF(AF14="","",AF14)</f>
        <v>1E-3</v>
      </c>
      <c r="BE14" s="223">
        <f t="shared" ref="BE14:BE37" si="16">IF(AE14="","",AE14)</f>
        <v>47.1</v>
      </c>
      <c r="BF14" s="84" t="str">
        <f t="shared" ref="BF14:BF37" si="17">IF(AA14&amp;AC14="","","Ticket No: "&amp;AA14&amp;" "&amp;AC14&amp;" bbls sold")</f>
        <v>Ticket No: 6895800 180.41 bbls sold</v>
      </c>
    </row>
    <row r="15" spans="2:58" x14ac:dyDescent="0.25">
      <c r="B15" s="47">
        <f ca="1">B14+$L$5+TIME(1,0,0)</f>
        <v>43565.333333333328</v>
      </c>
      <c r="C15" s="49"/>
      <c r="D15" s="50">
        <v>1152</v>
      </c>
      <c r="E15" s="51">
        <v>38</v>
      </c>
      <c r="F15" s="50">
        <v>1.75</v>
      </c>
      <c r="G15" s="51">
        <v>144</v>
      </c>
      <c r="H15" s="52">
        <v>144</v>
      </c>
      <c r="I15" s="53"/>
      <c r="J15" s="160"/>
      <c r="K15" s="65"/>
      <c r="L15" s="49"/>
      <c r="M15" s="50"/>
      <c r="N15" s="52"/>
      <c r="O15" s="54">
        <v>2646</v>
      </c>
      <c r="P15" s="50">
        <v>28</v>
      </c>
      <c r="Q15" s="52">
        <v>132</v>
      </c>
      <c r="R15" s="23">
        <f t="shared" ref="R15:R37" si="18">P15+R14</f>
        <v>56</v>
      </c>
      <c r="S15" s="24">
        <f t="shared" ref="S15:S37" si="19">Q15+S14</f>
        <v>267</v>
      </c>
      <c r="T15" s="62"/>
      <c r="U15" s="62"/>
      <c r="V15" s="62"/>
      <c r="W15" s="114">
        <f t="shared" ref="W15:W37" ca="1" si="20">W14-Q15</f>
        <v>164830</v>
      </c>
      <c r="X15" s="115">
        <f ca="1">IFERROR(('Main Tab'!$D$10-W15)/'Main Tab'!$D$10,1)</f>
        <v>7.1939732105153517E-2</v>
      </c>
      <c r="Y15" s="110" t="s">
        <v>208</v>
      </c>
      <c r="Z15" s="65">
        <v>5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43565.333333333328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>changed out seat and stem on choke</v>
      </c>
      <c r="AP15" s="81">
        <f t="shared" si="1"/>
        <v>28</v>
      </c>
      <c r="AQ15" s="81">
        <f t="shared" si="2"/>
        <v>132</v>
      </c>
      <c r="AR15" s="81">
        <f t="shared" si="3"/>
        <v>2646</v>
      </c>
      <c r="AS15" s="81" t="str">
        <f t="shared" si="4"/>
        <v/>
      </c>
      <c r="AT15" s="81" t="str">
        <f t="shared" si="5"/>
        <v/>
      </c>
      <c r="AU15" s="81">
        <f t="shared" si="6"/>
        <v>0.59375</v>
      </c>
      <c r="AV15" s="81">
        <f t="shared" si="7"/>
        <v>1.75</v>
      </c>
      <c r="AW15" s="82">
        <f t="shared" si="8"/>
        <v>144</v>
      </c>
      <c r="AX15" s="81">
        <f t="shared" si="9"/>
        <v>144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1152</v>
      </c>
      <c r="BC15" s="81">
        <f t="shared" si="14"/>
        <v>144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43565.374999999993</v>
      </c>
      <c r="C16" s="49"/>
      <c r="D16" s="50">
        <v>1150</v>
      </c>
      <c r="E16" s="51">
        <v>38</v>
      </c>
      <c r="F16" s="50">
        <v>1.75</v>
      </c>
      <c r="G16" s="51">
        <v>150</v>
      </c>
      <c r="H16" s="52">
        <v>146</v>
      </c>
      <c r="I16" s="53"/>
      <c r="J16" s="160"/>
      <c r="K16" s="65"/>
      <c r="L16" s="49"/>
      <c r="M16" s="50"/>
      <c r="N16" s="52"/>
      <c r="O16" s="54">
        <v>2548</v>
      </c>
      <c r="P16" s="50">
        <v>30</v>
      </c>
      <c r="Q16" s="52">
        <v>130</v>
      </c>
      <c r="R16" s="23">
        <f t="shared" si="18"/>
        <v>86</v>
      </c>
      <c r="S16" s="24">
        <f t="shared" si="19"/>
        <v>397</v>
      </c>
      <c r="T16" s="62"/>
      <c r="U16" s="62"/>
      <c r="V16" s="62"/>
      <c r="W16" s="114">
        <f t="shared" ca="1" si="20"/>
        <v>164700</v>
      </c>
      <c r="X16" s="115">
        <f ca="1">IFERROR(('Main Tab'!$D$10-W16)/'Main Tab'!$D$10,1)</f>
        <v>7.26716852376314E-2</v>
      </c>
      <c r="Y16" s="110"/>
      <c r="Z16" s="65">
        <v>5</v>
      </c>
      <c r="AA16" s="49"/>
      <c r="AB16" s="49"/>
      <c r="AC16" s="50"/>
      <c r="AD16" s="104"/>
      <c r="AE16" s="106"/>
      <c r="AF16" s="108"/>
      <c r="AI16" s="83">
        <f t="shared" ca="1" si="21"/>
        <v>43565.374999999993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30</v>
      </c>
      <c r="AQ16" s="81">
        <f t="shared" si="2"/>
        <v>130</v>
      </c>
      <c r="AR16" s="81">
        <f t="shared" si="3"/>
        <v>2548</v>
      </c>
      <c r="AS16" s="81" t="str">
        <f t="shared" si="4"/>
        <v/>
      </c>
      <c r="AT16" s="81" t="str">
        <f t="shared" si="5"/>
        <v/>
      </c>
      <c r="AU16" s="81">
        <f t="shared" si="6"/>
        <v>0.59375</v>
      </c>
      <c r="AV16" s="81">
        <f t="shared" si="7"/>
        <v>1.75</v>
      </c>
      <c r="AW16" s="82">
        <f t="shared" si="8"/>
        <v>150</v>
      </c>
      <c r="AX16" s="81">
        <f t="shared" si="9"/>
        <v>146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1150</v>
      </c>
      <c r="BC16" s="81">
        <f t="shared" si="14"/>
        <v>146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1:58" x14ac:dyDescent="0.25">
      <c r="B17" s="47">
        <f t="shared" ca="1" si="22"/>
        <v>43565.416666666657</v>
      </c>
      <c r="C17" s="49"/>
      <c r="D17" s="50">
        <v>1155</v>
      </c>
      <c r="E17" s="51">
        <v>38</v>
      </c>
      <c r="F17" s="50">
        <v>1.75</v>
      </c>
      <c r="G17" s="51">
        <v>149</v>
      </c>
      <c r="H17" s="52">
        <v>148</v>
      </c>
      <c r="I17" s="53"/>
      <c r="J17" s="160"/>
      <c r="K17" s="65"/>
      <c r="L17" s="49"/>
      <c r="M17" s="50"/>
      <c r="N17" s="52"/>
      <c r="O17" s="54">
        <v>2392</v>
      </c>
      <c r="P17" s="50">
        <v>29</v>
      </c>
      <c r="Q17" s="52">
        <v>134</v>
      </c>
      <c r="R17" s="23">
        <f t="shared" si="18"/>
        <v>115</v>
      </c>
      <c r="S17" s="24">
        <f t="shared" si="19"/>
        <v>531</v>
      </c>
      <c r="T17" s="62"/>
      <c r="U17" s="171"/>
      <c r="V17" s="62"/>
      <c r="W17" s="114">
        <f t="shared" ca="1" si="20"/>
        <v>164566</v>
      </c>
      <c r="X17" s="115">
        <f ca="1">IFERROR(('Main Tab'!$D$10-W17)/'Main Tab'!$D$10,1)</f>
        <v>7.3426160004954763E-2</v>
      </c>
      <c r="Y17" s="110"/>
      <c r="Z17" s="65">
        <v>5</v>
      </c>
      <c r="AA17" s="49">
        <v>6898358</v>
      </c>
      <c r="AB17" s="49" t="s">
        <v>191</v>
      </c>
      <c r="AC17" s="50">
        <v>180.4</v>
      </c>
      <c r="AD17" s="104" t="s">
        <v>157</v>
      </c>
      <c r="AE17" s="106">
        <v>47.6</v>
      </c>
      <c r="AF17" s="108">
        <v>1E-3</v>
      </c>
      <c r="AI17" s="83">
        <f t="shared" ca="1" si="21"/>
        <v>43565.416666666657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29</v>
      </c>
      <c r="AQ17" s="81">
        <f t="shared" si="2"/>
        <v>134</v>
      </c>
      <c r="AR17" s="81">
        <f t="shared" si="3"/>
        <v>2392</v>
      </c>
      <c r="AS17" s="81" t="str">
        <f t="shared" si="4"/>
        <v/>
      </c>
      <c r="AT17" s="81" t="str">
        <f t="shared" si="5"/>
        <v/>
      </c>
      <c r="AU17" s="81">
        <f t="shared" si="6"/>
        <v>0.59375</v>
      </c>
      <c r="AV17" s="81">
        <f t="shared" si="7"/>
        <v>1.75</v>
      </c>
      <c r="AW17" s="82">
        <f t="shared" si="8"/>
        <v>149</v>
      </c>
      <c r="AX17" s="81">
        <f t="shared" si="9"/>
        <v>148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1155</v>
      </c>
      <c r="BC17" s="81">
        <f t="shared" si="14"/>
        <v>148</v>
      </c>
      <c r="BD17" s="222">
        <f t="shared" si="15"/>
        <v>1E-3</v>
      </c>
      <c r="BE17" s="223">
        <f t="shared" si="16"/>
        <v>47.6</v>
      </c>
      <c r="BF17" s="84" t="str">
        <f t="shared" si="17"/>
        <v>Ticket No: 6898358 180.4 bbls sold</v>
      </c>
    </row>
    <row r="18" spans="1:58" x14ac:dyDescent="0.25">
      <c r="B18" s="47">
        <f t="shared" ca="1" si="22"/>
        <v>43565.458333333321</v>
      </c>
      <c r="C18" s="49"/>
      <c r="D18" s="50">
        <v>1162</v>
      </c>
      <c r="E18" s="51">
        <v>38</v>
      </c>
      <c r="F18" s="50">
        <v>1.75</v>
      </c>
      <c r="G18" s="51">
        <v>126</v>
      </c>
      <c r="H18" s="52">
        <v>149</v>
      </c>
      <c r="I18" s="53"/>
      <c r="J18" s="160"/>
      <c r="K18" s="65"/>
      <c r="L18" s="49"/>
      <c r="M18" s="50"/>
      <c r="N18" s="52"/>
      <c r="O18" s="54">
        <v>2393</v>
      </c>
      <c r="P18" s="50">
        <v>29</v>
      </c>
      <c r="Q18" s="52">
        <v>139</v>
      </c>
      <c r="R18" s="23">
        <f t="shared" si="18"/>
        <v>144</v>
      </c>
      <c r="S18" s="24">
        <f t="shared" si="19"/>
        <v>670</v>
      </c>
      <c r="T18" s="62"/>
      <c r="U18" s="62"/>
      <c r="V18" s="62"/>
      <c r="W18" s="114">
        <f t="shared" ca="1" si="20"/>
        <v>164427</v>
      </c>
      <c r="X18" s="115">
        <f ca="1">IFERROR(('Main Tab'!$D$10-W18)/'Main Tab'!$D$10,1)</f>
        <v>7.4208786815834968E-2</v>
      </c>
      <c r="Y18" s="110"/>
      <c r="Z18" s="65">
        <v>5</v>
      </c>
      <c r="AA18" s="49"/>
      <c r="AB18" s="49"/>
      <c r="AC18" s="50"/>
      <c r="AD18" s="104"/>
      <c r="AE18" s="106"/>
      <c r="AF18" s="108"/>
      <c r="AI18" s="83">
        <f t="shared" ca="1" si="21"/>
        <v>43565.458333333321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29</v>
      </c>
      <c r="AQ18" s="81">
        <f t="shared" si="2"/>
        <v>139</v>
      </c>
      <c r="AR18" s="81">
        <f t="shared" si="3"/>
        <v>2393</v>
      </c>
      <c r="AS18" s="81" t="str">
        <f t="shared" si="4"/>
        <v/>
      </c>
      <c r="AT18" s="81" t="str">
        <f t="shared" si="5"/>
        <v/>
      </c>
      <c r="AU18" s="81">
        <f t="shared" si="6"/>
        <v>0.59375</v>
      </c>
      <c r="AV18" s="81">
        <f t="shared" si="7"/>
        <v>1.75</v>
      </c>
      <c r="AW18" s="82">
        <f t="shared" si="8"/>
        <v>126</v>
      </c>
      <c r="AX18" s="81">
        <f t="shared" si="9"/>
        <v>149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1162</v>
      </c>
      <c r="BC18" s="81">
        <f t="shared" si="14"/>
        <v>149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1:58" x14ac:dyDescent="0.25">
      <c r="B19" s="47">
        <f t="shared" ca="1" si="22"/>
        <v>43565.499999999985</v>
      </c>
      <c r="C19" s="49"/>
      <c r="D19" s="50">
        <v>1168</v>
      </c>
      <c r="E19" s="51">
        <v>38</v>
      </c>
      <c r="F19" s="50">
        <v>1.75</v>
      </c>
      <c r="G19" s="51">
        <v>133</v>
      </c>
      <c r="H19" s="52">
        <v>147</v>
      </c>
      <c r="I19" s="53"/>
      <c r="J19" s="160"/>
      <c r="K19" s="65"/>
      <c r="L19" s="49"/>
      <c r="M19" s="50"/>
      <c r="N19" s="52"/>
      <c r="O19" s="54">
        <v>2490</v>
      </c>
      <c r="P19" s="50">
        <v>28</v>
      </c>
      <c r="Q19" s="52">
        <v>134</v>
      </c>
      <c r="R19" s="23">
        <f t="shared" si="18"/>
        <v>172</v>
      </c>
      <c r="S19" s="24">
        <f t="shared" si="19"/>
        <v>804</v>
      </c>
      <c r="T19" s="62"/>
      <c r="U19" s="62"/>
      <c r="V19" s="62"/>
      <c r="W19" s="114">
        <f t="shared" ca="1" si="20"/>
        <v>164293</v>
      </c>
      <c r="X19" s="115">
        <f ca="1">IFERROR(('Main Tab'!$D$10-W19)/'Main Tab'!$D$10,1)</f>
        <v>7.4963261583158317E-2</v>
      </c>
      <c r="Y19" s="110"/>
      <c r="Z19" s="65">
        <v>5</v>
      </c>
      <c r="AA19" s="49"/>
      <c r="AB19" s="49"/>
      <c r="AC19" s="50"/>
      <c r="AD19" s="104"/>
      <c r="AE19" s="106"/>
      <c r="AF19" s="108"/>
      <c r="AI19" s="83">
        <f t="shared" ca="1" si="21"/>
        <v>43565.499999999985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28</v>
      </c>
      <c r="AQ19" s="81">
        <f t="shared" si="2"/>
        <v>134</v>
      </c>
      <c r="AR19" s="81">
        <f t="shared" si="3"/>
        <v>2490</v>
      </c>
      <c r="AS19" s="81" t="str">
        <f t="shared" si="4"/>
        <v/>
      </c>
      <c r="AT19" s="81" t="str">
        <f t="shared" si="5"/>
        <v/>
      </c>
      <c r="AU19" s="81">
        <f t="shared" si="6"/>
        <v>0.59375</v>
      </c>
      <c r="AV19" s="81">
        <f t="shared" si="7"/>
        <v>1.75</v>
      </c>
      <c r="AW19" s="82">
        <f t="shared" si="8"/>
        <v>133</v>
      </c>
      <c r="AX19" s="81">
        <f t="shared" si="9"/>
        <v>147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1168</v>
      </c>
      <c r="BC19" s="81">
        <f t="shared" si="14"/>
        <v>147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1:58" x14ac:dyDescent="0.25">
      <c r="B20" s="47">
        <f t="shared" ca="1" si="22"/>
        <v>43565.54166666665</v>
      </c>
      <c r="C20" s="49"/>
      <c r="D20" s="50">
        <v>1171</v>
      </c>
      <c r="E20" s="51">
        <v>38</v>
      </c>
      <c r="F20" s="50">
        <v>1.75</v>
      </c>
      <c r="G20" s="51">
        <v>134</v>
      </c>
      <c r="H20" s="52">
        <v>151</v>
      </c>
      <c r="I20" s="53"/>
      <c r="J20" s="160"/>
      <c r="K20" s="65"/>
      <c r="L20" s="49"/>
      <c r="M20" s="50"/>
      <c r="N20" s="52"/>
      <c r="O20" s="54">
        <v>2494</v>
      </c>
      <c r="P20" s="50">
        <v>31</v>
      </c>
      <c r="Q20" s="52">
        <v>144</v>
      </c>
      <c r="R20" s="23">
        <f t="shared" si="18"/>
        <v>203</v>
      </c>
      <c r="S20" s="24">
        <f t="shared" si="19"/>
        <v>948</v>
      </c>
      <c r="T20" s="62"/>
      <c r="U20" s="62"/>
      <c r="V20" s="62"/>
      <c r="W20" s="114">
        <f t="shared" ca="1" si="20"/>
        <v>164149</v>
      </c>
      <c r="X20" s="115">
        <f ca="1">IFERROR(('Main Tab'!$D$10-W20)/'Main Tab'!$D$10,1)</f>
        <v>7.5774040437595364E-2</v>
      </c>
      <c r="Y20" s="110"/>
      <c r="Z20" s="65">
        <v>5</v>
      </c>
      <c r="AA20" s="49"/>
      <c r="AB20" s="49"/>
      <c r="AC20" s="50"/>
      <c r="AD20" s="104"/>
      <c r="AE20" s="106"/>
      <c r="AF20" s="108"/>
      <c r="AI20" s="83">
        <f t="shared" ca="1" si="21"/>
        <v>43565.54166666665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31</v>
      </c>
      <c r="AQ20" s="81">
        <f t="shared" si="2"/>
        <v>144</v>
      </c>
      <c r="AR20" s="81">
        <f t="shared" si="3"/>
        <v>2494</v>
      </c>
      <c r="AS20" s="81" t="str">
        <f t="shared" si="4"/>
        <v/>
      </c>
      <c r="AT20" s="81" t="str">
        <f t="shared" si="5"/>
        <v/>
      </c>
      <c r="AU20" s="81">
        <f t="shared" si="6"/>
        <v>0.59375</v>
      </c>
      <c r="AV20" s="81">
        <f t="shared" si="7"/>
        <v>1.75</v>
      </c>
      <c r="AW20" s="82">
        <f t="shared" si="8"/>
        <v>134</v>
      </c>
      <c r="AX20" s="81">
        <f t="shared" si="9"/>
        <v>151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1171</v>
      </c>
      <c r="BC20" s="81">
        <f t="shared" si="14"/>
        <v>151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1:58" x14ac:dyDescent="0.25">
      <c r="B21" s="47">
        <f t="shared" ca="1" si="22"/>
        <v>43565.583333333314</v>
      </c>
      <c r="C21" s="49"/>
      <c r="D21" s="50">
        <v>1167</v>
      </c>
      <c r="E21" s="51">
        <v>38</v>
      </c>
      <c r="F21" s="50">
        <v>1.75</v>
      </c>
      <c r="G21" s="51">
        <v>102</v>
      </c>
      <c r="H21" s="52">
        <v>155</v>
      </c>
      <c r="I21" s="53"/>
      <c r="J21" s="160"/>
      <c r="K21" s="65"/>
      <c r="L21" s="49"/>
      <c r="M21" s="50"/>
      <c r="N21" s="52"/>
      <c r="O21" s="54">
        <v>2355</v>
      </c>
      <c r="P21" s="50">
        <v>33</v>
      </c>
      <c r="Q21" s="52">
        <v>144</v>
      </c>
      <c r="R21" s="23">
        <f t="shared" si="18"/>
        <v>236</v>
      </c>
      <c r="S21" s="24">
        <f t="shared" si="19"/>
        <v>1092</v>
      </c>
      <c r="T21" s="62"/>
      <c r="U21" s="62"/>
      <c r="V21" s="62"/>
      <c r="W21" s="114">
        <f t="shared" ca="1" si="20"/>
        <v>164005</v>
      </c>
      <c r="X21" s="115">
        <f ca="1">IFERROR(('Main Tab'!$D$10-W21)/'Main Tab'!$D$10,1)</f>
        <v>7.6584819292032411E-2</v>
      </c>
      <c r="Y21" s="110"/>
      <c r="Z21" s="65">
        <v>5</v>
      </c>
      <c r="AA21" s="49"/>
      <c r="AB21" s="49"/>
      <c r="AC21" s="50"/>
      <c r="AD21" s="104"/>
      <c r="AE21" s="106"/>
      <c r="AF21" s="108"/>
      <c r="AI21" s="83">
        <f t="shared" ca="1" si="21"/>
        <v>43565.583333333314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33</v>
      </c>
      <c r="AQ21" s="81">
        <f t="shared" si="2"/>
        <v>144</v>
      </c>
      <c r="AR21" s="81">
        <f t="shared" si="3"/>
        <v>2355</v>
      </c>
      <c r="AS21" s="81" t="str">
        <f t="shared" si="4"/>
        <v/>
      </c>
      <c r="AT21" s="81" t="str">
        <f t="shared" si="5"/>
        <v/>
      </c>
      <c r="AU21" s="81">
        <f t="shared" si="6"/>
        <v>0.59375</v>
      </c>
      <c r="AV21" s="81">
        <f t="shared" si="7"/>
        <v>1.75</v>
      </c>
      <c r="AW21" s="82">
        <f t="shared" si="8"/>
        <v>102</v>
      </c>
      <c r="AX21" s="81">
        <f t="shared" si="9"/>
        <v>155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1167</v>
      </c>
      <c r="BC21" s="81">
        <f t="shared" si="14"/>
        <v>155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1:58" x14ac:dyDescent="0.25">
      <c r="B22" s="47">
        <f t="shared" ca="1" si="22"/>
        <v>43565.624999999978</v>
      </c>
      <c r="C22" s="49"/>
      <c r="D22" s="50">
        <v>1182</v>
      </c>
      <c r="E22" s="51">
        <v>38</v>
      </c>
      <c r="F22" s="50">
        <v>1.75</v>
      </c>
      <c r="G22" s="51">
        <v>101</v>
      </c>
      <c r="H22" s="52">
        <v>182</v>
      </c>
      <c r="I22" s="53"/>
      <c r="J22" s="160"/>
      <c r="K22" s="65"/>
      <c r="L22" s="49"/>
      <c r="M22" s="50"/>
      <c r="N22" s="52"/>
      <c r="O22" s="54">
        <v>2392</v>
      </c>
      <c r="P22" s="50">
        <v>31</v>
      </c>
      <c r="Q22" s="52">
        <v>148</v>
      </c>
      <c r="R22" s="23">
        <f t="shared" si="18"/>
        <v>267</v>
      </c>
      <c r="S22" s="24">
        <f t="shared" si="19"/>
        <v>1240</v>
      </c>
      <c r="T22" s="62"/>
      <c r="U22" s="62"/>
      <c r="V22" s="62"/>
      <c r="W22" s="114">
        <f t="shared" ca="1" si="20"/>
        <v>163857</v>
      </c>
      <c r="X22" s="115">
        <f ca="1">IFERROR(('Main Tab'!$D$10-W22)/'Main Tab'!$D$10,1)</f>
        <v>7.7418119781314923E-2</v>
      </c>
      <c r="Y22" s="110"/>
      <c r="Z22" s="65">
        <v>5</v>
      </c>
      <c r="AA22" s="49">
        <v>7735601</v>
      </c>
      <c r="AB22" s="49" t="s">
        <v>143</v>
      </c>
      <c r="AC22" s="50">
        <v>187.03</v>
      </c>
      <c r="AD22" s="104" t="s">
        <v>157</v>
      </c>
      <c r="AE22" s="106">
        <v>48</v>
      </c>
      <c r="AF22" s="108">
        <v>1E-3</v>
      </c>
      <c r="AI22" s="83">
        <f t="shared" ca="1" si="21"/>
        <v>43565.624999999978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31</v>
      </c>
      <c r="AQ22" s="81">
        <f t="shared" si="2"/>
        <v>148</v>
      </c>
      <c r="AR22" s="81">
        <f t="shared" si="3"/>
        <v>2392</v>
      </c>
      <c r="AS22" s="81" t="str">
        <f t="shared" si="4"/>
        <v/>
      </c>
      <c r="AT22" s="81" t="str">
        <f t="shared" si="5"/>
        <v/>
      </c>
      <c r="AU22" s="81">
        <f t="shared" si="6"/>
        <v>0.59375</v>
      </c>
      <c r="AV22" s="81">
        <f t="shared" si="7"/>
        <v>1.75</v>
      </c>
      <c r="AW22" s="82">
        <f t="shared" si="8"/>
        <v>101</v>
      </c>
      <c r="AX22" s="81">
        <f t="shared" si="9"/>
        <v>182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1182</v>
      </c>
      <c r="BC22" s="81">
        <f t="shared" si="14"/>
        <v>182</v>
      </c>
      <c r="BD22" s="222">
        <f t="shared" si="15"/>
        <v>1E-3</v>
      </c>
      <c r="BE22" s="223">
        <f t="shared" si="16"/>
        <v>48</v>
      </c>
      <c r="BF22" s="84" t="str">
        <f t="shared" si="17"/>
        <v>Ticket No: 7735601 187.03 bbls sold</v>
      </c>
    </row>
    <row r="23" spans="1:58" x14ac:dyDescent="0.25">
      <c r="A23">
        <v>5</v>
      </c>
      <c r="B23" s="47">
        <f t="shared" ca="1" si="22"/>
        <v>43565.666666666642</v>
      </c>
      <c r="C23" s="49"/>
      <c r="D23" s="50">
        <v>1157</v>
      </c>
      <c r="E23" s="51">
        <v>38</v>
      </c>
      <c r="F23" s="50">
        <v>1.75</v>
      </c>
      <c r="G23" s="51">
        <v>136</v>
      </c>
      <c r="H23" s="52">
        <v>184</v>
      </c>
      <c r="I23" s="53"/>
      <c r="J23" s="160"/>
      <c r="K23" s="65"/>
      <c r="L23" s="49"/>
      <c r="M23" s="50"/>
      <c r="N23" s="52"/>
      <c r="O23" s="54">
        <v>2418</v>
      </c>
      <c r="P23" s="50">
        <v>30</v>
      </c>
      <c r="Q23" s="52">
        <v>144</v>
      </c>
      <c r="R23" s="23">
        <f t="shared" si="18"/>
        <v>297</v>
      </c>
      <c r="S23" s="24">
        <f t="shared" si="19"/>
        <v>1384</v>
      </c>
      <c r="T23" s="62"/>
      <c r="U23" s="62"/>
      <c r="V23" s="62"/>
      <c r="W23" s="114">
        <f t="shared" ca="1" si="20"/>
        <v>163713</v>
      </c>
      <c r="X23" s="115">
        <f ca="1">IFERROR(('Main Tab'!$D$10-W23)/'Main Tab'!$D$10,1)</f>
        <v>7.822889863575197E-2</v>
      </c>
      <c r="Y23" s="110"/>
      <c r="Z23" s="65">
        <v>5</v>
      </c>
      <c r="AA23" s="49"/>
      <c r="AB23" s="49"/>
      <c r="AC23" s="50"/>
      <c r="AD23" s="104"/>
      <c r="AE23" s="106"/>
      <c r="AF23" s="108"/>
      <c r="AI23" s="83">
        <f t="shared" ca="1" si="21"/>
        <v>43565.666666666642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30</v>
      </c>
      <c r="AQ23" s="81">
        <f t="shared" si="2"/>
        <v>144</v>
      </c>
      <c r="AR23" s="81">
        <f t="shared" si="3"/>
        <v>2418</v>
      </c>
      <c r="AS23" s="81" t="str">
        <f t="shared" si="4"/>
        <v/>
      </c>
      <c r="AT23" s="81" t="str">
        <f t="shared" si="5"/>
        <v/>
      </c>
      <c r="AU23" s="81">
        <f t="shared" si="6"/>
        <v>0.59375</v>
      </c>
      <c r="AV23" s="81">
        <f t="shared" si="7"/>
        <v>1.75</v>
      </c>
      <c r="AW23" s="82">
        <f t="shared" si="8"/>
        <v>136</v>
      </c>
      <c r="AX23" s="81">
        <f t="shared" si="9"/>
        <v>184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1157</v>
      </c>
      <c r="BC23" s="81">
        <f t="shared" si="14"/>
        <v>184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1:58" x14ac:dyDescent="0.25">
      <c r="B24" s="47">
        <f t="shared" ca="1" si="22"/>
        <v>43565.708333333307</v>
      </c>
      <c r="C24" s="49"/>
      <c r="D24" s="50">
        <v>1155</v>
      </c>
      <c r="E24" s="51">
        <v>38</v>
      </c>
      <c r="F24" s="50">
        <v>1.75</v>
      </c>
      <c r="G24" s="51">
        <v>132</v>
      </c>
      <c r="H24" s="52">
        <v>149</v>
      </c>
      <c r="I24" s="53"/>
      <c r="J24" s="160"/>
      <c r="K24" s="65"/>
      <c r="L24" s="49"/>
      <c r="M24" s="50"/>
      <c r="N24" s="52"/>
      <c r="O24" s="54">
        <v>2497</v>
      </c>
      <c r="P24" s="50">
        <v>29</v>
      </c>
      <c r="Q24" s="52">
        <v>141</v>
      </c>
      <c r="R24" s="23">
        <f t="shared" si="18"/>
        <v>326</v>
      </c>
      <c r="S24" s="24">
        <f t="shared" si="19"/>
        <v>1525</v>
      </c>
      <c r="T24" s="62"/>
      <c r="U24" s="62"/>
      <c r="V24" s="62"/>
      <c r="W24" s="114">
        <f t="shared" ca="1" si="20"/>
        <v>163572</v>
      </c>
      <c r="X24" s="115">
        <f ca="1">IFERROR(('Main Tab'!$D$10-W24)/'Main Tab'!$D$10,1)</f>
        <v>7.9022786264054914E-2</v>
      </c>
      <c r="Y24" s="110"/>
      <c r="Z24" s="65">
        <v>5</v>
      </c>
      <c r="AA24" s="49"/>
      <c r="AB24" s="49"/>
      <c r="AC24" s="50"/>
      <c r="AD24" s="104"/>
      <c r="AE24" s="106"/>
      <c r="AF24" s="108"/>
      <c r="AI24" s="83">
        <f t="shared" ca="1" si="21"/>
        <v>43565.708333333307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29</v>
      </c>
      <c r="AQ24" s="81">
        <f t="shared" si="2"/>
        <v>141</v>
      </c>
      <c r="AR24" s="81">
        <f t="shared" si="3"/>
        <v>2497</v>
      </c>
      <c r="AS24" s="81" t="str">
        <f t="shared" si="4"/>
        <v/>
      </c>
      <c r="AT24" s="81" t="str">
        <f t="shared" si="5"/>
        <v/>
      </c>
      <c r="AU24" s="81">
        <f t="shared" si="6"/>
        <v>0.59375</v>
      </c>
      <c r="AV24" s="81">
        <f t="shared" si="7"/>
        <v>1.75</v>
      </c>
      <c r="AW24" s="82">
        <f t="shared" si="8"/>
        <v>132</v>
      </c>
      <c r="AX24" s="81">
        <f t="shared" si="9"/>
        <v>149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1155</v>
      </c>
      <c r="BC24" s="81">
        <f t="shared" si="14"/>
        <v>149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1:58" x14ac:dyDescent="0.25">
      <c r="B25" s="47">
        <f t="shared" ca="1" si="22"/>
        <v>43565.749999999971</v>
      </c>
      <c r="C25" s="49"/>
      <c r="D25" s="50">
        <v>1145</v>
      </c>
      <c r="E25" s="51">
        <v>38</v>
      </c>
      <c r="F25" s="50">
        <v>1.75</v>
      </c>
      <c r="G25" s="51">
        <v>130</v>
      </c>
      <c r="H25" s="52">
        <v>151</v>
      </c>
      <c r="I25" s="53"/>
      <c r="J25" s="160"/>
      <c r="K25" s="65"/>
      <c r="L25" s="49"/>
      <c r="M25" s="50"/>
      <c r="N25" s="52"/>
      <c r="O25" s="54">
        <v>2432</v>
      </c>
      <c r="P25" s="50">
        <v>28</v>
      </c>
      <c r="Q25" s="52">
        <v>130</v>
      </c>
      <c r="R25" s="23">
        <f t="shared" si="18"/>
        <v>354</v>
      </c>
      <c r="S25" s="24">
        <f t="shared" si="19"/>
        <v>1655</v>
      </c>
      <c r="T25" s="62"/>
      <c r="U25" s="62"/>
      <c r="V25" s="62"/>
      <c r="W25" s="114">
        <f t="shared" ca="1" si="20"/>
        <v>163442</v>
      </c>
      <c r="X25" s="115">
        <f ca="1">IFERROR(('Main Tab'!$D$10-W25)/'Main Tab'!$D$10,1)</f>
        <v>7.9754739396532798E-2</v>
      </c>
      <c r="Y25" s="110"/>
      <c r="Z25" s="65">
        <v>5</v>
      </c>
      <c r="AA25" s="49"/>
      <c r="AB25" s="49"/>
      <c r="AC25" s="50"/>
      <c r="AD25" s="104"/>
      <c r="AE25" s="106"/>
      <c r="AF25" s="108"/>
      <c r="AI25" s="83">
        <f t="shared" ca="1" si="21"/>
        <v>43565.749999999971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28</v>
      </c>
      <c r="AQ25" s="81">
        <f t="shared" si="2"/>
        <v>130</v>
      </c>
      <c r="AR25" s="81">
        <f t="shared" si="3"/>
        <v>2432</v>
      </c>
      <c r="AS25" s="81" t="str">
        <f t="shared" si="4"/>
        <v/>
      </c>
      <c r="AT25" s="81" t="str">
        <f t="shared" si="5"/>
        <v/>
      </c>
      <c r="AU25" s="81">
        <f t="shared" si="6"/>
        <v>0.59375</v>
      </c>
      <c r="AV25" s="81">
        <f t="shared" si="7"/>
        <v>1.75</v>
      </c>
      <c r="AW25" s="82">
        <f t="shared" si="8"/>
        <v>130</v>
      </c>
      <c r="AX25" s="81">
        <f t="shared" si="9"/>
        <v>151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1145</v>
      </c>
      <c r="BC25" s="81">
        <f t="shared" si="14"/>
        <v>151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1:58" x14ac:dyDescent="0.25">
      <c r="B26" s="47">
        <f t="shared" ca="1" si="22"/>
        <v>43565.791666666635</v>
      </c>
      <c r="C26" s="49"/>
      <c r="D26" s="50">
        <v>1156</v>
      </c>
      <c r="E26" s="51">
        <v>38</v>
      </c>
      <c r="F26" s="50">
        <v>1.75</v>
      </c>
      <c r="G26" s="51">
        <v>137</v>
      </c>
      <c r="H26" s="52">
        <v>148</v>
      </c>
      <c r="I26" s="53"/>
      <c r="J26" s="160"/>
      <c r="K26" s="65"/>
      <c r="L26" s="49"/>
      <c r="M26" s="50"/>
      <c r="N26" s="52"/>
      <c r="O26" s="54">
        <v>2512</v>
      </c>
      <c r="P26" s="50">
        <v>27</v>
      </c>
      <c r="Q26" s="52">
        <v>126</v>
      </c>
      <c r="R26" s="23">
        <f t="shared" si="18"/>
        <v>381</v>
      </c>
      <c r="S26" s="24">
        <f t="shared" si="19"/>
        <v>1781</v>
      </c>
      <c r="T26" s="62"/>
      <c r="U26" s="62"/>
      <c r="V26" s="62"/>
      <c r="W26" s="114">
        <f t="shared" ca="1" si="20"/>
        <v>163316</v>
      </c>
      <c r="X26" s="115">
        <f ca="1">IFERROR(('Main Tab'!$D$10-W26)/'Main Tab'!$D$10,1)</f>
        <v>8.0464170894165202E-2</v>
      </c>
      <c r="Y26" s="110"/>
      <c r="Z26" s="65">
        <v>5</v>
      </c>
      <c r="AA26" s="49"/>
      <c r="AB26" s="49"/>
      <c r="AC26" s="50"/>
      <c r="AD26" s="104"/>
      <c r="AE26" s="106"/>
      <c r="AF26" s="108"/>
      <c r="AI26" s="83">
        <f t="shared" ca="1" si="21"/>
        <v>43565.791666666635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27</v>
      </c>
      <c r="AQ26" s="81">
        <f t="shared" si="2"/>
        <v>126</v>
      </c>
      <c r="AR26" s="81">
        <f t="shared" si="3"/>
        <v>2512</v>
      </c>
      <c r="AS26" s="81" t="str">
        <f t="shared" si="4"/>
        <v/>
      </c>
      <c r="AT26" s="81" t="str">
        <f t="shared" si="5"/>
        <v/>
      </c>
      <c r="AU26" s="81">
        <f t="shared" si="6"/>
        <v>0.59375</v>
      </c>
      <c r="AV26" s="81">
        <f t="shared" si="7"/>
        <v>1.75</v>
      </c>
      <c r="AW26" s="82">
        <f t="shared" si="8"/>
        <v>137</v>
      </c>
      <c r="AX26" s="81">
        <f t="shared" si="9"/>
        <v>148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1156</v>
      </c>
      <c r="BC26" s="81">
        <f t="shared" si="14"/>
        <v>148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1:58" x14ac:dyDescent="0.25">
      <c r="B27" s="47">
        <f t="shared" ca="1" si="22"/>
        <v>43565.833333333299</v>
      </c>
      <c r="C27" s="49"/>
      <c r="D27" s="50">
        <v>1153</v>
      </c>
      <c r="E27" s="51">
        <v>38</v>
      </c>
      <c r="F27" s="50">
        <v>1.75</v>
      </c>
      <c r="G27" s="51">
        <v>137</v>
      </c>
      <c r="H27" s="52">
        <v>148</v>
      </c>
      <c r="I27" s="53"/>
      <c r="J27" s="160"/>
      <c r="K27" s="65"/>
      <c r="L27" s="49"/>
      <c r="M27" s="50"/>
      <c r="N27" s="52"/>
      <c r="O27" s="54">
        <v>2515</v>
      </c>
      <c r="P27" s="50">
        <v>24</v>
      </c>
      <c r="Q27" s="52">
        <v>128</v>
      </c>
      <c r="R27" s="23">
        <f t="shared" si="18"/>
        <v>405</v>
      </c>
      <c r="S27" s="24">
        <f t="shared" si="19"/>
        <v>1909</v>
      </c>
      <c r="T27" s="62"/>
      <c r="U27" s="62"/>
      <c r="V27" s="62"/>
      <c r="W27" s="114">
        <f t="shared" ca="1" si="20"/>
        <v>163188</v>
      </c>
      <c r="X27" s="115">
        <f ca="1">IFERROR(('Main Tab'!$D$10-W27)/'Main Tab'!$D$10,1)</f>
        <v>8.1184863209220359E-2</v>
      </c>
      <c r="Y27" s="110"/>
      <c r="Z27" s="65">
        <v>5</v>
      </c>
      <c r="AA27" s="49">
        <v>7735701</v>
      </c>
      <c r="AB27" s="49" t="s">
        <v>143</v>
      </c>
      <c r="AC27" s="50">
        <v>184.26</v>
      </c>
      <c r="AD27" s="104" t="s">
        <v>157</v>
      </c>
      <c r="AE27" s="106">
        <v>47.5</v>
      </c>
      <c r="AF27" s="108">
        <v>1E-3</v>
      </c>
      <c r="AI27" s="83">
        <f t="shared" ca="1" si="21"/>
        <v>43565.833333333299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24</v>
      </c>
      <c r="AQ27" s="81">
        <f t="shared" si="2"/>
        <v>128</v>
      </c>
      <c r="AR27" s="81">
        <f t="shared" si="3"/>
        <v>2515</v>
      </c>
      <c r="AS27" s="81" t="str">
        <f t="shared" si="4"/>
        <v/>
      </c>
      <c r="AT27" s="81" t="str">
        <f t="shared" si="5"/>
        <v/>
      </c>
      <c r="AU27" s="81">
        <f t="shared" si="6"/>
        <v>0.59375</v>
      </c>
      <c r="AV27" s="81">
        <f t="shared" si="7"/>
        <v>1.75</v>
      </c>
      <c r="AW27" s="82">
        <f t="shared" si="8"/>
        <v>137</v>
      </c>
      <c r="AX27" s="81">
        <f t="shared" si="9"/>
        <v>148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1153</v>
      </c>
      <c r="BC27" s="81">
        <f t="shared" si="14"/>
        <v>148</v>
      </c>
      <c r="BD27" s="222">
        <f t="shared" si="15"/>
        <v>1E-3</v>
      </c>
      <c r="BE27" s="223">
        <f t="shared" si="16"/>
        <v>47.5</v>
      </c>
      <c r="BF27" s="84" t="str">
        <f t="shared" si="17"/>
        <v>Ticket No: 7735701 184.26 bbls sold</v>
      </c>
    </row>
    <row r="28" spans="1:58" x14ac:dyDescent="0.25">
      <c r="B28" s="47">
        <f t="shared" ca="1" si="22"/>
        <v>43565.874999999964</v>
      </c>
      <c r="C28" s="49"/>
      <c r="D28" s="50">
        <v>1153</v>
      </c>
      <c r="E28" s="51">
        <v>38</v>
      </c>
      <c r="F28" s="50">
        <v>1.75</v>
      </c>
      <c r="G28" s="51">
        <v>208</v>
      </c>
      <c r="H28" s="52">
        <v>151</v>
      </c>
      <c r="I28" s="53"/>
      <c r="J28" s="160"/>
      <c r="K28" s="65"/>
      <c r="L28" s="49"/>
      <c r="M28" s="50"/>
      <c r="N28" s="52"/>
      <c r="O28" s="54">
        <v>2232</v>
      </c>
      <c r="P28" s="50">
        <v>30</v>
      </c>
      <c r="Q28" s="52">
        <v>134</v>
      </c>
      <c r="R28" s="23">
        <f t="shared" si="18"/>
        <v>435</v>
      </c>
      <c r="S28" s="24">
        <f t="shared" si="19"/>
        <v>2043</v>
      </c>
      <c r="T28" s="62"/>
      <c r="U28" s="62"/>
      <c r="V28" s="62"/>
      <c r="W28" s="114">
        <f t="shared" ca="1" si="20"/>
        <v>163054</v>
      </c>
      <c r="X28" s="115">
        <f ca="1">IFERROR(('Main Tab'!$D$10-W28)/'Main Tab'!$D$10,1)</f>
        <v>8.1939337976543722E-2</v>
      </c>
      <c r="Y28" s="110"/>
      <c r="Z28" s="65">
        <v>5</v>
      </c>
      <c r="AA28" s="49"/>
      <c r="AB28" s="49"/>
      <c r="AC28" s="50"/>
      <c r="AD28" s="104"/>
      <c r="AE28" s="106"/>
      <c r="AF28" s="108"/>
      <c r="AI28" s="83">
        <f t="shared" ca="1" si="21"/>
        <v>43565.874999999964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30</v>
      </c>
      <c r="AQ28" s="81">
        <f t="shared" si="2"/>
        <v>134</v>
      </c>
      <c r="AR28" s="81">
        <f t="shared" si="3"/>
        <v>2232</v>
      </c>
      <c r="AS28" s="81" t="str">
        <f t="shared" si="4"/>
        <v/>
      </c>
      <c r="AT28" s="81" t="str">
        <f t="shared" si="5"/>
        <v/>
      </c>
      <c r="AU28" s="81">
        <f t="shared" si="6"/>
        <v>0.59375</v>
      </c>
      <c r="AV28" s="81">
        <f t="shared" si="7"/>
        <v>1.75</v>
      </c>
      <c r="AW28" s="82">
        <f t="shared" si="8"/>
        <v>208</v>
      </c>
      <c r="AX28" s="81">
        <f t="shared" si="9"/>
        <v>151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1153</v>
      </c>
      <c r="BC28" s="81">
        <f t="shared" si="14"/>
        <v>151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1:58" x14ac:dyDescent="0.25">
      <c r="B29" s="47">
        <f t="shared" ca="1" si="22"/>
        <v>43565.916666666628</v>
      </c>
      <c r="C29" s="49"/>
      <c r="D29" s="50">
        <v>1151</v>
      </c>
      <c r="E29" s="51">
        <v>38</v>
      </c>
      <c r="F29" s="50">
        <v>1.75</v>
      </c>
      <c r="G29" s="51">
        <v>138</v>
      </c>
      <c r="H29" s="52">
        <v>148</v>
      </c>
      <c r="I29" s="53"/>
      <c r="J29" s="160"/>
      <c r="K29" s="65"/>
      <c r="L29" s="49"/>
      <c r="M29" s="50"/>
      <c r="N29" s="52"/>
      <c r="O29" s="54">
        <v>2533</v>
      </c>
      <c r="P29" s="50">
        <v>24</v>
      </c>
      <c r="Q29" s="52">
        <v>142</v>
      </c>
      <c r="R29" s="23">
        <f t="shared" si="18"/>
        <v>459</v>
      </c>
      <c r="S29" s="24">
        <f t="shared" si="19"/>
        <v>2185</v>
      </c>
      <c r="T29" s="62"/>
      <c r="U29" s="62"/>
      <c r="V29" s="62"/>
      <c r="W29" s="114">
        <f t="shared" ca="1" si="20"/>
        <v>162912</v>
      </c>
      <c r="X29" s="115">
        <f ca="1">IFERROR(('Main Tab'!$D$10-W29)/'Main Tab'!$D$10,1)</f>
        <v>8.2738856013558029E-2</v>
      </c>
      <c r="Y29" s="110"/>
      <c r="Z29" s="65">
        <v>5</v>
      </c>
      <c r="AA29" s="49">
        <v>7734001</v>
      </c>
      <c r="AB29" s="49" t="s">
        <v>143</v>
      </c>
      <c r="AC29" s="50">
        <v>182.87</v>
      </c>
      <c r="AD29" s="104" t="s">
        <v>157</v>
      </c>
      <c r="AE29" s="106">
        <v>48</v>
      </c>
      <c r="AF29" s="108">
        <v>1E-3</v>
      </c>
      <c r="AI29" s="83">
        <f t="shared" ca="1" si="21"/>
        <v>43565.916666666628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24</v>
      </c>
      <c r="AQ29" s="81">
        <f t="shared" si="2"/>
        <v>142</v>
      </c>
      <c r="AR29" s="81">
        <f t="shared" si="3"/>
        <v>2533</v>
      </c>
      <c r="AS29" s="81" t="str">
        <f t="shared" si="4"/>
        <v/>
      </c>
      <c r="AT29" s="81" t="str">
        <f t="shared" si="5"/>
        <v/>
      </c>
      <c r="AU29" s="81">
        <f t="shared" si="6"/>
        <v>0.59375</v>
      </c>
      <c r="AV29" s="81">
        <f t="shared" si="7"/>
        <v>1.75</v>
      </c>
      <c r="AW29" s="82">
        <f t="shared" si="8"/>
        <v>138</v>
      </c>
      <c r="AX29" s="81">
        <f t="shared" si="9"/>
        <v>148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1151</v>
      </c>
      <c r="BC29" s="81">
        <f t="shared" si="14"/>
        <v>148</v>
      </c>
      <c r="BD29" s="222">
        <f t="shared" si="15"/>
        <v>1E-3</v>
      </c>
      <c r="BE29" s="223">
        <f t="shared" si="16"/>
        <v>48</v>
      </c>
      <c r="BF29" s="84" t="str">
        <f t="shared" si="17"/>
        <v>Ticket No: 7734001 182.87 bbls sold</v>
      </c>
    </row>
    <row r="30" spans="1:58" x14ac:dyDescent="0.25">
      <c r="B30" s="47">
        <f t="shared" ca="1" si="22"/>
        <v>43565.958333333292</v>
      </c>
      <c r="C30" s="49"/>
      <c r="D30" s="50">
        <v>1144</v>
      </c>
      <c r="E30" s="51">
        <v>38</v>
      </c>
      <c r="F30" s="50">
        <v>1.75</v>
      </c>
      <c r="G30" s="51">
        <v>138</v>
      </c>
      <c r="H30" s="52">
        <v>148</v>
      </c>
      <c r="I30" s="53"/>
      <c r="J30" s="160"/>
      <c r="K30" s="65"/>
      <c r="L30" s="49"/>
      <c r="M30" s="50"/>
      <c r="N30" s="52"/>
      <c r="O30" s="54">
        <v>2508</v>
      </c>
      <c r="P30" s="50">
        <v>26</v>
      </c>
      <c r="Q30" s="52">
        <v>133</v>
      </c>
      <c r="R30" s="23">
        <f t="shared" si="18"/>
        <v>485</v>
      </c>
      <c r="S30" s="24">
        <f t="shared" si="19"/>
        <v>2318</v>
      </c>
      <c r="T30" s="62"/>
      <c r="U30" s="62"/>
      <c r="V30" s="62"/>
      <c r="W30" s="114">
        <f t="shared" ca="1" si="20"/>
        <v>162779</v>
      </c>
      <c r="X30" s="115">
        <f ca="1">IFERROR(('Main Tab'!$D$10-W30)/'Main Tab'!$D$10,1)</f>
        <v>8.3487700372170015E-2</v>
      </c>
      <c r="Y30" s="110"/>
      <c r="Z30" s="65">
        <v>5</v>
      </c>
      <c r="AA30" s="49"/>
      <c r="AB30" s="49"/>
      <c r="AC30" s="50"/>
      <c r="AD30" s="104"/>
      <c r="AE30" s="106"/>
      <c r="AF30" s="108"/>
      <c r="AI30" s="83">
        <f t="shared" ca="1" si="21"/>
        <v>43565.958333333292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26</v>
      </c>
      <c r="AQ30" s="81">
        <f t="shared" si="2"/>
        <v>133</v>
      </c>
      <c r="AR30" s="81">
        <f t="shared" si="3"/>
        <v>2508</v>
      </c>
      <c r="AS30" s="81" t="str">
        <f t="shared" si="4"/>
        <v/>
      </c>
      <c r="AT30" s="81" t="str">
        <f t="shared" si="5"/>
        <v/>
      </c>
      <c r="AU30" s="81">
        <f t="shared" si="6"/>
        <v>0.59375</v>
      </c>
      <c r="AV30" s="81">
        <f t="shared" si="7"/>
        <v>1.75</v>
      </c>
      <c r="AW30" s="82">
        <f t="shared" si="8"/>
        <v>138</v>
      </c>
      <c r="AX30" s="81">
        <f t="shared" si="9"/>
        <v>148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1144</v>
      </c>
      <c r="BC30" s="81">
        <f t="shared" si="14"/>
        <v>148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1:58" x14ac:dyDescent="0.25">
      <c r="B31" s="47">
        <f t="shared" ca="1" si="22"/>
        <v>43565.999999999956</v>
      </c>
      <c r="C31" s="49"/>
      <c r="D31" s="50">
        <v>1140</v>
      </c>
      <c r="E31" s="51">
        <v>38</v>
      </c>
      <c r="F31" s="50">
        <v>1.75</v>
      </c>
      <c r="G31" s="51">
        <v>137</v>
      </c>
      <c r="H31" s="52">
        <v>150</v>
      </c>
      <c r="I31" s="53"/>
      <c r="J31" s="160"/>
      <c r="K31" s="65"/>
      <c r="L31" s="49"/>
      <c r="M31" s="50"/>
      <c r="N31" s="52"/>
      <c r="O31" s="54">
        <v>2522</v>
      </c>
      <c r="P31" s="50">
        <v>31</v>
      </c>
      <c r="Q31" s="52">
        <v>142</v>
      </c>
      <c r="R31" s="23">
        <f t="shared" si="18"/>
        <v>516</v>
      </c>
      <c r="S31" s="24">
        <f t="shared" si="19"/>
        <v>2460</v>
      </c>
      <c r="T31" s="62"/>
      <c r="U31" s="62"/>
      <c r="V31" s="62"/>
      <c r="W31" s="114">
        <f t="shared" ca="1" si="20"/>
        <v>162637</v>
      </c>
      <c r="X31" s="115">
        <f ca="1">IFERROR(('Main Tab'!$D$10-W31)/'Main Tab'!$D$10,1)</f>
        <v>8.4287218409184322E-2</v>
      </c>
      <c r="Y31" s="110"/>
      <c r="Z31" s="65">
        <v>5</v>
      </c>
      <c r="AA31" s="49"/>
      <c r="AB31" s="49"/>
      <c r="AC31" s="50"/>
      <c r="AD31" s="104"/>
      <c r="AE31" s="106"/>
      <c r="AF31" s="108"/>
      <c r="AI31" s="83">
        <f t="shared" ca="1" si="21"/>
        <v>43565.999999999956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31</v>
      </c>
      <c r="AQ31" s="81">
        <f t="shared" si="2"/>
        <v>142</v>
      </c>
      <c r="AR31" s="81">
        <f t="shared" si="3"/>
        <v>2522</v>
      </c>
      <c r="AS31" s="81" t="str">
        <f t="shared" si="4"/>
        <v/>
      </c>
      <c r="AT31" s="81" t="str">
        <f t="shared" si="5"/>
        <v/>
      </c>
      <c r="AU31" s="81">
        <f t="shared" si="6"/>
        <v>0.59375</v>
      </c>
      <c r="AV31" s="81">
        <f t="shared" si="7"/>
        <v>1.75</v>
      </c>
      <c r="AW31" s="82">
        <f t="shared" si="8"/>
        <v>137</v>
      </c>
      <c r="AX31" s="81">
        <f t="shared" si="9"/>
        <v>150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1140</v>
      </c>
      <c r="BC31" s="81">
        <f t="shared" si="14"/>
        <v>150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1:58" x14ac:dyDescent="0.25">
      <c r="B32" s="47">
        <f t="shared" ca="1" si="22"/>
        <v>43566.041666666621</v>
      </c>
      <c r="C32" s="49"/>
      <c r="D32" s="50">
        <v>1132</v>
      </c>
      <c r="E32" s="51">
        <v>38</v>
      </c>
      <c r="F32" s="50">
        <v>1.75</v>
      </c>
      <c r="G32" s="51">
        <v>137</v>
      </c>
      <c r="H32" s="52">
        <v>149</v>
      </c>
      <c r="I32" s="53"/>
      <c r="J32" s="160"/>
      <c r="K32" s="65"/>
      <c r="L32" s="49"/>
      <c r="M32" s="50"/>
      <c r="N32" s="52"/>
      <c r="O32" s="54">
        <v>2499</v>
      </c>
      <c r="P32" s="50">
        <v>30</v>
      </c>
      <c r="Q32" s="52">
        <v>141</v>
      </c>
      <c r="R32" s="23">
        <f t="shared" si="18"/>
        <v>546</v>
      </c>
      <c r="S32" s="24">
        <f t="shared" si="19"/>
        <v>2601</v>
      </c>
      <c r="T32" s="62"/>
      <c r="U32" s="62"/>
      <c r="V32" s="62"/>
      <c r="W32" s="114">
        <f t="shared" ca="1" si="20"/>
        <v>162496</v>
      </c>
      <c r="X32" s="115">
        <f ca="1">IFERROR(('Main Tab'!$D$10-W32)/'Main Tab'!$D$10,1)</f>
        <v>8.5081106037487267E-2</v>
      </c>
      <c r="Y32" s="110"/>
      <c r="Z32" s="65">
        <v>5</v>
      </c>
      <c r="AA32" s="49"/>
      <c r="AB32" s="49"/>
      <c r="AC32" s="50"/>
      <c r="AD32" s="104"/>
      <c r="AE32" s="106"/>
      <c r="AF32" s="108"/>
      <c r="AI32" s="83">
        <f t="shared" ca="1" si="21"/>
        <v>43566.041666666621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30</v>
      </c>
      <c r="AQ32" s="81">
        <f t="shared" si="2"/>
        <v>141</v>
      </c>
      <c r="AR32" s="81">
        <f t="shared" si="3"/>
        <v>2499</v>
      </c>
      <c r="AS32" s="81" t="str">
        <f t="shared" si="4"/>
        <v/>
      </c>
      <c r="AT32" s="81" t="str">
        <f t="shared" si="5"/>
        <v/>
      </c>
      <c r="AU32" s="81">
        <f t="shared" si="6"/>
        <v>0.59375</v>
      </c>
      <c r="AV32" s="81">
        <f t="shared" si="7"/>
        <v>1.75</v>
      </c>
      <c r="AW32" s="82">
        <f t="shared" si="8"/>
        <v>137</v>
      </c>
      <c r="AX32" s="81">
        <f t="shared" si="9"/>
        <v>149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1132</v>
      </c>
      <c r="BC32" s="81">
        <f t="shared" si="14"/>
        <v>149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43566.083333333285</v>
      </c>
      <c r="C33" s="49"/>
      <c r="D33" s="50">
        <v>1128</v>
      </c>
      <c r="E33" s="51">
        <v>38</v>
      </c>
      <c r="F33" s="50">
        <v>1.75</v>
      </c>
      <c r="G33" s="51">
        <v>132</v>
      </c>
      <c r="H33" s="52">
        <v>150</v>
      </c>
      <c r="I33" s="53"/>
      <c r="J33" s="160"/>
      <c r="K33" s="65"/>
      <c r="L33" s="49"/>
      <c r="M33" s="50"/>
      <c r="N33" s="52"/>
      <c r="O33" s="54">
        <v>2479</v>
      </c>
      <c r="P33" s="50">
        <v>36</v>
      </c>
      <c r="Q33" s="52">
        <v>147</v>
      </c>
      <c r="R33" s="23">
        <f t="shared" si="18"/>
        <v>582</v>
      </c>
      <c r="S33" s="24">
        <f t="shared" si="19"/>
        <v>2748</v>
      </c>
      <c r="T33" s="62"/>
      <c r="U33" s="62"/>
      <c r="V33" s="62"/>
      <c r="W33" s="114">
        <f t="shared" ca="1" si="20"/>
        <v>162349</v>
      </c>
      <c r="X33" s="115">
        <f ca="1">IFERROR(('Main Tab'!$D$10-W33)/'Main Tab'!$D$10,1)</f>
        <v>8.5908776118058416E-2</v>
      </c>
      <c r="Y33" s="110"/>
      <c r="Z33" s="65">
        <v>5</v>
      </c>
      <c r="AA33" s="49"/>
      <c r="AB33" s="49"/>
      <c r="AC33" s="50"/>
      <c r="AD33" s="104"/>
      <c r="AE33" s="106"/>
      <c r="AF33" s="108"/>
      <c r="AI33" s="83">
        <f t="shared" ca="1" si="21"/>
        <v>43566.083333333285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36</v>
      </c>
      <c r="AQ33" s="81">
        <f t="shared" si="2"/>
        <v>147</v>
      </c>
      <c r="AR33" s="81">
        <f t="shared" si="3"/>
        <v>2479</v>
      </c>
      <c r="AS33" s="81" t="str">
        <f t="shared" si="4"/>
        <v/>
      </c>
      <c r="AT33" s="81" t="str">
        <f t="shared" si="5"/>
        <v/>
      </c>
      <c r="AU33" s="81">
        <f t="shared" si="6"/>
        <v>0.59375</v>
      </c>
      <c r="AV33" s="81">
        <f t="shared" si="7"/>
        <v>1.75</v>
      </c>
      <c r="AW33" s="82">
        <f t="shared" si="8"/>
        <v>132</v>
      </c>
      <c r="AX33" s="81">
        <f t="shared" si="9"/>
        <v>150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1128</v>
      </c>
      <c r="BC33" s="81">
        <f t="shared" si="14"/>
        <v>150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43566.124999999949</v>
      </c>
      <c r="C34" s="49"/>
      <c r="D34" s="50">
        <v>1134</v>
      </c>
      <c r="E34" s="51">
        <v>38</v>
      </c>
      <c r="F34" s="50">
        <v>1.75</v>
      </c>
      <c r="G34" s="51">
        <v>133</v>
      </c>
      <c r="H34" s="52">
        <v>150</v>
      </c>
      <c r="I34" s="53"/>
      <c r="J34" s="160"/>
      <c r="K34" s="65"/>
      <c r="L34" s="49"/>
      <c r="M34" s="50"/>
      <c r="N34" s="52"/>
      <c r="O34" s="54">
        <v>2502</v>
      </c>
      <c r="P34" s="50">
        <v>36</v>
      </c>
      <c r="Q34" s="52">
        <v>134</v>
      </c>
      <c r="R34" s="23">
        <f t="shared" si="18"/>
        <v>618</v>
      </c>
      <c r="S34" s="24">
        <f t="shared" si="19"/>
        <v>2882</v>
      </c>
      <c r="T34" s="62"/>
      <c r="U34" s="62"/>
      <c r="V34" s="62"/>
      <c r="W34" s="114">
        <f t="shared" ca="1" si="20"/>
        <v>162215</v>
      </c>
      <c r="X34" s="115">
        <f ca="1">IFERROR(('Main Tab'!$D$10-W34)/'Main Tab'!$D$10,1)</f>
        <v>8.6663250885381765E-2</v>
      </c>
      <c r="Y34" s="110"/>
      <c r="Z34" s="65">
        <v>5</v>
      </c>
      <c r="AA34" s="49"/>
      <c r="AB34" s="49"/>
      <c r="AC34" s="50"/>
      <c r="AD34" s="104"/>
      <c r="AE34" s="106"/>
      <c r="AF34" s="108"/>
      <c r="AI34" s="83">
        <f t="shared" ca="1" si="21"/>
        <v>43566.124999999949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36</v>
      </c>
      <c r="AQ34" s="81">
        <f t="shared" si="2"/>
        <v>134</v>
      </c>
      <c r="AR34" s="81">
        <f t="shared" si="3"/>
        <v>2502</v>
      </c>
      <c r="AS34" s="81" t="str">
        <f t="shared" si="4"/>
        <v/>
      </c>
      <c r="AT34" s="81" t="str">
        <f t="shared" si="5"/>
        <v/>
      </c>
      <c r="AU34" s="81">
        <f t="shared" si="6"/>
        <v>0.59375</v>
      </c>
      <c r="AV34" s="81">
        <f t="shared" si="7"/>
        <v>1.75</v>
      </c>
      <c r="AW34" s="82">
        <f t="shared" si="8"/>
        <v>133</v>
      </c>
      <c r="AX34" s="81">
        <f t="shared" si="9"/>
        <v>150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1134</v>
      </c>
      <c r="BC34" s="81">
        <f t="shared" si="14"/>
        <v>150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43566.166666666613</v>
      </c>
      <c r="C35" s="49"/>
      <c r="D35" s="50">
        <v>1132</v>
      </c>
      <c r="E35" s="51">
        <v>38</v>
      </c>
      <c r="F35" s="50">
        <v>1.75</v>
      </c>
      <c r="G35" s="51">
        <v>138</v>
      </c>
      <c r="H35" s="52">
        <v>149</v>
      </c>
      <c r="I35" s="53"/>
      <c r="J35" s="160"/>
      <c r="K35" s="65"/>
      <c r="L35" s="49"/>
      <c r="M35" s="50"/>
      <c r="N35" s="52"/>
      <c r="O35" s="54">
        <v>2540</v>
      </c>
      <c r="P35" s="50">
        <v>31</v>
      </c>
      <c r="Q35" s="52">
        <v>145</v>
      </c>
      <c r="R35" s="23">
        <f t="shared" si="18"/>
        <v>649</v>
      </c>
      <c r="S35" s="24">
        <f t="shared" si="19"/>
        <v>3027</v>
      </c>
      <c r="T35" s="62"/>
      <c r="U35" s="62"/>
      <c r="V35" s="62"/>
      <c r="W35" s="114">
        <f t="shared" ca="1" si="20"/>
        <v>162070</v>
      </c>
      <c r="X35" s="115">
        <f ca="1">IFERROR(('Main Tab'!$D$10-W35)/'Main Tab'!$D$10,1)</f>
        <v>8.7479660148530175E-2</v>
      </c>
      <c r="Y35" s="110"/>
      <c r="Z35" s="65">
        <v>5</v>
      </c>
      <c r="AA35" s="49"/>
      <c r="AB35" s="49"/>
      <c r="AC35" s="50"/>
      <c r="AD35" s="104"/>
      <c r="AE35" s="106"/>
      <c r="AF35" s="108"/>
      <c r="AI35" s="83">
        <f t="shared" ca="1" si="21"/>
        <v>43566.166666666613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31</v>
      </c>
      <c r="AQ35" s="81">
        <f t="shared" si="2"/>
        <v>145</v>
      </c>
      <c r="AR35" s="81">
        <f t="shared" si="3"/>
        <v>2540</v>
      </c>
      <c r="AS35" s="81" t="str">
        <f t="shared" si="4"/>
        <v/>
      </c>
      <c r="AT35" s="81" t="str">
        <f t="shared" si="5"/>
        <v/>
      </c>
      <c r="AU35" s="81">
        <f t="shared" si="6"/>
        <v>0.59375</v>
      </c>
      <c r="AV35" s="81">
        <f t="shared" si="7"/>
        <v>1.75</v>
      </c>
      <c r="AW35" s="82">
        <f t="shared" si="8"/>
        <v>138</v>
      </c>
      <c r="AX35" s="81">
        <f t="shared" si="9"/>
        <v>149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1132</v>
      </c>
      <c r="BC35" s="81">
        <f t="shared" si="14"/>
        <v>149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43566.208333333278</v>
      </c>
      <c r="C36" s="49"/>
      <c r="D36" s="50">
        <v>1126</v>
      </c>
      <c r="E36" s="50">
        <v>38</v>
      </c>
      <c r="F36" s="50">
        <v>1.75</v>
      </c>
      <c r="G36" s="51">
        <v>136</v>
      </c>
      <c r="H36" s="52">
        <v>148</v>
      </c>
      <c r="I36" s="53"/>
      <c r="J36" s="160"/>
      <c r="K36" s="65"/>
      <c r="L36" s="49"/>
      <c r="M36" s="50"/>
      <c r="N36" s="52"/>
      <c r="O36" s="54">
        <v>2497</v>
      </c>
      <c r="P36" s="50">
        <v>33</v>
      </c>
      <c r="Q36" s="52">
        <v>138</v>
      </c>
      <c r="R36" s="23">
        <f t="shared" si="18"/>
        <v>682</v>
      </c>
      <c r="S36" s="24">
        <f t="shared" si="19"/>
        <v>3165</v>
      </c>
      <c r="T36" s="62"/>
      <c r="U36" s="62"/>
      <c r="V36" s="62"/>
      <c r="W36" s="114">
        <f t="shared" ca="1" si="20"/>
        <v>161932</v>
      </c>
      <c r="X36" s="115">
        <f ca="1">IFERROR(('Main Tab'!$D$10-W36)/'Main Tab'!$D$10,1)</f>
        <v>8.8256656550699017E-2</v>
      </c>
      <c r="Y36" s="110" t="s">
        <v>209</v>
      </c>
      <c r="Z36" s="65">
        <v>5</v>
      </c>
      <c r="AA36" s="49"/>
      <c r="AB36" s="49"/>
      <c r="AC36" s="50"/>
      <c r="AD36" s="104"/>
      <c r="AE36" s="106"/>
      <c r="AF36" s="108"/>
      <c r="AI36" s="83">
        <f t="shared" ca="1" si="21"/>
        <v>43566.208333333278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Accum-11512</v>
      </c>
      <c r="AP36" s="81">
        <f t="shared" si="1"/>
        <v>33</v>
      </c>
      <c r="AQ36" s="81">
        <f t="shared" si="2"/>
        <v>138</v>
      </c>
      <c r="AR36" s="81">
        <f t="shared" si="3"/>
        <v>2497</v>
      </c>
      <c r="AS36" s="81" t="str">
        <f t="shared" si="4"/>
        <v/>
      </c>
      <c r="AT36" s="81" t="str">
        <f t="shared" si="5"/>
        <v/>
      </c>
      <c r="AU36" s="81">
        <f t="shared" si="6"/>
        <v>0.59375</v>
      </c>
      <c r="AV36" s="81">
        <f t="shared" si="7"/>
        <v>1.75</v>
      </c>
      <c r="AW36" s="82">
        <f t="shared" si="8"/>
        <v>136</v>
      </c>
      <c r="AX36" s="81">
        <f t="shared" si="9"/>
        <v>148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1126</v>
      </c>
      <c r="BC36" s="81">
        <f t="shared" si="14"/>
        <v>148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43566.249999999942</v>
      </c>
      <c r="C37" s="55"/>
      <c r="D37" s="56">
        <v>1129</v>
      </c>
      <c r="E37" s="57">
        <v>38</v>
      </c>
      <c r="F37" s="56">
        <v>1.75</v>
      </c>
      <c r="G37" s="57">
        <v>136</v>
      </c>
      <c r="H37" s="58">
        <v>148</v>
      </c>
      <c r="I37" s="59"/>
      <c r="J37" s="161"/>
      <c r="K37" s="66"/>
      <c r="L37" s="55"/>
      <c r="M37" s="56"/>
      <c r="N37" s="58"/>
      <c r="O37" s="60">
        <v>2351</v>
      </c>
      <c r="P37" s="56">
        <v>40</v>
      </c>
      <c r="Q37" s="58">
        <v>130</v>
      </c>
      <c r="R37" s="25">
        <f t="shared" si="18"/>
        <v>722</v>
      </c>
      <c r="S37" s="26">
        <f t="shared" si="19"/>
        <v>3295</v>
      </c>
      <c r="T37" s="63"/>
      <c r="U37" s="63"/>
      <c r="V37" s="63"/>
      <c r="W37" s="116">
        <f t="shared" ca="1" si="20"/>
        <v>161802</v>
      </c>
      <c r="X37" s="117">
        <f ca="1">IFERROR(('Main Tab'!$D$10-W37)/'Main Tab'!$D$10,1)</f>
        <v>8.89886096831769E-2</v>
      </c>
      <c r="Y37" s="111" t="s">
        <v>210</v>
      </c>
      <c r="Z37" s="66">
        <v>5</v>
      </c>
      <c r="AA37" s="55"/>
      <c r="AB37" s="55"/>
      <c r="AC37" s="56"/>
      <c r="AD37" s="105"/>
      <c r="AE37" s="107"/>
      <c r="AF37" s="109"/>
      <c r="AI37" s="85">
        <f t="shared" ca="1" si="21"/>
        <v>43566.249999999942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>OT 1- 7'2"  OT 2- 5'9"</v>
      </c>
      <c r="AP37" s="86">
        <f t="shared" si="1"/>
        <v>40</v>
      </c>
      <c r="AQ37" s="86">
        <f t="shared" si="2"/>
        <v>130</v>
      </c>
      <c r="AR37" s="86">
        <f t="shared" si="3"/>
        <v>2351</v>
      </c>
      <c r="AS37" s="86" t="str">
        <f t="shared" si="4"/>
        <v/>
      </c>
      <c r="AT37" s="86" t="str">
        <f t="shared" si="5"/>
        <v/>
      </c>
      <c r="AU37" s="86">
        <f t="shared" si="6"/>
        <v>0.59375</v>
      </c>
      <c r="AV37" s="86">
        <f t="shared" si="7"/>
        <v>1.75</v>
      </c>
      <c r="AW37" s="87">
        <f t="shared" si="8"/>
        <v>136</v>
      </c>
      <c r="AX37" s="86">
        <f t="shared" si="9"/>
        <v>148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1129</v>
      </c>
      <c r="BC37" s="86">
        <f t="shared" si="14"/>
        <v>148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2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1">
              <controlPr defaultSize="0" print="0" autoFill="0" autoLine="0" autoPict="0" macro="[0]!UnHide_WV">
                <anchor moveWithCells="1" sizeWithCells="1">
                  <from>
                    <xdr:col>29</xdr:col>
                    <xdr:colOff>257175</xdr:colOff>
                    <xdr:row>1</xdr:row>
                    <xdr:rowOff>9525</xdr:rowOff>
                  </from>
                  <to>
                    <xdr:col>32</xdr:col>
                    <xdr:colOff>209550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419100</xdr:colOff>
                    <xdr:row>1</xdr:row>
                    <xdr:rowOff>28575</xdr:rowOff>
                  </from>
                  <to>
                    <xdr:col>29</xdr:col>
                    <xdr:colOff>104775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9">
    <tabColor rgb="FF000000"/>
    <pageSetUpPr fitToPage="1"/>
  </sheetPr>
  <dimension ref="A1:BF100"/>
  <sheetViews>
    <sheetView showGridLines="0" workbookViewId="0">
      <selection activeCell="A4" sqref="A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43564</v>
      </c>
      <c r="N5" s="468" t="str">
        <f ca="1">"Oil Sales for "&amp;TEXT(L5,"MM-DD-YY")</f>
        <v>Oil Sales for 04-09-19</v>
      </c>
      <c r="O5" s="469"/>
      <c r="P5" s="96">
        <f>SUM(AC14:AC37)</f>
        <v>557.79</v>
      </c>
      <c r="Q5" s="10"/>
      <c r="R5" s="531" t="str">
        <f ca="1">"Flare Total For "&amp;TEXT(L5,"MM-DD-YY")</f>
        <v>Flare Total For 04-09-19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744</v>
      </c>
      <c r="M6" s="10"/>
      <c r="N6" s="472" t="str">
        <f ca="1">"Gas Sales for "&amp;TEXT(L5,"MM-DD-YY")</f>
        <v>Gas Sales for 04-09-19</v>
      </c>
      <c r="O6" s="473"/>
      <c r="P6" s="132">
        <v>2309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3164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1218</v>
      </c>
      <c r="E14" s="51">
        <v>34</v>
      </c>
      <c r="F14" s="50">
        <v>1.75</v>
      </c>
      <c r="G14" s="51">
        <v>219</v>
      </c>
      <c r="H14" s="52">
        <v>139</v>
      </c>
      <c r="I14" s="53"/>
      <c r="J14" s="160"/>
      <c r="K14" s="65"/>
      <c r="L14" s="49"/>
      <c r="M14" s="50"/>
      <c r="N14" s="52"/>
      <c r="O14" s="54">
        <v>1235</v>
      </c>
      <c r="P14" s="50">
        <v>20</v>
      </c>
      <c r="Q14" s="52">
        <v>98</v>
      </c>
      <c r="R14" s="21">
        <f>P14</f>
        <v>20</v>
      </c>
      <c r="S14" s="22">
        <f>Q14</f>
        <v>98</v>
      </c>
      <c r="T14" s="61"/>
      <c r="U14" s="61"/>
      <c r="V14" s="61"/>
      <c r="W14" s="112">
        <f ca="1">INDEX('Daily Totals'!$1:$1048576,MATCH(L5,'Daily Totals'!B:B)-1,17)</f>
        <v>168126</v>
      </c>
      <c r="X14" s="113">
        <f ca="1">IFERROR(('Main Tab'!$D$10-W14)/'Main Tab'!$D$10,1)</f>
        <v>5.3381904992483402E-2</v>
      </c>
      <c r="Y14" s="185"/>
      <c r="Z14" s="64">
        <v>1.5</v>
      </c>
      <c r="AA14" s="49"/>
      <c r="AB14" s="49"/>
      <c r="AC14" s="50"/>
      <c r="AD14" s="104"/>
      <c r="AE14" s="106"/>
      <c r="AF14" s="108"/>
      <c r="AI14" s="83">
        <f ca="1">$L$5+B14</f>
        <v>43564.291666666664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20</v>
      </c>
      <c r="AQ14" s="81">
        <f t="shared" ref="AQ14:AQ37" si="2">IF(Q14="","",Q14)</f>
        <v>98</v>
      </c>
      <c r="AR14" s="81">
        <f t="shared" ref="AR14:AR37" si="3">IF(O14="","",O14)</f>
        <v>1235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0.53125</v>
      </c>
      <c r="AV14" s="81">
        <f t="shared" ref="AV14:AV37" si="7">IF(F14="","",F14)</f>
        <v>1.75</v>
      </c>
      <c r="AW14" s="82">
        <f t="shared" ref="AW14:AW37" si="8">IF(G14="","",G14)</f>
        <v>219</v>
      </c>
      <c r="AX14" s="81">
        <f t="shared" ref="AX14:AX37" si="9">IF(H14="","",H14)</f>
        <v>139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1218</v>
      </c>
      <c r="BC14" s="81">
        <f t="shared" ref="BC14:BC37" si="14">IF(H14="","",H14)</f>
        <v>139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43564.333333333328</v>
      </c>
      <c r="C15" s="49"/>
      <c r="D15" s="50">
        <v>1216</v>
      </c>
      <c r="E15" s="51">
        <v>34</v>
      </c>
      <c r="F15" s="50">
        <v>1.75</v>
      </c>
      <c r="G15" s="51">
        <v>231</v>
      </c>
      <c r="H15" s="52">
        <v>139</v>
      </c>
      <c r="I15" s="53"/>
      <c r="J15" s="160"/>
      <c r="K15" s="65"/>
      <c r="L15" s="49"/>
      <c r="M15" s="50"/>
      <c r="N15" s="52"/>
      <c r="O15" s="54">
        <v>1208</v>
      </c>
      <c r="P15" s="50">
        <v>31</v>
      </c>
      <c r="Q15" s="52">
        <v>107</v>
      </c>
      <c r="R15" s="23">
        <f t="shared" ref="R15:R37" si="18">P15+R14</f>
        <v>51</v>
      </c>
      <c r="S15" s="24">
        <f t="shared" ref="S15:S37" si="19">Q15+S14</f>
        <v>205</v>
      </c>
      <c r="T15" s="62"/>
      <c r="U15" s="62"/>
      <c r="V15" s="62"/>
      <c r="W15" s="114">
        <f t="shared" ref="W15:W37" ca="1" si="20">W14-Q15</f>
        <v>168019</v>
      </c>
      <c r="X15" s="115">
        <f ca="1">IFERROR(('Main Tab'!$D$10-W15)/'Main Tab'!$D$10,1)</f>
        <v>5.3984358724599821E-2</v>
      </c>
      <c r="Y15" s="110"/>
      <c r="Z15" s="65">
        <v>5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43564.333333333328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31</v>
      </c>
      <c r="AQ15" s="81">
        <f t="shared" si="2"/>
        <v>107</v>
      </c>
      <c r="AR15" s="81">
        <f t="shared" si="3"/>
        <v>1208</v>
      </c>
      <c r="AS15" s="81" t="str">
        <f t="shared" si="4"/>
        <v/>
      </c>
      <c r="AT15" s="81" t="str">
        <f t="shared" si="5"/>
        <v/>
      </c>
      <c r="AU15" s="81">
        <f t="shared" si="6"/>
        <v>0.53125</v>
      </c>
      <c r="AV15" s="81">
        <f t="shared" si="7"/>
        <v>1.75</v>
      </c>
      <c r="AW15" s="82">
        <f t="shared" si="8"/>
        <v>231</v>
      </c>
      <c r="AX15" s="81">
        <f t="shared" si="9"/>
        <v>139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1216</v>
      </c>
      <c r="BC15" s="81">
        <f t="shared" si="14"/>
        <v>139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43564.374999999993</v>
      </c>
      <c r="C16" s="49"/>
      <c r="D16" s="50">
        <v>1218</v>
      </c>
      <c r="E16" s="51">
        <v>34</v>
      </c>
      <c r="F16" s="50">
        <v>1.75</v>
      </c>
      <c r="G16" s="51">
        <v>220</v>
      </c>
      <c r="H16" s="52">
        <v>140</v>
      </c>
      <c r="I16" s="53"/>
      <c r="J16" s="160"/>
      <c r="K16" s="65"/>
      <c r="L16" s="49"/>
      <c r="M16" s="50"/>
      <c r="N16" s="52"/>
      <c r="O16" s="54">
        <v>2047</v>
      </c>
      <c r="P16" s="50">
        <v>30</v>
      </c>
      <c r="Q16" s="52">
        <v>106</v>
      </c>
      <c r="R16" s="23">
        <f t="shared" si="18"/>
        <v>81</v>
      </c>
      <c r="S16" s="24">
        <f t="shared" si="19"/>
        <v>311</v>
      </c>
      <c r="T16" s="62"/>
      <c r="U16" s="62"/>
      <c r="V16" s="62"/>
      <c r="W16" s="114">
        <f t="shared" ca="1" si="20"/>
        <v>167913</v>
      </c>
      <c r="X16" s="115">
        <f ca="1">IFERROR(('Main Tab'!$D$10-W16)/'Main Tab'!$D$10,1)</f>
        <v>5.4581182048004863E-2</v>
      </c>
      <c r="Y16" s="110"/>
      <c r="Z16" s="65">
        <v>4</v>
      </c>
      <c r="AA16" s="49"/>
      <c r="AB16" s="49"/>
      <c r="AC16" s="50"/>
      <c r="AD16" s="104"/>
      <c r="AE16" s="106"/>
      <c r="AF16" s="108"/>
      <c r="AI16" s="83">
        <f t="shared" ca="1" si="21"/>
        <v>43564.374999999993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30</v>
      </c>
      <c r="AQ16" s="81">
        <f t="shared" si="2"/>
        <v>106</v>
      </c>
      <c r="AR16" s="81">
        <f t="shared" si="3"/>
        <v>2047</v>
      </c>
      <c r="AS16" s="81" t="str">
        <f t="shared" si="4"/>
        <v/>
      </c>
      <c r="AT16" s="81" t="str">
        <f t="shared" si="5"/>
        <v/>
      </c>
      <c r="AU16" s="81">
        <f t="shared" si="6"/>
        <v>0.53125</v>
      </c>
      <c r="AV16" s="81">
        <f t="shared" si="7"/>
        <v>1.75</v>
      </c>
      <c r="AW16" s="82">
        <f t="shared" si="8"/>
        <v>220</v>
      </c>
      <c r="AX16" s="81">
        <f t="shared" si="9"/>
        <v>140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1218</v>
      </c>
      <c r="BC16" s="81">
        <f t="shared" si="14"/>
        <v>140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1:58" x14ac:dyDescent="0.25">
      <c r="B17" s="47">
        <f t="shared" ca="1" si="22"/>
        <v>43564.416666666657</v>
      </c>
      <c r="C17" s="49"/>
      <c r="D17" s="50">
        <v>1211</v>
      </c>
      <c r="E17" s="51">
        <v>36</v>
      </c>
      <c r="F17" s="50">
        <v>1.75</v>
      </c>
      <c r="G17" s="51">
        <v>183</v>
      </c>
      <c r="H17" s="52">
        <v>142</v>
      </c>
      <c r="I17" s="53"/>
      <c r="J17" s="160"/>
      <c r="K17" s="65"/>
      <c r="L17" s="49"/>
      <c r="M17" s="50"/>
      <c r="N17" s="52"/>
      <c r="O17" s="54">
        <v>2003</v>
      </c>
      <c r="P17" s="50">
        <v>30</v>
      </c>
      <c r="Q17" s="52">
        <v>100</v>
      </c>
      <c r="R17" s="23">
        <f t="shared" si="18"/>
        <v>111</v>
      </c>
      <c r="S17" s="24">
        <f t="shared" si="19"/>
        <v>411</v>
      </c>
      <c r="T17" s="62"/>
      <c r="U17" s="171"/>
      <c r="V17" s="62"/>
      <c r="W17" s="114">
        <f t="shared" ca="1" si="20"/>
        <v>167813</v>
      </c>
      <c r="X17" s="115">
        <f ca="1">IFERROR(('Main Tab'!$D$10-W17)/'Main Tab'!$D$10,1)</f>
        <v>5.51442229191417E-2</v>
      </c>
      <c r="Y17" s="110"/>
      <c r="Z17" s="65">
        <v>5</v>
      </c>
      <c r="AA17" s="49"/>
      <c r="AB17" s="49"/>
      <c r="AC17" s="50"/>
      <c r="AD17" s="104"/>
      <c r="AE17" s="106"/>
      <c r="AF17" s="108"/>
      <c r="AI17" s="83">
        <f t="shared" ca="1" si="21"/>
        <v>43564.416666666657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30</v>
      </c>
      <c r="AQ17" s="81">
        <f t="shared" si="2"/>
        <v>100</v>
      </c>
      <c r="AR17" s="81">
        <f t="shared" si="3"/>
        <v>2003</v>
      </c>
      <c r="AS17" s="81" t="str">
        <f t="shared" si="4"/>
        <v/>
      </c>
      <c r="AT17" s="81" t="str">
        <f t="shared" si="5"/>
        <v/>
      </c>
      <c r="AU17" s="81">
        <f t="shared" si="6"/>
        <v>0.5625</v>
      </c>
      <c r="AV17" s="81">
        <f t="shared" si="7"/>
        <v>1.75</v>
      </c>
      <c r="AW17" s="82">
        <f t="shared" si="8"/>
        <v>183</v>
      </c>
      <c r="AX17" s="81">
        <f t="shared" si="9"/>
        <v>142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1211</v>
      </c>
      <c r="BC17" s="81">
        <f t="shared" si="14"/>
        <v>142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1:58" x14ac:dyDescent="0.25">
      <c r="B18" s="47">
        <f t="shared" ca="1" si="22"/>
        <v>43564.458333333321</v>
      </c>
      <c r="C18" s="49"/>
      <c r="D18" s="50">
        <v>1206</v>
      </c>
      <c r="E18" s="51">
        <v>36</v>
      </c>
      <c r="F18" s="50">
        <v>1.75</v>
      </c>
      <c r="G18" s="51">
        <v>140</v>
      </c>
      <c r="H18" s="52">
        <v>145</v>
      </c>
      <c r="I18" s="53"/>
      <c r="J18" s="160"/>
      <c r="K18" s="65"/>
      <c r="L18" s="49"/>
      <c r="M18" s="50"/>
      <c r="N18" s="52"/>
      <c r="O18" s="54">
        <v>2067</v>
      </c>
      <c r="P18" s="50">
        <v>28</v>
      </c>
      <c r="Q18" s="52">
        <v>110</v>
      </c>
      <c r="R18" s="23">
        <f t="shared" si="18"/>
        <v>139</v>
      </c>
      <c r="S18" s="24">
        <f t="shared" si="19"/>
        <v>521</v>
      </c>
      <c r="T18" s="62"/>
      <c r="U18" s="62"/>
      <c r="V18" s="62"/>
      <c r="W18" s="114">
        <f t="shared" ca="1" si="20"/>
        <v>167703</v>
      </c>
      <c r="X18" s="115">
        <f ca="1">IFERROR(('Main Tab'!$D$10-W18)/'Main Tab'!$D$10,1)</f>
        <v>5.5763567877392221E-2</v>
      </c>
      <c r="Y18" s="110"/>
      <c r="Z18" s="65">
        <v>5</v>
      </c>
      <c r="AA18" s="49"/>
      <c r="AB18" s="49"/>
      <c r="AC18" s="50"/>
      <c r="AD18" s="104"/>
      <c r="AE18" s="106"/>
      <c r="AF18" s="108"/>
      <c r="AI18" s="83">
        <f t="shared" ca="1" si="21"/>
        <v>43564.458333333321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28</v>
      </c>
      <c r="AQ18" s="81">
        <f t="shared" si="2"/>
        <v>110</v>
      </c>
      <c r="AR18" s="81">
        <f t="shared" si="3"/>
        <v>2067</v>
      </c>
      <c r="AS18" s="81" t="str">
        <f t="shared" si="4"/>
        <v/>
      </c>
      <c r="AT18" s="81" t="str">
        <f t="shared" si="5"/>
        <v/>
      </c>
      <c r="AU18" s="81">
        <f t="shared" si="6"/>
        <v>0.5625</v>
      </c>
      <c r="AV18" s="81">
        <f t="shared" si="7"/>
        <v>1.75</v>
      </c>
      <c r="AW18" s="82">
        <f t="shared" si="8"/>
        <v>140</v>
      </c>
      <c r="AX18" s="81">
        <f t="shared" si="9"/>
        <v>145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1206</v>
      </c>
      <c r="BC18" s="81">
        <f t="shared" si="14"/>
        <v>145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1:58" x14ac:dyDescent="0.25">
      <c r="B19" s="47">
        <f t="shared" ca="1" si="22"/>
        <v>43564.499999999985</v>
      </c>
      <c r="C19" s="49"/>
      <c r="D19" s="50">
        <v>1206</v>
      </c>
      <c r="E19" s="51">
        <v>36</v>
      </c>
      <c r="F19" s="50">
        <v>1.75</v>
      </c>
      <c r="G19" s="51">
        <v>135</v>
      </c>
      <c r="H19" s="52">
        <v>144</v>
      </c>
      <c r="I19" s="53"/>
      <c r="J19" s="160"/>
      <c r="K19" s="65"/>
      <c r="L19" s="49"/>
      <c r="M19" s="50"/>
      <c r="N19" s="52"/>
      <c r="O19" s="54">
        <v>2134</v>
      </c>
      <c r="P19" s="50">
        <v>30</v>
      </c>
      <c r="Q19" s="52">
        <v>131</v>
      </c>
      <c r="R19" s="23">
        <f t="shared" si="18"/>
        <v>169</v>
      </c>
      <c r="S19" s="24">
        <f t="shared" si="19"/>
        <v>652</v>
      </c>
      <c r="T19" s="62"/>
      <c r="U19" s="62"/>
      <c r="V19" s="62"/>
      <c r="W19" s="114">
        <f t="shared" ca="1" si="20"/>
        <v>167572</v>
      </c>
      <c r="X19" s="115">
        <f ca="1">IFERROR(('Main Tab'!$D$10-W19)/'Main Tab'!$D$10,1)</f>
        <v>5.6501151418581474E-2</v>
      </c>
      <c r="Y19" s="110"/>
      <c r="Z19" s="65">
        <v>5</v>
      </c>
      <c r="AA19" s="49">
        <v>6893979</v>
      </c>
      <c r="AB19" s="49" t="s">
        <v>152</v>
      </c>
      <c r="AC19" s="50">
        <v>183.13</v>
      </c>
      <c r="AD19" s="104" t="s">
        <v>157</v>
      </c>
      <c r="AE19" s="106">
        <v>47.6</v>
      </c>
      <c r="AF19" s="108">
        <v>1E-3</v>
      </c>
      <c r="AI19" s="83">
        <f t="shared" ca="1" si="21"/>
        <v>43564.499999999985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30</v>
      </c>
      <c r="AQ19" s="81">
        <f t="shared" si="2"/>
        <v>131</v>
      </c>
      <c r="AR19" s="81">
        <f t="shared" si="3"/>
        <v>2134</v>
      </c>
      <c r="AS19" s="81" t="str">
        <f t="shared" si="4"/>
        <v/>
      </c>
      <c r="AT19" s="81" t="str">
        <f t="shared" si="5"/>
        <v/>
      </c>
      <c r="AU19" s="81">
        <f t="shared" si="6"/>
        <v>0.5625</v>
      </c>
      <c r="AV19" s="81">
        <f t="shared" si="7"/>
        <v>1.75</v>
      </c>
      <c r="AW19" s="82">
        <f t="shared" si="8"/>
        <v>135</v>
      </c>
      <c r="AX19" s="81">
        <f t="shared" si="9"/>
        <v>144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1206</v>
      </c>
      <c r="BC19" s="81">
        <f t="shared" si="14"/>
        <v>144</v>
      </c>
      <c r="BD19" s="222">
        <f t="shared" si="15"/>
        <v>1E-3</v>
      </c>
      <c r="BE19" s="223">
        <f t="shared" si="16"/>
        <v>47.6</v>
      </c>
      <c r="BF19" s="84" t="str">
        <f t="shared" si="17"/>
        <v>Ticket No: 6893979 183.13 bbls sold</v>
      </c>
    </row>
    <row r="20" spans="1:58" x14ac:dyDescent="0.25">
      <c r="B20" s="47">
        <f t="shared" ca="1" si="22"/>
        <v>43564.54166666665</v>
      </c>
      <c r="C20" s="49"/>
      <c r="D20" s="50">
        <v>1199</v>
      </c>
      <c r="E20" s="51">
        <v>36</v>
      </c>
      <c r="F20" s="50">
        <v>1.75</v>
      </c>
      <c r="G20" s="51">
        <v>124</v>
      </c>
      <c r="H20" s="52">
        <v>141</v>
      </c>
      <c r="I20" s="53"/>
      <c r="J20" s="160"/>
      <c r="K20" s="65"/>
      <c r="L20" s="49"/>
      <c r="M20" s="50"/>
      <c r="N20" s="52"/>
      <c r="O20" s="54">
        <v>2390</v>
      </c>
      <c r="P20" s="50">
        <v>31</v>
      </c>
      <c r="Q20" s="52">
        <v>134</v>
      </c>
      <c r="R20" s="23">
        <f t="shared" si="18"/>
        <v>200</v>
      </c>
      <c r="S20" s="24">
        <f t="shared" si="19"/>
        <v>786</v>
      </c>
      <c r="T20" s="62"/>
      <c r="U20" s="62"/>
      <c r="V20" s="62"/>
      <c r="W20" s="114">
        <f t="shared" ca="1" si="20"/>
        <v>167438</v>
      </c>
      <c r="X20" s="115">
        <f ca="1">IFERROR(('Main Tab'!$D$10-W20)/'Main Tab'!$D$10,1)</f>
        <v>5.7255626185904837E-2</v>
      </c>
      <c r="Y20" s="110" t="s">
        <v>211</v>
      </c>
      <c r="Z20" s="65">
        <v>5</v>
      </c>
      <c r="AA20" s="49"/>
      <c r="AB20" s="49"/>
      <c r="AC20" s="50"/>
      <c r="AD20" s="104"/>
      <c r="AE20" s="106"/>
      <c r="AF20" s="108"/>
      <c r="AI20" s="83">
        <f t="shared" ca="1" si="21"/>
        <v>43564.54166666665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 xml:space="preserve">heavy sand </v>
      </c>
      <c r="AP20" s="81">
        <f t="shared" si="1"/>
        <v>31</v>
      </c>
      <c r="AQ20" s="81">
        <f t="shared" si="2"/>
        <v>134</v>
      </c>
      <c r="AR20" s="81">
        <f t="shared" si="3"/>
        <v>2390</v>
      </c>
      <c r="AS20" s="81" t="str">
        <f t="shared" si="4"/>
        <v/>
      </c>
      <c r="AT20" s="81" t="str">
        <f t="shared" si="5"/>
        <v/>
      </c>
      <c r="AU20" s="81">
        <f t="shared" si="6"/>
        <v>0.5625</v>
      </c>
      <c r="AV20" s="81">
        <f t="shared" si="7"/>
        <v>1.75</v>
      </c>
      <c r="AW20" s="82">
        <f t="shared" si="8"/>
        <v>124</v>
      </c>
      <c r="AX20" s="81">
        <f t="shared" si="9"/>
        <v>141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1199</v>
      </c>
      <c r="BC20" s="81">
        <f t="shared" si="14"/>
        <v>141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1:58" x14ac:dyDescent="0.25">
      <c r="B21" s="47">
        <f t="shared" ca="1" si="22"/>
        <v>43564.583333333314</v>
      </c>
      <c r="C21" s="49"/>
      <c r="D21" s="50">
        <v>1201</v>
      </c>
      <c r="E21" s="51">
        <v>36</v>
      </c>
      <c r="F21" s="50">
        <v>1.75</v>
      </c>
      <c r="G21" s="51">
        <v>129</v>
      </c>
      <c r="H21" s="52">
        <v>144</v>
      </c>
      <c r="I21" s="53"/>
      <c r="J21" s="160"/>
      <c r="K21" s="65"/>
      <c r="L21" s="49"/>
      <c r="M21" s="50"/>
      <c r="N21" s="52"/>
      <c r="O21" s="54">
        <v>2388</v>
      </c>
      <c r="P21" s="50">
        <v>33</v>
      </c>
      <c r="Q21" s="52">
        <v>135</v>
      </c>
      <c r="R21" s="23">
        <f t="shared" si="18"/>
        <v>233</v>
      </c>
      <c r="S21" s="24">
        <f t="shared" si="19"/>
        <v>921</v>
      </c>
      <c r="T21" s="62"/>
      <c r="U21" s="62"/>
      <c r="V21" s="62"/>
      <c r="W21" s="114">
        <f t="shared" ca="1" si="20"/>
        <v>167303</v>
      </c>
      <c r="X21" s="115">
        <f ca="1">IFERROR(('Main Tab'!$D$10-W21)/'Main Tab'!$D$10,1)</f>
        <v>5.8015731361939563E-2</v>
      </c>
      <c r="Y21" s="110"/>
      <c r="Z21" s="65">
        <v>4</v>
      </c>
      <c r="AA21" s="49"/>
      <c r="AB21" s="49"/>
      <c r="AC21" s="50"/>
      <c r="AD21" s="104"/>
      <c r="AE21" s="106"/>
      <c r="AF21" s="108"/>
      <c r="AI21" s="83">
        <f t="shared" ca="1" si="21"/>
        <v>43564.583333333314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33</v>
      </c>
      <c r="AQ21" s="81">
        <f t="shared" si="2"/>
        <v>135</v>
      </c>
      <c r="AR21" s="81">
        <f t="shared" si="3"/>
        <v>2388</v>
      </c>
      <c r="AS21" s="81" t="str">
        <f t="shared" si="4"/>
        <v/>
      </c>
      <c r="AT21" s="81" t="str">
        <f t="shared" si="5"/>
        <v/>
      </c>
      <c r="AU21" s="81">
        <f t="shared" si="6"/>
        <v>0.5625</v>
      </c>
      <c r="AV21" s="81">
        <f t="shared" si="7"/>
        <v>1.75</v>
      </c>
      <c r="AW21" s="82">
        <f t="shared" si="8"/>
        <v>129</v>
      </c>
      <c r="AX21" s="81">
        <f t="shared" si="9"/>
        <v>144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1201</v>
      </c>
      <c r="BC21" s="81">
        <f t="shared" si="14"/>
        <v>144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1:58" x14ac:dyDescent="0.25">
      <c r="B22" s="47">
        <f t="shared" ca="1" si="22"/>
        <v>43564.624999999978</v>
      </c>
      <c r="C22" s="49"/>
      <c r="D22" s="50">
        <v>1201</v>
      </c>
      <c r="E22" s="51">
        <v>36</v>
      </c>
      <c r="F22" s="50">
        <v>1.75</v>
      </c>
      <c r="G22" s="51">
        <v>128</v>
      </c>
      <c r="H22" s="52">
        <v>142</v>
      </c>
      <c r="I22" s="53"/>
      <c r="J22" s="160"/>
      <c r="K22" s="65"/>
      <c r="L22" s="49"/>
      <c r="M22" s="50"/>
      <c r="N22" s="52"/>
      <c r="O22" s="54">
        <v>2386</v>
      </c>
      <c r="P22" s="50">
        <v>24</v>
      </c>
      <c r="Q22" s="52">
        <v>130</v>
      </c>
      <c r="R22" s="23">
        <f t="shared" si="18"/>
        <v>257</v>
      </c>
      <c r="S22" s="24">
        <f t="shared" si="19"/>
        <v>1051</v>
      </c>
      <c r="T22" s="62"/>
      <c r="U22" s="62"/>
      <c r="V22" s="62"/>
      <c r="W22" s="114">
        <f t="shared" ca="1" si="20"/>
        <v>167173</v>
      </c>
      <c r="X22" s="115">
        <f ca="1">IFERROR(('Main Tab'!$D$10-W22)/'Main Tab'!$D$10,1)</f>
        <v>5.8747684494417453E-2</v>
      </c>
      <c r="Y22" s="110"/>
      <c r="Z22" s="65">
        <v>5</v>
      </c>
      <c r="AA22" s="49"/>
      <c r="AB22" s="49"/>
      <c r="AC22" s="50"/>
      <c r="AD22" s="104"/>
      <c r="AE22" s="106"/>
      <c r="AF22" s="108"/>
      <c r="AI22" s="83">
        <f t="shared" ca="1" si="21"/>
        <v>43564.624999999978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24</v>
      </c>
      <c r="AQ22" s="81">
        <f t="shared" si="2"/>
        <v>130</v>
      </c>
      <c r="AR22" s="81">
        <f t="shared" si="3"/>
        <v>2386</v>
      </c>
      <c r="AS22" s="81" t="str">
        <f t="shared" si="4"/>
        <v/>
      </c>
      <c r="AT22" s="81" t="str">
        <f t="shared" si="5"/>
        <v/>
      </c>
      <c r="AU22" s="81">
        <f t="shared" si="6"/>
        <v>0.5625</v>
      </c>
      <c r="AV22" s="81">
        <f t="shared" si="7"/>
        <v>1.75</v>
      </c>
      <c r="AW22" s="82">
        <f t="shared" si="8"/>
        <v>128</v>
      </c>
      <c r="AX22" s="81">
        <f t="shared" si="9"/>
        <v>142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1201</v>
      </c>
      <c r="BC22" s="81">
        <f t="shared" si="14"/>
        <v>142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1:58" x14ac:dyDescent="0.25">
      <c r="A23">
        <v>5</v>
      </c>
      <c r="B23" s="47">
        <f t="shared" ca="1" si="22"/>
        <v>43564.666666666642</v>
      </c>
      <c r="C23" s="49"/>
      <c r="D23" s="50">
        <v>1193</v>
      </c>
      <c r="E23" s="51">
        <v>36</v>
      </c>
      <c r="F23" s="50">
        <v>1.75</v>
      </c>
      <c r="G23" s="51">
        <v>129</v>
      </c>
      <c r="H23" s="52">
        <v>143</v>
      </c>
      <c r="I23" s="53"/>
      <c r="J23" s="160"/>
      <c r="K23" s="65"/>
      <c r="L23" s="49"/>
      <c r="M23" s="50"/>
      <c r="N23" s="52"/>
      <c r="O23" s="54">
        <v>2371</v>
      </c>
      <c r="P23" s="50">
        <v>27</v>
      </c>
      <c r="Q23" s="52">
        <v>138</v>
      </c>
      <c r="R23" s="23">
        <f t="shared" si="18"/>
        <v>284</v>
      </c>
      <c r="S23" s="24">
        <f t="shared" si="19"/>
        <v>1189</v>
      </c>
      <c r="T23" s="62"/>
      <c r="U23" s="62"/>
      <c r="V23" s="62"/>
      <c r="W23" s="114">
        <f t="shared" ca="1" si="20"/>
        <v>167035</v>
      </c>
      <c r="X23" s="115">
        <f ca="1">IFERROR(('Main Tab'!$D$10-W23)/'Main Tab'!$D$10,1)</f>
        <v>5.9524680896586281E-2</v>
      </c>
      <c r="Y23" s="110"/>
      <c r="Z23" s="65">
        <v>5</v>
      </c>
      <c r="AA23" s="49">
        <v>7635041</v>
      </c>
      <c r="AB23" s="49" t="s">
        <v>143</v>
      </c>
      <c r="AC23" s="50">
        <v>193.96</v>
      </c>
      <c r="AD23" s="104" t="s">
        <v>212</v>
      </c>
      <c r="AE23" s="106">
        <v>48</v>
      </c>
      <c r="AF23" s="108">
        <v>1E-3</v>
      </c>
      <c r="AI23" s="83">
        <f t="shared" ca="1" si="21"/>
        <v>43564.666666666642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27</v>
      </c>
      <c r="AQ23" s="81">
        <f t="shared" si="2"/>
        <v>138</v>
      </c>
      <c r="AR23" s="81">
        <f t="shared" si="3"/>
        <v>2371</v>
      </c>
      <c r="AS23" s="81" t="str">
        <f t="shared" si="4"/>
        <v/>
      </c>
      <c r="AT23" s="81" t="str">
        <f t="shared" si="5"/>
        <v/>
      </c>
      <c r="AU23" s="81">
        <f t="shared" si="6"/>
        <v>0.5625</v>
      </c>
      <c r="AV23" s="81">
        <f t="shared" si="7"/>
        <v>1.75</v>
      </c>
      <c r="AW23" s="82">
        <f t="shared" si="8"/>
        <v>129</v>
      </c>
      <c r="AX23" s="81">
        <f t="shared" si="9"/>
        <v>143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1193</v>
      </c>
      <c r="BC23" s="81">
        <f t="shared" si="14"/>
        <v>143</v>
      </c>
      <c r="BD23" s="222">
        <f t="shared" si="15"/>
        <v>1E-3</v>
      </c>
      <c r="BE23" s="223">
        <f t="shared" si="16"/>
        <v>48</v>
      </c>
      <c r="BF23" s="84" t="str">
        <f t="shared" si="17"/>
        <v>Ticket No: 7635041 193.96 bbls sold</v>
      </c>
    </row>
    <row r="24" spans="1:58" x14ac:dyDescent="0.25">
      <c r="B24" s="47">
        <f t="shared" ca="1" si="22"/>
        <v>43564.708333333307</v>
      </c>
      <c r="C24" s="49"/>
      <c r="D24" s="50">
        <v>1189</v>
      </c>
      <c r="E24" s="51">
        <v>36</v>
      </c>
      <c r="F24" s="50">
        <v>1.75</v>
      </c>
      <c r="G24" s="51">
        <v>130</v>
      </c>
      <c r="H24" s="52">
        <v>141</v>
      </c>
      <c r="I24" s="53"/>
      <c r="J24" s="160"/>
      <c r="K24" s="65"/>
      <c r="L24" s="49"/>
      <c r="M24" s="50"/>
      <c r="N24" s="52"/>
      <c r="O24" s="54">
        <v>2333</v>
      </c>
      <c r="P24" s="50">
        <v>31</v>
      </c>
      <c r="Q24" s="52">
        <v>140</v>
      </c>
      <c r="R24" s="23">
        <f t="shared" si="18"/>
        <v>315</v>
      </c>
      <c r="S24" s="24">
        <f t="shared" si="19"/>
        <v>1329</v>
      </c>
      <c r="T24" s="62"/>
      <c r="U24" s="62"/>
      <c r="V24" s="62"/>
      <c r="W24" s="114">
        <f t="shared" ca="1" si="20"/>
        <v>166895</v>
      </c>
      <c r="X24" s="115">
        <f ca="1">IFERROR(('Main Tab'!$D$10-W24)/'Main Tab'!$D$10,1)</f>
        <v>6.0312938116177855E-2</v>
      </c>
      <c r="Y24" s="110"/>
      <c r="Z24" s="65">
        <v>5</v>
      </c>
      <c r="AA24" s="49"/>
      <c r="AB24" s="49"/>
      <c r="AC24" s="50"/>
      <c r="AD24" s="104"/>
      <c r="AE24" s="106"/>
      <c r="AF24" s="108"/>
      <c r="AI24" s="83">
        <f t="shared" ca="1" si="21"/>
        <v>43564.708333333307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31</v>
      </c>
      <c r="AQ24" s="81">
        <f t="shared" si="2"/>
        <v>140</v>
      </c>
      <c r="AR24" s="81">
        <f t="shared" si="3"/>
        <v>2333</v>
      </c>
      <c r="AS24" s="81" t="str">
        <f t="shared" si="4"/>
        <v/>
      </c>
      <c r="AT24" s="81" t="str">
        <f t="shared" si="5"/>
        <v/>
      </c>
      <c r="AU24" s="81">
        <f t="shared" si="6"/>
        <v>0.5625</v>
      </c>
      <c r="AV24" s="81">
        <f t="shared" si="7"/>
        <v>1.75</v>
      </c>
      <c r="AW24" s="82">
        <f t="shared" si="8"/>
        <v>130</v>
      </c>
      <c r="AX24" s="81">
        <f t="shared" si="9"/>
        <v>141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1189</v>
      </c>
      <c r="BC24" s="81">
        <f t="shared" si="14"/>
        <v>141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1:58" x14ac:dyDescent="0.25">
      <c r="B25" s="47">
        <f t="shared" ca="1" si="22"/>
        <v>43564.749999999971</v>
      </c>
      <c r="C25" s="49"/>
      <c r="D25" s="50">
        <v>1184</v>
      </c>
      <c r="E25" s="51">
        <v>36</v>
      </c>
      <c r="F25" s="50">
        <v>1.75</v>
      </c>
      <c r="G25" s="51">
        <v>126</v>
      </c>
      <c r="H25" s="52">
        <v>142</v>
      </c>
      <c r="I25" s="53"/>
      <c r="J25" s="160"/>
      <c r="K25" s="65"/>
      <c r="L25" s="49"/>
      <c r="M25" s="50"/>
      <c r="N25" s="52"/>
      <c r="O25" s="54">
        <v>2343</v>
      </c>
      <c r="P25" s="50">
        <v>35</v>
      </c>
      <c r="Q25" s="52">
        <v>147</v>
      </c>
      <c r="R25" s="23">
        <f t="shared" si="18"/>
        <v>350</v>
      </c>
      <c r="S25" s="24">
        <f t="shared" si="19"/>
        <v>1476</v>
      </c>
      <c r="T25" s="62"/>
      <c r="U25" s="62"/>
      <c r="V25" s="62"/>
      <c r="W25" s="114">
        <f t="shared" ca="1" si="20"/>
        <v>166748</v>
      </c>
      <c r="X25" s="115">
        <f ca="1">IFERROR(('Main Tab'!$D$10-W25)/'Main Tab'!$D$10,1)</f>
        <v>6.1140608196749005E-2</v>
      </c>
      <c r="Y25" s="110"/>
      <c r="Z25" s="65">
        <v>5</v>
      </c>
      <c r="AA25" s="49"/>
      <c r="AB25" s="49"/>
      <c r="AC25" s="50"/>
      <c r="AD25" s="104"/>
      <c r="AE25" s="106"/>
      <c r="AF25" s="108"/>
      <c r="AI25" s="83">
        <f t="shared" ca="1" si="21"/>
        <v>43564.749999999971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35</v>
      </c>
      <c r="AQ25" s="81">
        <f t="shared" si="2"/>
        <v>147</v>
      </c>
      <c r="AR25" s="81">
        <f t="shared" si="3"/>
        <v>2343</v>
      </c>
      <c r="AS25" s="81" t="str">
        <f t="shared" si="4"/>
        <v/>
      </c>
      <c r="AT25" s="81" t="str">
        <f t="shared" si="5"/>
        <v/>
      </c>
      <c r="AU25" s="81">
        <f t="shared" si="6"/>
        <v>0.5625</v>
      </c>
      <c r="AV25" s="81">
        <f t="shared" si="7"/>
        <v>1.75</v>
      </c>
      <c r="AW25" s="82">
        <f t="shared" si="8"/>
        <v>126</v>
      </c>
      <c r="AX25" s="81">
        <f t="shared" si="9"/>
        <v>142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1184</v>
      </c>
      <c r="BC25" s="81">
        <f t="shared" si="14"/>
        <v>142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1:58" x14ac:dyDescent="0.25">
      <c r="B26" s="47">
        <f t="shared" ca="1" si="22"/>
        <v>43564.791666666635</v>
      </c>
      <c r="C26" s="49"/>
      <c r="D26" s="50">
        <v>1191</v>
      </c>
      <c r="E26" s="51">
        <v>36</v>
      </c>
      <c r="F26" s="50">
        <v>1.75</v>
      </c>
      <c r="G26" s="51">
        <v>131</v>
      </c>
      <c r="H26" s="52">
        <v>143</v>
      </c>
      <c r="I26" s="53"/>
      <c r="J26" s="160"/>
      <c r="K26" s="65"/>
      <c r="L26" s="49"/>
      <c r="M26" s="50"/>
      <c r="N26" s="52"/>
      <c r="O26" s="54">
        <v>2412</v>
      </c>
      <c r="P26" s="50">
        <v>35</v>
      </c>
      <c r="Q26" s="52">
        <v>146</v>
      </c>
      <c r="R26" s="23">
        <f t="shared" si="18"/>
        <v>385</v>
      </c>
      <c r="S26" s="24">
        <f t="shared" si="19"/>
        <v>1622</v>
      </c>
      <c r="T26" s="62"/>
      <c r="U26" s="62"/>
      <c r="V26" s="62"/>
      <c r="W26" s="114">
        <f t="shared" ca="1" si="20"/>
        <v>166602</v>
      </c>
      <c r="X26" s="115">
        <f ca="1">IFERROR(('Main Tab'!$D$10-W26)/'Main Tab'!$D$10,1)</f>
        <v>6.1962647868608785E-2</v>
      </c>
      <c r="Y26" s="110"/>
      <c r="Z26" s="65">
        <v>5</v>
      </c>
      <c r="AA26" s="49"/>
      <c r="AB26" s="49"/>
      <c r="AC26" s="50"/>
      <c r="AD26" s="104"/>
      <c r="AE26" s="106"/>
      <c r="AF26" s="108"/>
      <c r="AI26" s="83">
        <f t="shared" ca="1" si="21"/>
        <v>43564.791666666635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35</v>
      </c>
      <c r="AQ26" s="81">
        <f t="shared" si="2"/>
        <v>146</v>
      </c>
      <c r="AR26" s="81">
        <f t="shared" si="3"/>
        <v>2412</v>
      </c>
      <c r="AS26" s="81" t="str">
        <f t="shared" si="4"/>
        <v/>
      </c>
      <c r="AT26" s="81" t="str">
        <f t="shared" si="5"/>
        <v/>
      </c>
      <c r="AU26" s="81">
        <f t="shared" si="6"/>
        <v>0.5625</v>
      </c>
      <c r="AV26" s="81">
        <f t="shared" si="7"/>
        <v>1.75</v>
      </c>
      <c r="AW26" s="82">
        <f t="shared" si="8"/>
        <v>131</v>
      </c>
      <c r="AX26" s="81">
        <f t="shared" si="9"/>
        <v>143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1191</v>
      </c>
      <c r="BC26" s="81">
        <f t="shared" si="14"/>
        <v>143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1:58" x14ac:dyDescent="0.25">
      <c r="B27" s="47">
        <f t="shared" ca="1" si="22"/>
        <v>43564.833333333299</v>
      </c>
      <c r="C27" s="49"/>
      <c r="D27" s="50">
        <v>1192</v>
      </c>
      <c r="E27" s="51">
        <v>36</v>
      </c>
      <c r="F27" s="50">
        <v>1.75</v>
      </c>
      <c r="G27" s="51">
        <v>131</v>
      </c>
      <c r="H27" s="52">
        <v>143</v>
      </c>
      <c r="I27" s="53"/>
      <c r="J27" s="160"/>
      <c r="K27" s="65"/>
      <c r="L27" s="49"/>
      <c r="M27" s="50"/>
      <c r="N27" s="52"/>
      <c r="O27" s="54">
        <v>2416</v>
      </c>
      <c r="P27" s="50">
        <v>32</v>
      </c>
      <c r="Q27" s="52">
        <v>140</v>
      </c>
      <c r="R27" s="23">
        <f t="shared" si="18"/>
        <v>417</v>
      </c>
      <c r="S27" s="24">
        <f t="shared" si="19"/>
        <v>1762</v>
      </c>
      <c r="T27" s="62"/>
      <c r="U27" s="62"/>
      <c r="V27" s="62"/>
      <c r="W27" s="114">
        <f t="shared" ca="1" si="20"/>
        <v>166462</v>
      </c>
      <c r="X27" s="115">
        <f ca="1">IFERROR(('Main Tab'!$D$10-W27)/'Main Tab'!$D$10,1)</f>
        <v>6.2750905088200359E-2</v>
      </c>
      <c r="Y27" s="110"/>
      <c r="Z27" s="65">
        <v>5</v>
      </c>
      <c r="AA27" s="49"/>
      <c r="AB27" s="49"/>
      <c r="AC27" s="50"/>
      <c r="AD27" s="104"/>
      <c r="AE27" s="106"/>
      <c r="AF27" s="108"/>
      <c r="AI27" s="83">
        <f t="shared" ca="1" si="21"/>
        <v>43564.833333333299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32</v>
      </c>
      <c r="AQ27" s="81">
        <f t="shared" si="2"/>
        <v>140</v>
      </c>
      <c r="AR27" s="81">
        <f t="shared" si="3"/>
        <v>2416</v>
      </c>
      <c r="AS27" s="81" t="str">
        <f t="shared" si="4"/>
        <v/>
      </c>
      <c r="AT27" s="81" t="str">
        <f t="shared" si="5"/>
        <v/>
      </c>
      <c r="AU27" s="81">
        <f t="shared" si="6"/>
        <v>0.5625</v>
      </c>
      <c r="AV27" s="81">
        <f t="shared" si="7"/>
        <v>1.75</v>
      </c>
      <c r="AW27" s="82">
        <f t="shared" si="8"/>
        <v>131</v>
      </c>
      <c r="AX27" s="81">
        <f t="shared" si="9"/>
        <v>143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1192</v>
      </c>
      <c r="BC27" s="81">
        <f t="shared" si="14"/>
        <v>143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1:58" x14ac:dyDescent="0.25">
      <c r="B28" s="47">
        <f t="shared" ca="1" si="22"/>
        <v>43564.874999999964</v>
      </c>
      <c r="C28" s="49"/>
      <c r="D28" s="50">
        <v>1189</v>
      </c>
      <c r="E28" s="51">
        <v>36</v>
      </c>
      <c r="F28" s="50">
        <v>1.75</v>
      </c>
      <c r="G28" s="51">
        <v>130</v>
      </c>
      <c r="H28" s="52">
        <v>143</v>
      </c>
      <c r="I28" s="53"/>
      <c r="J28" s="160"/>
      <c r="K28" s="65"/>
      <c r="L28" s="49"/>
      <c r="M28" s="50"/>
      <c r="N28" s="52"/>
      <c r="O28" s="54">
        <v>2387</v>
      </c>
      <c r="P28" s="50">
        <v>32</v>
      </c>
      <c r="Q28" s="52">
        <v>167</v>
      </c>
      <c r="R28" s="23">
        <f t="shared" si="18"/>
        <v>449</v>
      </c>
      <c r="S28" s="24">
        <f t="shared" si="19"/>
        <v>1929</v>
      </c>
      <c r="T28" s="62"/>
      <c r="U28" s="62"/>
      <c r="V28" s="62"/>
      <c r="W28" s="114">
        <f t="shared" ca="1" si="20"/>
        <v>166295</v>
      </c>
      <c r="X28" s="115">
        <f ca="1">IFERROR(('Main Tab'!$D$10-W28)/'Main Tab'!$D$10,1)</f>
        <v>6.3691183342998864E-2</v>
      </c>
      <c r="Y28" s="110"/>
      <c r="Z28" s="65">
        <v>5</v>
      </c>
      <c r="AA28" s="49"/>
      <c r="AB28" s="49"/>
      <c r="AC28" s="50"/>
      <c r="AD28" s="104"/>
      <c r="AE28" s="106"/>
      <c r="AF28" s="108"/>
      <c r="AI28" s="83">
        <f t="shared" ca="1" si="21"/>
        <v>43564.874999999964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32</v>
      </c>
      <c r="AQ28" s="81">
        <f t="shared" si="2"/>
        <v>167</v>
      </c>
      <c r="AR28" s="81">
        <f t="shared" si="3"/>
        <v>2387</v>
      </c>
      <c r="AS28" s="81" t="str">
        <f t="shared" si="4"/>
        <v/>
      </c>
      <c r="AT28" s="81" t="str">
        <f t="shared" si="5"/>
        <v/>
      </c>
      <c r="AU28" s="81">
        <f t="shared" si="6"/>
        <v>0.5625</v>
      </c>
      <c r="AV28" s="81">
        <f t="shared" si="7"/>
        <v>1.75</v>
      </c>
      <c r="AW28" s="82">
        <f t="shared" si="8"/>
        <v>130</v>
      </c>
      <c r="AX28" s="81">
        <f t="shared" si="9"/>
        <v>143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1189</v>
      </c>
      <c r="BC28" s="81">
        <f t="shared" si="14"/>
        <v>143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1:58" x14ac:dyDescent="0.25">
      <c r="B29" s="47">
        <f t="shared" ca="1" si="22"/>
        <v>43564.916666666628</v>
      </c>
      <c r="C29" s="49"/>
      <c r="D29" s="50">
        <v>1187</v>
      </c>
      <c r="E29" s="51">
        <v>36</v>
      </c>
      <c r="F29" s="50">
        <v>1.75</v>
      </c>
      <c r="G29" s="51">
        <v>139</v>
      </c>
      <c r="H29" s="52">
        <v>144</v>
      </c>
      <c r="I29" s="53"/>
      <c r="J29" s="160"/>
      <c r="K29" s="65"/>
      <c r="L29" s="49"/>
      <c r="M29" s="50"/>
      <c r="N29" s="52"/>
      <c r="O29" s="54">
        <v>2410</v>
      </c>
      <c r="P29" s="50">
        <v>36</v>
      </c>
      <c r="Q29" s="52">
        <v>127</v>
      </c>
      <c r="R29" s="23">
        <f t="shared" si="18"/>
        <v>485</v>
      </c>
      <c r="S29" s="24">
        <f t="shared" si="19"/>
        <v>2056</v>
      </c>
      <c r="T29" s="62"/>
      <c r="U29" s="62"/>
      <c r="V29" s="62"/>
      <c r="W29" s="114">
        <f t="shared" ca="1" si="20"/>
        <v>166168</v>
      </c>
      <c r="X29" s="115">
        <f ca="1">IFERROR(('Main Tab'!$D$10-W29)/'Main Tab'!$D$10,1)</f>
        <v>6.4406245249342645E-2</v>
      </c>
      <c r="Y29" s="110"/>
      <c r="Z29" s="65">
        <v>5</v>
      </c>
      <c r="AA29" s="49"/>
      <c r="AB29" s="49"/>
      <c r="AC29" s="50"/>
      <c r="AD29" s="104"/>
      <c r="AE29" s="106"/>
      <c r="AF29" s="108"/>
      <c r="AI29" s="83">
        <f t="shared" ca="1" si="21"/>
        <v>43564.916666666628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36</v>
      </c>
      <c r="AQ29" s="81">
        <f t="shared" si="2"/>
        <v>127</v>
      </c>
      <c r="AR29" s="81">
        <f t="shared" si="3"/>
        <v>2410</v>
      </c>
      <c r="AS29" s="81" t="str">
        <f t="shared" si="4"/>
        <v/>
      </c>
      <c r="AT29" s="81" t="str">
        <f t="shared" si="5"/>
        <v/>
      </c>
      <c r="AU29" s="81">
        <f t="shared" si="6"/>
        <v>0.5625</v>
      </c>
      <c r="AV29" s="81">
        <f t="shared" si="7"/>
        <v>1.75</v>
      </c>
      <c r="AW29" s="82">
        <f t="shared" si="8"/>
        <v>139</v>
      </c>
      <c r="AX29" s="81">
        <f t="shared" si="9"/>
        <v>144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1187</v>
      </c>
      <c r="BC29" s="81">
        <f t="shared" si="14"/>
        <v>144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1:58" x14ac:dyDescent="0.25">
      <c r="B30" s="47">
        <f t="shared" ca="1" si="22"/>
        <v>43564.958333333292</v>
      </c>
      <c r="C30" s="49"/>
      <c r="D30" s="50">
        <v>1187</v>
      </c>
      <c r="E30" s="51">
        <v>36</v>
      </c>
      <c r="F30" s="50">
        <v>1.75</v>
      </c>
      <c r="G30" s="51">
        <v>143</v>
      </c>
      <c r="H30" s="52">
        <v>143</v>
      </c>
      <c r="I30" s="53"/>
      <c r="J30" s="160"/>
      <c r="K30" s="65"/>
      <c r="L30" s="49"/>
      <c r="M30" s="50"/>
      <c r="N30" s="52"/>
      <c r="O30" s="54">
        <v>2518</v>
      </c>
      <c r="P30" s="50">
        <v>30</v>
      </c>
      <c r="Q30" s="52">
        <v>143</v>
      </c>
      <c r="R30" s="23">
        <f t="shared" si="18"/>
        <v>515</v>
      </c>
      <c r="S30" s="24">
        <f t="shared" si="19"/>
        <v>2199</v>
      </c>
      <c r="T30" s="62"/>
      <c r="U30" s="62"/>
      <c r="V30" s="62"/>
      <c r="W30" s="114">
        <f t="shared" ca="1" si="20"/>
        <v>166025</v>
      </c>
      <c r="X30" s="115">
        <f ca="1">IFERROR(('Main Tab'!$D$10-W30)/'Main Tab'!$D$10,1)</f>
        <v>6.5211393695068329E-2</v>
      </c>
      <c r="Y30" s="110"/>
      <c r="Z30" s="65">
        <v>5</v>
      </c>
      <c r="AA30" s="49"/>
      <c r="AB30" s="49"/>
      <c r="AC30" s="50"/>
      <c r="AD30" s="104"/>
      <c r="AE30" s="106"/>
      <c r="AF30" s="108"/>
      <c r="AI30" s="83">
        <f t="shared" ca="1" si="21"/>
        <v>43564.958333333292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30</v>
      </c>
      <c r="AQ30" s="81">
        <f t="shared" si="2"/>
        <v>143</v>
      </c>
      <c r="AR30" s="81">
        <f t="shared" si="3"/>
        <v>2518</v>
      </c>
      <c r="AS30" s="81" t="str">
        <f t="shared" si="4"/>
        <v/>
      </c>
      <c r="AT30" s="81" t="str">
        <f t="shared" si="5"/>
        <v/>
      </c>
      <c r="AU30" s="81">
        <f t="shared" si="6"/>
        <v>0.5625</v>
      </c>
      <c r="AV30" s="81">
        <f t="shared" si="7"/>
        <v>1.75</v>
      </c>
      <c r="AW30" s="82">
        <f t="shared" si="8"/>
        <v>143</v>
      </c>
      <c r="AX30" s="81">
        <f t="shared" si="9"/>
        <v>143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1187</v>
      </c>
      <c r="BC30" s="81">
        <f t="shared" si="14"/>
        <v>143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1:58" x14ac:dyDescent="0.25">
      <c r="B31" s="47">
        <f t="shared" ca="1" si="22"/>
        <v>43564.999999999956</v>
      </c>
      <c r="C31" s="49"/>
      <c r="D31" s="50">
        <v>1183</v>
      </c>
      <c r="E31" s="51">
        <v>36</v>
      </c>
      <c r="F31" s="50">
        <v>1.75</v>
      </c>
      <c r="G31" s="51">
        <v>133</v>
      </c>
      <c r="H31" s="52">
        <v>144</v>
      </c>
      <c r="I31" s="53"/>
      <c r="J31" s="160"/>
      <c r="K31" s="65"/>
      <c r="L31" s="49"/>
      <c r="M31" s="50"/>
      <c r="N31" s="52"/>
      <c r="O31" s="54">
        <v>2425</v>
      </c>
      <c r="P31" s="50">
        <v>31</v>
      </c>
      <c r="Q31" s="52">
        <v>137</v>
      </c>
      <c r="R31" s="23">
        <f t="shared" si="18"/>
        <v>546</v>
      </c>
      <c r="S31" s="24">
        <f t="shared" si="19"/>
        <v>2336</v>
      </c>
      <c r="T31" s="62"/>
      <c r="U31" s="62"/>
      <c r="V31" s="62"/>
      <c r="W31" s="114">
        <f t="shared" ca="1" si="20"/>
        <v>165888</v>
      </c>
      <c r="X31" s="115">
        <f ca="1">IFERROR(('Main Tab'!$D$10-W31)/'Main Tab'!$D$10,1)</f>
        <v>6.5982759688525794E-2</v>
      </c>
      <c r="Y31" s="110"/>
      <c r="Z31" s="65">
        <v>5</v>
      </c>
      <c r="AA31" s="49">
        <v>7698121</v>
      </c>
      <c r="AB31" s="49" t="s">
        <v>143</v>
      </c>
      <c r="AC31" s="50">
        <v>180.7</v>
      </c>
      <c r="AD31" s="104" t="s">
        <v>213</v>
      </c>
      <c r="AE31" s="106">
        <v>48</v>
      </c>
      <c r="AF31" s="108">
        <v>1E-3</v>
      </c>
      <c r="AI31" s="83">
        <f t="shared" ca="1" si="21"/>
        <v>43564.999999999956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31</v>
      </c>
      <c r="AQ31" s="81">
        <f t="shared" si="2"/>
        <v>137</v>
      </c>
      <c r="AR31" s="81">
        <f t="shared" si="3"/>
        <v>2425</v>
      </c>
      <c r="AS31" s="81" t="str">
        <f t="shared" si="4"/>
        <v/>
      </c>
      <c r="AT31" s="81" t="str">
        <f t="shared" si="5"/>
        <v/>
      </c>
      <c r="AU31" s="81">
        <f t="shared" si="6"/>
        <v>0.5625</v>
      </c>
      <c r="AV31" s="81">
        <f t="shared" si="7"/>
        <v>1.75</v>
      </c>
      <c r="AW31" s="82">
        <f t="shared" si="8"/>
        <v>133</v>
      </c>
      <c r="AX31" s="81">
        <f t="shared" si="9"/>
        <v>144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1183</v>
      </c>
      <c r="BC31" s="81">
        <f t="shared" si="14"/>
        <v>144</v>
      </c>
      <c r="BD31" s="222">
        <f t="shared" si="15"/>
        <v>1E-3</v>
      </c>
      <c r="BE31" s="223">
        <f t="shared" si="16"/>
        <v>48</v>
      </c>
      <c r="BF31" s="84" t="str">
        <f t="shared" si="17"/>
        <v>Ticket No: 7698121 180.7 bbls sold</v>
      </c>
    </row>
    <row r="32" spans="1:58" x14ac:dyDescent="0.25">
      <c r="B32" s="47">
        <f t="shared" ca="1" si="22"/>
        <v>43565.041666666621</v>
      </c>
      <c r="C32" s="49"/>
      <c r="D32" s="50">
        <v>1185</v>
      </c>
      <c r="E32" s="51">
        <v>36</v>
      </c>
      <c r="F32" s="50">
        <v>1.75</v>
      </c>
      <c r="G32" s="51">
        <v>133</v>
      </c>
      <c r="H32" s="52">
        <v>144</v>
      </c>
      <c r="I32" s="53"/>
      <c r="J32" s="160"/>
      <c r="K32" s="65"/>
      <c r="L32" s="49"/>
      <c r="M32" s="50"/>
      <c r="N32" s="52"/>
      <c r="O32" s="54">
        <v>2390</v>
      </c>
      <c r="P32" s="50">
        <v>34</v>
      </c>
      <c r="Q32" s="52">
        <v>143</v>
      </c>
      <c r="R32" s="23">
        <f t="shared" si="18"/>
        <v>580</v>
      </c>
      <c r="S32" s="24">
        <f t="shared" si="19"/>
        <v>2479</v>
      </c>
      <c r="T32" s="62"/>
      <c r="U32" s="62"/>
      <c r="V32" s="62"/>
      <c r="W32" s="114">
        <f t="shared" ca="1" si="20"/>
        <v>165745</v>
      </c>
      <c r="X32" s="115">
        <f ca="1">IFERROR(('Main Tab'!$D$10-W32)/'Main Tab'!$D$10,1)</f>
        <v>6.6787908134251464E-2</v>
      </c>
      <c r="Y32" s="110"/>
      <c r="Z32" s="65">
        <v>5</v>
      </c>
      <c r="AA32" s="49"/>
      <c r="AB32" s="49"/>
      <c r="AC32" s="50"/>
      <c r="AD32" s="104"/>
      <c r="AE32" s="106"/>
      <c r="AF32" s="108"/>
      <c r="AI32" s="83">
        <f t="shared" ca="1" si="21"/>
        <v>43565.041666666621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34</v>
      </c>
      <c r="AQ32" s="81">
        <f t="shared" si="2"/>
        <v>143</v>
      </c>
      <c r="AR32" s="81">
        <f t="shared" si="3"/>
        <v>2390</v>
      </c>
      <c r="AS32" s="81" t="str">
        <f t="shared" si="4"/>
        <v/>
      </c>
      <c r="AT32" s="81" t="str">
        <f t="shared" si="5"/>
        <v/>
      </c>
      <c r="AU32" s="81">
        <f t="shared" si="6"/>
        <v>0.5625</v>
      </c>
      <c r="AV32" s="81">
        <f t="shared" si="7"/>
        <v>1.75</v>
      </c>
      <c r="AW32" s="82">
        <f t="shared" si="8"/>
        <v>133</v>
      </c>
      <c r="AX32" s="81">
        <f t="shared" si="9"/>
        <v>144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1185</v>
      </c>
      <c r="BC32" s="81">
        <f t="shared" si="14"/>
        <v>144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43565.083333333285</v>
      </c>
      <c r="C33" s="49"/>
      <c r="D33" s="50">
        <v>1184</v>
      </c>
      <c r="E33" s="51">
        <v>36</v>
      </c>
      <c r="F33" s="50">
        <v>1.75</v>
      </c>
      <c r="G33" s="51">
        <v>134</v>
      </c>
      <c r="H33" s="52">
        <v>143</v>
      </c>
      <c r="I33" s="53"/>
      <c r="J33" s="160"/>
      <c r="K33" s="65"/>
      <c r="L33" s="49"/>
      <c r="M33" s="50"/>
      <c r="N33" s="52"/>
      <c r="O33" s="54">
        <v>2433</v>
      </c>
      <c r="P33" s="50">
        <v>33</v>
      </c>
      <c r="Q33" s="52">
        <v>143</v>
      </c>
      <c r="R33" s="23">
        <f t="shared" si="18"/>
        <v>613</v>
      </c>
      <c r="S33" s="24">
        <f t="shared" si="19"/>
        <v>2622</v>
      </c>
      <c r="T33" s="62"/>
      <c r="U33" s="62"/>
      <c r="V33" s="62"/>
      <c r="W33" s="114">
        <f t="shared" ca="1" si="20"/>
        <v>165602</v>
      </c>
      <c r="X33" s="115">
        <f ca="1">IFERROR(('Main Tab'!$D$10-W33)/'Main Tab'!$D$10,1)</f>
        <v>6.7593056579977134E-2</v>
      </c>
      <c r="Y33" s="110"/>
      <c r="Z33" s="65">
        <v>5</v>
      </c>
      <c r="AA33" s="49"/>
      <c r="AB33" s="49"/>
      <c r="AC33" s="50"/>
      <c r="AD33" s="104"/>
      <c r="AE33" s="106"/>
      <c r="AF33" s="108"/>
      <c r="AI33" s="83">
        <f t="shared" ca="1" si="21"/>
        <v>43565.083333333285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33</v>
      </c>
      <c r="AQ33" s="81">
        <f t="shared" si="2"/>
        <v>143</v>
      </c>
      <c r="AR33" s="81">
        <f t="shared" si="3"/>
        <v>2433</v>
      </c>
      <c r="AS33" s="81" t="str">
        <f t="shared" si="4"/>
        <v/>
      </c>
      <c r="AT33" s="81" t="str">
        <f t="shared" si="5"/>
        <v/>
      </c>
      <c r="AU33" s="81">
        <f t="shared" si="6"/>
        <v>0.5625</v>
      </c>
      <c r="AV33" s="81">
        <f t="shared" si="7"/>
        <v>1.75</v>
      </c>
      <c r="AW33" s="82">
        <f t="shared" si="8"/>
        <v>134</v>
      </c>
      <c r="AX33" s="81">
        <f t="shared" si="9"/>
        <v>143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1184</v>
      </c>
      <c r="BC33" s="81">
        <f t="shared" si="14"/>
        <v>143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43565.124999999949</v>
      </c>
      <c r="C34" s="49"/>
      <c r="D34" s="50">
        <v>1178</v>
      </c>
      <c r="E34" s="51">
        <v>36</v>
      </c>
      <c r="F34" s="50">
        <v>1.75</v>
      </c>
      <c r="G34" s="51">
        <v>127</v>
      </c>
      <c r="H34" s="52">
        <v>143</v>
      </c>
      <c r="I34" s="53"/>
      <c r="J34" s="160"/>
      <c r="K34" s="65"/>
      <c r="L34" s="49"/>
      <c r="M34" s="50"/>
      <c r="N34" s="52"/>
      <c r="O34" s="54">
        <v>2436</v>
      </c>
      <c r="P34" s="50">
        <v>34</v>
      </c>
      <c r="Q34" s="52">
        <v>133</v>
      </c>
      <c r="R34" s="23">
        <f t="shared" si="18"/>
        <v>647</v>
      </c>
      <c r="S34" s="24">
        <f t="shared" si="19"/>
        <v>2755</v>
      </c>
      <c r="T34" s="62"/>
      <c r="U34" s="62"/>
      <c r="V34" s="62"/>
      <c r="W34" s="114">
        <f t="shared" ca="1" si="20"/>
        <v>165469</v>
      </c>
      <c r="X34" s="115">
        <f ca="1">IFERROR(('Main Tab'!$D$10-W34)/'Main Tab'!$D$10,1)</f>
        <v>6.8341900938589134E-2</v>
      </c>
      <c r="Y34" s="110"/>
      <c r="Z34" s="65">
        <v>5</v>
      </c>
      <c r="AA34" s="49"/>
      <c r="AB34" s="49"/>
      <c r="AC34" s="50"/>
      <c r="AD34" s="104"/>
      <c r="AE34" s="106"/>
      <c r="AF34" s="108"/>
      <c r="AI34" s="83">
        <f t="shared" ca="1" si="21"/>
        <v>43565.124999999949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34</v>
      </c>
      <c r="AQ34" s="81">
        <f t="shared" si="2"/>
        <v>133</v>
      </c>
      <c r="AR34" s="81">
        <f t="shared" si="3"/>
        <v>2436</v>
      </c>
      <c r="AS34" s="81" t="str">
        <f t="shared" si="4"/>
        <v/>
      </c>
      <c r="AT34" s="81" t="str">
        <f t="shared" si="5"/>
        <v/>
      </c>
      <c r="AU34" s="81">
        <f t="shared" si="6"/>
        <v>0.5625</v>
      </c>
      <c r="AV34" s="81">
        <f t="shared" si="7"/>
        <v>1.75</v>
      </c>
      <c r="AW34" s="82">
        <f t="shared" si="8"/>
        <v>127</v>
      </c>
      <c r="AX34" s="81">
        <f t="shared" si="9"/>
        <v>143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1178</v>
      </c>
      <c r="BC34" s="81">
        <f t="shared" si="14"/>
        <v>143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43565.166666666613</v>
      </c>
      <c r="C35" s="49"/>
      <c r="D35" s="50">
        <v>1176</v>
      </c>
      <c r="E35" s="51">
        <v>36</v>
      </c>
      <c r="F35" s="50">
        <v>1.75</v>
      </c>
      <c r="G35" s="51">
        <v>129</v>
      </c>
      <c r="H35" s="52">
        <v>142</v>
      </c>
      <c r="I35" s="53"/>
      <c r="J35" s="160"/>
      <c r="K35" s="65"/>
      <c r="L35" s="49"/>
      <c r="M35" s="50"/>
      <c r="N35" s="52"/>
      <c r="O35" s="54">
        <v>2344</v>
      </c>
      <c r="P35" s="50">
        <v>32</v>
      </c>
      <c r="Q35" s="52">
        <v>141</v>
      </c>
      <c r="R35" s="23">
        <f t="shared" si="18"/>
        <v>679</v>
      </c>
      <c r="S35" s="24">
        <f t="shared" si="19"/>
        <v>2896</v>
      </c>
      <c r="T35" s="62"/>
      <c r="U35" s="62"/>
      <c r="V35" s="62"/>
      <c r="W35" s="114">
        <f t="shared" ca="1" si="20"/>
        <v>165328</v>
      </c>
      <c r="X35" s="115">
        <f ca="1">IFERROR(('Main Tab'!$D$10-W35)/'Main Tab'!$D$10,1)</f>
        <v>6.9135788566892065E-2</v>
      </c>
      <c r="Y35" s="110"/>
      <c r="Z35" s="65">
        <v>5</v>
      </c>
      <c r="AA35" s="49"/>
      <c r="AB35" s="49"/>
      <c r="AC35" s="50"/>
      <c r="AD35" s="104"/>
      <c r="AE35" s="106"/>
      <c r="AF35" s="108"/>
      <c r="AI35" s="83">
        <f t="shared" ca="1" si="21"/>
        <v>43565.166666666613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32</v>
      </c>
      <c r="AQ35" s="81">
        <f t="shared" si="2"/>
        <v>141</v>
      </c>
      <c r="AR35" s="81">
        <f t="shared" si="3"/>
        <v>2344</v>
      </c>
      <c r="AS35" s="81" t="str">
        <f t="shared" si="4"/>
        <v/>
      </c>
      <c r="AT35" s="81" t="str">
        <f t="shared" si="5"/>
        <v/>
      </c>
      <c r="AU35" s="81">
        <f t="shared" si="6"/>
        <v>0.5625</v>
      </c>
      <c r="AV35" s="81">
        <f t="shared" si="7"/>
        <v>1.75</v>
      </c>
      <c r="AW35" s="82">
        <f t="shared" si="8"/>
        <v>129</v>
      </c>
      <c r="AX35" s="81">
        <f t="shared" si="9"/>
        <v>142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1176</v>
      </c>
      <c r="BC35" s="81">
        <f t="shared" si="14"/>
        <v>142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43565.208333333278</v>
      </c>
      <c r="C36" s="49"/>
      <c r="D36" s="50">
        <v>1174</v>
      </c>
      <c r="E36" s="50">
        <v>36</v>
      </c>
      <c r="F36" s="50">
        <v>1.75</v>
      </c>
      <c r="G36" s="51">
        <v>132</v>
      </c>
      <c r="H36" s="52">
        <v>142</v>
      </c>
      <c r="I36" s="53"/>
      <c r="J36" s="160"/>
      <c r="K36" s="65"/>
      <c r="L36" s="49"/>
      <c r="M36" s="50"/>
      <c r="N36" s="52"/>
      <c r="O36" s="54">
        <v>2423</v>
      </c>
      <c r="P36" s="50">
        <v>33</v>
      </c>
      <c r="Q36" s="52">
        <v>139</v>
      </c>
      <c r="R36" s="23">
        <f t="shared" si="18"/>
        <v>712</v>
      </c>
      <c r="S36" s="24">
        <f t="shared" si="19"/>
        <v>3035</v>
      </c>
      <c r="T36" s="62"/>
      <c r="U36" s="62"/>
      <c r="V36" s="62"/>
      <c r="W36" s="114">
        <f t="shared" ca="1" si="20"/>
        <v>165189</v>
      </c>
      <c r="X36" s="115">
        <f ca="1">IFERROR(('Main Tab'!$D$10-W36)/'Main Tab'!$D$10,1)</f>
        <v>6.9918415377772269E-2</v>
      </c>
      <c r="Y36" s="110" t="s">
        <v>214</v>
      </c>
      <c r="Z36" s="65">
        <v>5</v>
      </c>
      <c r="AA36" s="49"/>
      <c r="AB36" s="49"/>
      <c r="AC36" s="50"/>
      <c r="AD36" s="104"/>
      <c r="AE36" s="106"/>
      <c r="AF36" s="108"/>
      <c r="AI36" s="83">
        <f t="shared" ca="1" si="21"/>
        <v>43565.208333333278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Accum-8733</v>
      </c>
      <c r="AP36" s="81">
        <f t="shared" si="1"/>
        <v>33</v>
      </c>
      <c r="AQ36" s="81">
        <f t="shared" si="2"/>
        <v>139</v>
      </c>
      <c r="AR36" s="81">
        <f t="shared" si="3"/>
        <v>2423</v>
      </c>
      <c r="AS36" s="81" t="str">
        <f t="shared" si="4"/>
        <v/>
      </c>
      <c r="AT36" s="81" t="str">
        <f t="shared" si="5"/>
        <v/>
      </c>
      <c r="AU36" s="81">
        <f t="shared" si="6"/>
        <v>0.5625</v>
      </c>
      <c r="AV36" s="81">
        <f t="shared" si="7"/>
        <v>1.75</v>
      </c>
      <c r="AW36" s="82">
        <f t="shared" si="8"/>
        <v>132</v>
      </c>
      <c r="AX36" s="81">
        <f t="shared" si="9"/>
        <v>142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1174</v>
      </c>
      <c r="BC36" s="81">
        <f t="shared" si="14"/>
        <v>142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43565.249999999942</v>
      </c>
      <c r="C37" s="55"/>
      <c r="D37" s="56">
        <v>1174</v>
      </c>
      <c r="E37" s="57">
        <v>36</v>
      </c>
      <c r="F37" s="56">
        <v>1.75</v>
      </c>
      <c r="G37" s="57">
        <v>129</v>
      </c>
      <c r="H37" s="58">
        <v>143</v>
      </c>
      <c r="I37" s="59"/>
      <c r="J37" s="161"/>
      <c r="K37" s="66"/>
      <c r="L37" s="55"/>
      <c r="M37" s="56"/>
      <c r="N37" s="58"/>
      <c r="O37" s="60">
        <v>2420</v>
      </c>
      <c r="P37" s="56">
        <v>32</v>
      </c>
      <c r="Q37" s="58">
        <v>129</v>
      </c>
      <c r="R37" s="25">
        <f t="shared" si="18"/>
        <v>744</v>
      </c>
      <c r="S37" s="26">
        <f t="shared" si="19"/>
        <v>3164</v>
      </c>
      <c r="T37" s="63"/>
      <c r="U37" s="63"/>
      <c r="V37" s="63"/>
      <c r="W37" s="116">
        <f t="shared" ca="1" si="20"/>
        <v>165060</v>
      </c>
      <c r="X37" s="117">
        <f ca="1">IFERROR(('Main Tab'!$D$10-W37)/'Main Tab'!$D$10,1)</f>
        <v>7.064473810153879E-2</v>
      </c>
      <c r="Y37" s="111" t="s">
        <v>215</v>
      </c>
      <c r="Z37" s="66">
        <v>5</v>
      </c>
      <c r="AA37" s="55"/>
      <c r="AB37" s="55"/>
      <c r="AC37" s="56"/>
      <c r="AD37" s="105"/>
      <c r="AE37" s="107"/>
      <c r="AF37" s="109"/>
      <c r="AI37" s="85">
        <f t="shared" ca="1" si="21"/>
        <v>43565.249999999942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>OT 1-3'5  OT 2- 4'5</v>
      </c>
      <c r="AP37" s="86">
        <f t="shared" si="1"/>
        <v>32</v>
      </c>
      <c r="AQ37" s="86">
        <f t="shared" si="2"/>
        <v>129</v>
      </c>
      <c r="AR37" s="86">
        <f t="shared" si="3"/>
        <v>2420</v>
      </c>
      <c r="AS37" s="86" t="str">
        <f t="shared" si="4"/>
        <v/>
      </c>
      <c r="AT37" s="86" t="str">
        <f t="shared" si="5"/>
        <v/>
      </c>
      <c r="AU37" s="86">
        <f t="shared" si="6"/>
        <v>0.5625</v>
      </c>
      <c r="AV37" s="86">
        <f t="shared" si="7"/>
        <v>1.75</v>
      </c>
      <c r="AW37" s="87">
        <f t="shared" si="8"/>
        <v>129</v>
      </c>
      <c r="AX37" s="86">
        <f t="shared" si="9"/>
        <v>143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1174</v>
      </c>
      <c r="BC37" s="86">
        <f t="shared" si="14"/>
        <v>143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3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8">
    <tabColor rgb="FF000000"/>
    <pageSetUpPr fitToPage="1"/>
  </sheetPr>
  <dimension ref="B1:BF100"/>
  <sheetViews>
    <sheetView showGridLines="0" topLeftCell="N14" workbookViewId="0">
      <selection activeCell="AA14" sqref="AA1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43563</v>
      </c>
      <c r="N5" s="468" t="str">
        <f ca="1">"Oil Sales for "&amp;TEXT(L5,"MM-DD-YY")</f>
        <v>Oil Sales for 04-08-19</v>
      </c>
      <c r="O5" s="469"/>
      <c r="P5" s="96">
        <f>SUM(AC14:AC37)</f>
        <v>727.12</v>
      </c>
      <c r="Q5" s="10"/>
      <c r="R5" s="531" t="str">
        <f ca="1">"Flare Total For "&amp;TEXT(L5,"MM-DD-YY")</f>
        <v>Flare Total For 04-08-19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590</v>
      </c>
      <c r="M6" s="10"/>
      <c r="N6" s="472" t="str">
        <f ca="1">"Gas Sales for "&amp;TEXT(L5,"MM-DD-YY")</f>
        <v>Gas Sales for 04-08-19</v>
      </c>
      <c r="O6" s="473"/>
      <c r="P6" s="132">
        <v>1576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2116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1240</v>
      </c>
      <c r="E14" s="51">
        <v>34</v>
      </c>
      <c r="F14" s="50">
        <v>1.75</v>
      </c>
      <c r="G14" s="51">
        <v>80</v>
      </c>
      <c r="H14" s="52">
        <v>126</v>
      </c>
      <c r="I14" s="53"/>
      <c r="J14" s="160"/>
      <c r="K14" s="65"/>
      <c r="L14" s="49"/>
      <c r="M14" s="50"/>
      <c r="N14" s="52"/>
      <c r="O14" s="54">
        <v>1811</v>
      </c>
      <c r="P14" s="50">
        <v>16</v>
      </c>
      <c r="Q14" s="52">
        <v>57</v>
      </c>
      <c r="R14" s="21">
        <f>P14</f>
        <v>16</v>
      </c>
      <c r="S14" s="22">
        <f>Q14</f>
        <v>57</v>
      </c>
      <c r="T14" s="61"/>
      <c r="U14" s="61"/>
      <c r="V14" s="61"/>
      <c r="W14" s="112">
        <f ca="1">INDEX('Daily Totals'!$1:$1048576,MATCH(L5,'Daily Totals'!B:B)-1,17)</f>
        <v>170242</v>
      </c>
      <c r="X14" s="113">
        <f ca="1">IFERROR(('Main Tab'!$D$10-W14)/'Main Tab'!$D$10,1)</f>
        <v>4.1467960159227955E-2</v>
      </c>
      <c r="Y14" s="185"/>
      <c r="Z14" s="64">
        <v>0.5</v>
      </c>
      <c r="AA14" s="49" t="s">
        <v>216</v>
      </c>
      <c r="AB14" s="49" t="s">
        <v>152</v>
      </c>
      <c r="AC14" s="50">
        <v>183.12</v>
      </c>
      <c r="AD14" s="104" t="s">
        <v>217</v>
      </c>
      <c r="AE14" s="106">
        <v>46.6</v>
      </c>
      <c r="AF14" s="108">
        <v>4.2500000000000003E-2</v>
      </c>
      <c r="AI14" s="83">
        <f ca="1">$L$5+B14</f>
        <v>43563.291666666664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16</v>
      </c>
      <c r="AQ14" s="81">
        <f t="shared" ref="AQ14:AQ37" si="2">IF(Q14="","",Q14)</f>
        <v>57</v>
      </c>
      <c r="AR14" s="81">
        <f t="shared" ref="AR14:AR37" si="3">IF(O14="","",O14)</f>
        <v>1811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0.53125</v>
      </c>
      <c r="AV14" s="81">
        <f t="shared" ref="AV14:AV37" si="7">IF(F14="","",F14)</f>
        <v>1.75</v>
      </c>
      <c r="AW14" s="82">
        <f t="shared" ref="AW14:AW37" si="8">IF(G14="","",G14)</f>
        <v>80</v>
      </c>
      <c r="AX14" s="81">
        <f t="shared" ref="AX14:AX37" si="9">IF(H14="","",H14)</f>
        <v>126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1240</v>
      </c>
      <c r="BC14" s="81">
        <f t="shared" ref="BC14:BC37" si="14">IF(H14="","",H14)</f>
        <v>126</v>
      </c>
      <c r="BD14" s="222">
        <f t="shared" ref="BD14:BD37" si="15">IF(AF14="","",AF14)</f>
        <v>4.2500000000000003E-2</v>
      </c>
      <c r="BE14" s="223">
        <f t="shared" ref="BE14:BE37" si="16">IF(AE14="","",AE14)</f>
        <v>46.6</v>
      </c>
      <c r="BF14" s="84" t="str">
        <f t="shared" ref="BF14:BF37" si="17">IF(AA14&amp;AC14="","","Ticket No: "&amp;AA14&amp;" "&amp;AC14&amp;" bbls sold")</f>
        <v>Ticket No: T393826 183.12 bbls sold</v>
      </c>
    </row>
    <row r="15" spans="2:58" x14ac:dyDescent="0.25">
      <c r="B15" s="47">
        <f ca="1">B14+$L$5+TIME(1,0,0)</f>
        <v>43563.333333333328</v>
      </c>
      <c r="C15" s="49"/>
      <c r="D15" s="50">
        <v>1245</v>
      </c>
      <c r="E15" s="51">
        <v>34</v>
      </c>
      <c r="F15" s="50">
        <v>1.75</v>
      </c>
      <c r="G15" s="51">
        <v>81</v>
      </c>
      <c r="H15" s="52">
        <v>128</v>
      </c>
      <c r="I15" s="53"/>
      <c r="J15" s="160"/>
      <c r="K15" s="65"/>
      <c r="L15" s="49"/>
      <c r="M15" s="50"/>
      <c r="N15" s="52"/>
      <c r="O15" s="54">
        <v>1864</v>
      </c>
      <c r="P15" s="50">
        <v>26</v>
      </c>
      <c r="Q15" s="52">
        <v>98</v>
      </c>
      <c r="R15" s="23">
        <f t="shared" ref="R15:R37" si="18">P15+R14</f>
        <v>42</v>
      </c>
      <c r="S15" s="24">
        <f t="shared" ref="S15:S37" si="19">Q15+S14</f>
        <v>155</v>
      </c>
      <c r="T15" s="62"/>
      <c r="U15" s="62"/>
      <c r="V15" s="62"/>
      <c r="W15" s="114">
        <f t="shared" ref="W15:W37" ca="1" si="20">W14-Q15</f>
        <v>170144</v>
      </c>
      <c r="X15" s="115">
        <f ca="1">IFERROR(('Main Tab'!$D$10-W15)/'Main Tab'!$D$10,1)</f>
        <v>4.201974021294206E-2</v>
      </c>
      <c r="Y15" s="110"/>
      <c r="Z15" s="65">
        <v>0.5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43563.333333333328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26</v>
      </c>
      <c r="AQ15" s="81">
        <f t="shared" si="2"/>
        <v>98</v>
      </c>
      <c r="AR15" s="81">
        <f t="shared" si="3"/>
        <v>1864</v>
      </c>
      <c r="AS15" s="81" t="str">
        <f t="shared" si="4"/>
        <v/>
      </c>
      <c r="AT15" s="81" t="str">
        <f t="shared" si="5"/>
        <v/>
      </c>
      <c r="AU15" s="81">
        <f t="shared" si="6"/>
        <v>0.53125</v>
      </c>
      <c r="AV15" s="81">
        <f t="shared" si="7"/>
        <v>1.75</v>
      </c>
      <c r="AW15" s="82">
        <f t="shared" si="8"/>
        <v>81</v>
      </c>
      <c r="AX15" s="81">
        <f t="shared" si="9"/>
        <v>128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1245</v>
      </c>
      <c r="BC15" s="81">
        <f t="shared" si="14"/>
        <v>128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43563.374999999993</v>
      </c>
      <c r="C16" s="49"/>
      <c r="D16" s="50">
        <v>1242</v>
      </c>
      <c r="E16" s="51">
        <v>34</v>
      </c>
      <c r="F16" s="50">
        <v>1.75</v>
      </c>
      <c r="G16" s="51">
        <v>85</v>
      </c>
      <c r="H16" s="52">
        <v>129</v>
      </c>
      <c r="I16" s="53"/>
      <c r="J16" s="160"/>
      <c r="K16" s="65"/>
      <c r="L16" s="49"/>
      <c r="M16" s="50"/>
      <c r="N16" s="52"/>
      <c r="O16" s="54">
        <v>1821</v>
      </c>
      <c r="P16" s="50">
        <v>0</v>
      </c>
      <c r="Q16" s="52">
        <v>67</v>
      </c>
      <c r="R16" s="23">
        <f t="shared" si="18"/>
        <v>42</v>
      </c>
      <c r="S16" s="24">
        <f t="shared" si="19"/>
        <v>222</v>
      </c>
      <c r="T16" s="62"/>
      <c r="U16" s="62"/>
      <c r="V16" s="62"/>
      <c r="W16" s="114">
        <f t="shared" ca="1" si="20"/>
        <v>170077</v>
      </c>
      <c r="X16" s="115">
        <f ca="1">IFERROR(('Main Tab'!$D$10-W16)/'Main Tab'!$D$10,1)</f>
        <v>4.2396977596603734E-2</v>
      </c>
      <c r="Y16" s="110" t="s">
        <v>218</v>
      </c>
      <c r="Z16" s="65">
        <v>0.5</v>
      </c>
      <c r="AA16" s="49"/>
      <c r="AB16" s="49"/>
      <c r="AC16" s="50"/>
      <c r="AD16" s="104"/>
      <c r="AE16" s="106"/>
      <c r="AF16" s="108"/>
      <c r="AI16" s="83">
        <f t="shared" ca="1" si="21"/>
        <v>43563.374999999993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>Filled VRT Tower</v>
      </c>
      <c r="AP16" s="81">
        <f t="shared" si="1"/>
        <v>0</v>
      </c>
      <c r="AQ16" s="81">
        <f t="shared" si="2"/>
        <v>67</v>
      </c>
      <c r="AR16" s="81">
        <f t="shared" si="3"/>
        <v>1821</v>
      </c>
      <c r="AS16" s="81" t="str">
        <f t="shared" si="4"/>
        <v/>
      </c>
      <c r="AT16" s="81" t="str">
        <f t="shared" si="5"/>
        <v/>
      </c>
      <c r="AU16" s="81">
        <f t="shared" si="6"/>
        <v>0.53125</v>
      </c>
      <c r="AV16" s="81">
        <f t="shared" si="7"/>
        <v>1.75</v>
      </c>
      <c r="AW16" s="82">
        <f t="shared" si="8"/>
        <v>85</v>
      </c>
      <c r="AX16" s="81">
        <f t="shared" si="9"/>
        <v>129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1242</v>
      </c>
      <c r="BC16" s="81">
        <f t="shared" si="14"/>
        <v>129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43563.416666666657</v>
      </c>
      <c r="C17" s="49"/>
      <c r="D17" s="50">
        <v>1240</v>
      </c>
      <c r="E17" s="51">
        <v>34</v>
      </c>
      <c r="F17" s="50">
        <v>1.75</v>
      </c>
      <c r="G17" s="51">
        <v>86</v>
      </c>
      <c r="H17" s="52">
        <v>127</v>
      </c>
      <c r="I17" s="53"/>
      <c r="J17" s="160"/>
      <c r="K17" s="65"/>
      <c r="L17" s="49"/>
      <c r="M17" s="50"/>
      <c r="N17" s="52"/>
      <c r="O17" s="54">
        <v>1812</v>
      </c>
      <c r="P17" s="50">
        <v>12</v>
      </c>
      <c r="Q17" s="52">
        <v>76</v>
      </c>
      <c r="R17" s="23">
        <f t="shared" si="18"/>
        <v>54</v>
      </c>
      <c r="S17" s="24">
        <f t="shared" si="19"/>
        <v>298</v>
      </c>
      <c r="T17" s="62"/>
      <c r="U17" s="171"/>
      <c r="V17" s="62"/>
      <c r="W17" s="114">
        <f t="shared" ca="1" si="20"/>
        <v>170001</v>
      </c>
      <c r="X17" s="115">
        <f ca="1">IFERROR(('Main Tab'!$D$10-W17)/'Main Tab'!$D$10,1)</f>
        <v>4.282488865866773E-2</v>
      </c>
      <c r="Y17" s="110"/>
      <c r="Z17" s="65">
        <v>0.5</v>
      </c>
      <c r="AA17" s="49"/>
      <c r="AB17" s="49"/>
      <c r="AC17" s="50"/>
      <c r="AD17" s="104"/>
      <c r="AE17" s="106"/>
      <c r="AF17" s="108"/>
      <c r="AI17" s="83">
        <f t="shared" ca="1" si="21"/>
        <v>43563.416666666657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12</v>
      </c>
      <c r="AQ17" s="81">
        <f t="shared" si="2"/>
        <v>76</v>
      </c>
      <c r="AR17" s="81">
        <f t="shared" si="3"/>
        <v>1812</v>
      </c>
      <c r="AS17" s="81" t="str">
        <f t="shared" si="4"/>
        <v/>
      </c>
      <c r="AT17" s="81" t="str">
        <f t="shared" si="5"/>
        <v/>
      </c>
      <c r="AU17" s="81">
        <f t="shared" si="6"/>
        <v>0.53125</v>
      </c>
      <c r="AV17" s="81">
        <f t="shared" si="7"/>
        <v>1.75</v>
      </c>
      <c r="AW17" s="82">
        <f t="shared" si="8"/>
        <v>86</v>
      </c>
      <c r="AX17" s="81">
        <f t="shared" si="9"/>
        <v>127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1240</v>
      </c>
      <c r="BC17" s="81">
        <f t="shared" si="14"/>
        <v>127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43563.458333333321</v>
      </c>
      <c r="C18" s="49"/>
      <c r="D18" s="50">
        <v>1240</v>
      </c>
      <c r="E18" s="51">
        <v>34</v>
      </c>
      <c r="F18" s="50">
        <v>1.75</v>
      </c>
      <c r="G18" s="51">
        <v>83</v>
      </c>
      <c r="H18" s="52">
        <v>129</v>
      </c>
      <c r="I18" s="53"/>
      <c r="J18" s="160"/>
      <c r="K18" s="65"/>
      <c r="L18" s="49"/>
      <c r="M18" s="50"/>
      <c r="N18" s="52"/>
      <c r="O18" s="54">
        <v>1842</v>
      </c>
      <c r="P18" s="50">
        <v>34</v>
      </c>
      <c r="Q18" s="52">
        <v>86</v>
      </c>
      <c r="R18" s="23">
        <f t="shared" si="18"/>
        <v>88</v>
      </c>
      <c r="S18" s="24">
        <f t="shared" si="19"/>
        <v>384</v>
      </c>
      <c r="T18" s="62"/>
      <c r="U18" s="62"/>
      <c r="V18" s="62"/>
      <c r="W18" s="114">
        <f t="shared" ca="1" si="20"/>
        <v>169915</v>
      </c>
      <c r="X18" s="115">
        <f ca="1">IFERROR(('Main Tab'!$D$10-W18)/'Main Tab'!$D$10,1)</f>
        <v>4.330910380784541E-2</v>
      </c>
      <c r="Y18" s="110"/>
      <c r="Z18" s="65">
        <v>0.5</v>
      </c>
      <c r="AA18" s="49"/>
      <c r="AB18" s="49"/>
      <c r="AC18" s="50"/>
      <c r="AD18" s="104"/>
      <c r="AE18" s="106"/>
      <c r="AF18" s="108"/>
      <c r="AI18" s="83">
        <f t="shared" ca="1" si="21"/>
        <v>43563.458333333321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34</v>
      </c>
      <c r="AQ18" s="81">
        <f t="shared" si="2"/>
        <v>86</v>
      </c>
      <c r="AR18" s="81">
        <f t="shared" si="3"/>
        <v>1842</v>
      </c>
      <c r="AS18" s="81" t="str">
        <f t="shared" si="4"/>
        <v/>
      </c>
      <c r="AT18" s="81" t="str">
        <f t="shared" si="5"/>
        <v/>
      </c>
      <c r="AU18" s="81">
        <f t="shared" si="6"/>
        <v>0.53125</v>
      </c>
      <c r="AV18" s="81">
        <f t="shared" si="7"/>
        <v>1.75</v>
      </c>
      <c r="AW18" s="82">
        <f t="shared" si="8"/>
        <v>83</v>
      </c>
      <c r="AX18" s="81">
        <f t="shared" si="9"/>
        <v>129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1240</v>
      </c>
      <c r="BC18" s="81">
        <f t="shared" si="14"/>
        <v>129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43563.499999999985</v>
      </c>
      <c r="C19" s="49"/>
      <c r="D19" s="50">
        <v>1241</v>
      </c>
      <c r="E19" s="51">
        <v>34</v>
      </c>
      <c r="F19" s="50">
        <v>1.75</v>
      </c>
      <c r="G19" s="51">
        <v>81</v>
      </c>
      <c r="H19" s="52">
        <v>130</v>
      </c>
      <c r="I19" s="53"/>
      <c r="J19" s="160"/>
      <c r="K19" s="65"/>
      <c r="L19" s="49"/>
      <c r="M19" s="50"/>
      <c r="N19" s="52"/>
      <c r="O19" s="54">
        <v>1794</v>
      </c>
      <c r="P19" s="50">
        <v>32</v>
      </c>
      <c r="Q19" s="52">
        <v>88</v>
      </c>
      <c r="R19" s="23">
        <f t="shared" si="18"/>
        <v>120</v>
      </c>
      <c r="S19" s="24">
        <f t="shared" si="19"/>
        <v>472</v>
      </c>
      <c r="T19" s="62"/>
      <c r="U19" s="62"/>
      <c r="V19" s="62"/>
      <c r="W19" s="114">
        <f t="shared" ca="1" si="20"/>
        <v>169827</v>
      </c>
      <c r="X19" s="115">
        <f ca="1">IFERROR(('Main Tab'!$D$10-W19)/'Main Tab'!$D$10,1)</f>
        <v>4.380457977444583E-2</v>
      </c>
      <c r="Y19" s="110"/>
      <c r="Z19" s="65">
        <v>0.5</v>
      </c>
      <c r="AA19" s="49"/>
      <c r="AB19" s="49"/>
      <c r="AC19" s="50"/>
      <c r="AD19" s="104"/>
      <c r="AE19" s="106"/>
      <c r="AF19" s="108"/>
      <c r="AI19" s="83">
        <f t="shared" ca="1" si="21"/>
        <v>43563.499999999985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32</v>
      </c>
      <c r="AQ19" s="81">
        <f t="shared" si="2"/>
        <v>88</v>
      </c>
      <c r="AR19" s="81">
        <f t="shared" si="3"/>
        <v>1794</v>
      </c>
      <c r="AS19" s="81" t="str">
        <f t="shared" si="4"/>
        <v/>
      </c>
      <c r="AT19" s="81" t="str">
        <f t="shared" si="5"/>
        <v/>
      </c>
      <c r="AU19" s="81">
        <f t="shared" si="6"/>
        <v>0.53125</v>
      </c>
      <c r="AV19" s="81">
        <f t="shared" si="7"/>
        <v>1.75</v>
      </c>
      <c r="AW19" s="82">
        <f t="shared" si="8"/>
        <v>81</v>
      </c>
      <c r="AX19" s="81">
        <f t="shared" si="9"/>
        <v>130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1241</v>
      </c>
      <c r="BC19" s="81">
        <f t="shared" si="14"/>
        <v>130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43563.54166666665</v>
      </c>
      <c r="C20" s="49"/>
      <c r="D20" s="50">
        <v>1241</v>
      </c>
      <c r="E20" s="51">
        <v>34</v>
      </c>
      <c r="F20" s="50">
        <v>1.75</v>
      </c>
      <c r="G20" s="51">
        <v>72</v>
      </c>
      <c r="H20" s="52">
        <v>131</v>
      </c>
      <c r="I20" s="53"/>
      <c r="J20" s="160"/>
      <c r="K20" s="65"/>
      <c r="L20" s="49"/>
      <c r="M20" s="50"/>
      <c r="N20" s="52"/>
      <c r="O20" s="54">
        <v>1772</v>
      </c>
      <c r="P20" s="50">
        <v>28</v>
      </c>
      <c r="Q20" s="52">
        <v>92</v>
      </c>
      <c r="R20" s="23">
        <f t="shared" si="18"/>
        <v>148</v>
      </c>
      <c r="S20" s="24">
        <f t="shared" si="19"/>
        <v>564</v>
      </c>
      <c r="T20" s="62"/>
      <c r="U20" s="62"/>
      <c r="V20" s="62"/>
      <c r="W20" s="114">
        <f t="shared" ca="1" si="20"/>
        <v>169735</v>
      </c>
      <c r="X20" s="115">
        <f ca="1">IFERROR(('Main Tab'!$D$10-W20)/'Main Tab'!$D$10,1)</f>
        <v>4.4322577375891715E-2</v>
      </c>
      <c r="Y20" s="110"/>
      <c r="Z20" s="65">
        <v>0.5</v>
      </c>
      <c r="AA20" s="49"/>
      <c r="AB20" s="49"/>
      <c r="AC20" s="50"/>
      <c r="AD20" s="104"/>
      <c r="AE20" s="106"/>
      <c r="AF20" s="108"/>
      <c r="AI20" s="83">
        <f t="shared" ca="1" si="21"/>
        <v>43563.54166666665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28</v>
      </c>
      <c r="AQ20" s="81">
        <f t="shared" si="2"/>
        <v>92</v>
      </c>
      <c r="AR20" s="81">
        <f t="shared" si="3"/>
        <v>1772</v>
      </c>
      <c r="AS20" s="81" t="str">
        <f t="shared" si="4"/>
        <v/>
      </c>
      <c r="AT20" s="81" t="str">
        <f t="shared" si="5"/>
        <v/>
      </c>
      <c r="AU20" s="81">
        <f t="shared" si="6"/>
        <v>0.53125</v>
      </c>
      <c r="AV20" s="81">
        <f t="shared" si="7"/>
        <v>1.75</v>
      </c>
      <c r="AW20" s="82">
        <f t="shared" si="8"/>
        <v>72</v>
      </c>
      <c r="AX20" s="81">
        <f t="shared" si="9"/>
        <v>131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1241</v>
      </c>
      <c r="BC20" s="81">
        <f t="shared" si="14"/>
        <v>131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43563.583333333314</v>
      </c>
      <c r="C21" s="49"/>
      <c r="D21" s="50">
        <v>1241</v>
      </c>
      <c r="E21" s="51">
        <v>34</v>
      </c>
      <c r="F21" s="50">
        <v>1.75</v>
      </c>
      <c r="G21" s="51">
        <v>65</v>
      </c>
      <c r="H21" s="52">
        <v>130</v>
      </c>
      <c r="I21" s="53"/>
      <c r="J21" s="160"/>
      <c r="K21" s="65"/>
      <c r="L21" s="49"/>
      <c r="M21" s="50"/>
      <c r="N21" s="52"/>
      <c r="O21" s="54">
        <v>1695</v>
      </c>
      <c r="P21" s="50">
        <v>27</v>
      </c>
      <c r="Q21" s="52">
        <v>95</v>
      </c>
      <c r="R21" s="23">
        <f t="shared" si="18"/>
        <v>175</v>
      </c>
      <c r="S21" s="24">
        <f t="shared" si="19"/>
        <v>659</v>
      </c>
      <c r="T21" s="62"/>
      <c r="U21" s="62"/>
      <c r="V21" s="62"/>
      <c r="W21" s="114">
        <f t="shared" ca="1" si="20"/>
        <v>169640</v>
      </c>
      <c r="X21" s="115">
        <f ca="1">IFERROR(('Main Tab'!$D$10-W21)/'Main Tab'!$D$10,1)</f>
        <v>4.485746620347171E-2</v>
      </c>
      <c r="Y21" s="110"/>
      <c r="Z21" s="65">
        <v>0.7</v>
      </c>
      <c r="AA21" s="49"/>
      <c r="AB21" s="49"/>
      <c r="AC21" s="50"/>
      <c r="AD21" s="104"/>
      <c r="AE21" s="106"/>
      <c r="AF21" s="108"/>
      <c r="AI21" s="83">
        <f t="shared" ca="1" si="21"/>
        <v>43563.583333333314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27</v>
      </c>
      <c r="AQ21" s="81">
        <f t="shared" si="2"/>
        <v>95</v>
      </c>
      <c r="AR21" s="81">
        <f t="shared" si="3"/>
        <v>1695</v>
      </c>
      <c r="AS21" s="81" t="str">
        <f t="shared" si="4"/>
        <v/>
      </c>
      <c r="AT21" s="81" t="str">
        <f t="shared" si="5"/>
        <v/>
      </c>
      <c r="AU21" s="81">
        <f t="shared" si="6"/>
        <v>0.53125</v>
      </c>
      <c r="AV21" s="81">
        <f t="shared" si="7"/>
        <v>1.75</v>
      </c>
      <c r="AW21" s="82">
        <f t="shared" si="8"/>
        <v>65</v>
      </c>
      <c r="AX21" s="81">
        <f t="shared" si="9"/>
        <v>130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1241</v>
      </c>
      <c r="BC21" s="81">
        <f t="shared" si="14"/>
        <v>130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43563.624999999978</v>
      </c>
      <c r="C22" s="49"/>
      <c r="D22" s="50">
        <v>1240</v>
      </c>
      <c r="E22" s="51">
        <v>34</v>
      </c>
      <c r="F22" s="50">
        <v>1.75</v>
      </c>
      <c r="G22" s="51">
        <v>68</v>
      </c>
      <c r="H22" s="52">
        <v>132</v>
      </c>
      <c r="I22" s="53"/>
      <c r="J22" s="160"/>
      <c r="K22" s="65"/>
      <c r="L22" s="49"/>
      <c r="M22" s="50"/>
      <c r="N22" s="52"/>
      <c r="O22" s="54">
        <v>1721</v>
      </c>
      <c r="P22" s="50">
        <v>34</v>
      </c>
      <c r="Q22" s="52">
        <v>90</v>
      </c>
      <c r="R22" s="23">
        <f t="shared" si="18"/>
        <v>209</v>
      </c>
      <c r="S22" s="24">
        <f t="shared" si="19"/>
        <v>749</v>
      </c>
      <c r="T22" s="62"/>
      <c r="U22" s="62"/>
      <c r="V22" s="62"/>
      <c r="W22" s="114">
        <f t="shared" ca="1" si="20"/>
        <v>169550</v>
      </c>
      <c r="X22" s="115">
        <f ca="1">IFERROR(('Main Tab'!$D$10-W22)/'Main Tab'!$D$10,1)</f>
        <v>4.5364202987494863E-2</v>
      </c>
      <c r="Y22" s="110"/>
      <c r="Z22" s="65">
        <v>1</v>
      </c>
      <c r="AA22" s="49"/>
      <c r="AB22" s="49"/>
      <c r="AC22" s="50"/>
      <c r="AD22" s="104"/>
      <c r="AE22" s="106"/>
      <c r="AF22" s="108"/>
      <c r="AI22" s="83">
        <f t="shared" ca="1" si="21"/>
        <v>43563.624999999978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34</v>
      </c>
      <c r="AQ22" s="81">
        <f t="shared" si="2"/>
        <v>90</v>
      </c>
      <c r="AR22" s="81">
        <f t="shared" si="3"/>
        <v>1721</v>
      </c>
      <c r="AS22" s="81" t="str">
        <f t="shared" si="4"/>
        <v/>
      </c>
      <c r="AT22" s="81" t="str">
        <f t="shared" si="5"/>
        <v/>
      </c>
      <c r="AU22" s="81">
        <f t="shared" si="6"/>
        <v>0.53125</v>
      </c>
      <c r="AV22" s="81">
        <f t="shared" si="7"/>
        <v>1.75</v>
      </c>
      <c r="AW22" s="82">
        <f t="shared" si="8"/>
        <v>68</v>
      </c>
      <c r="AX22" s="81">
        <f t="shared" si="9"/>
        <v>132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1240</v>
      </c>
      <c r="BC22" s="81">
        <f t="shared" si="14"/>
        <v>132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43563.666666666642</v>
      </c>
      <c r="C23" s="49"/>
      <c r="D23" s="50">
        <v>1240</v>
      </c>
      <c r="E23" s="51">
        <v>34</v>
      </c>
      <c r="F23" s="50">
        <v>1.75</v>
      </c>
      <c r="G23" s="51">
        <v>70</v>
      </c>
      <c r="H23" s="52">
        <v>133</v>
      </c>
      <c r="I23" s="53"/>
      <c r="J23" s="160"/>
      <c r="K23" s="65"/>
      <c r="L23" s="49"/>
      <c r="M23" s="50"/>
      <c r="N23" s="52"/>
      <c r="O23" s="54">
        <v>1854</v>
      </c>
      <c r="P23" s="50">
        <v>28</v>
      </c>
      <c r="Q23" s="52">
        <v>91</v>
      </c>
      <c r="R23" s="23">
        <f t="shared" si="18"/>
        <v>237</v>
      </c>
      <c r="S23" s="24">
        <f t="shared" si="19"/>
        <v>840</v>
      </c>
      <c r="T23" s="62"/>
      <c r="U23" s="62"/>
      <c r="V23" s="62"/>
      <c r="W23" s="114">
        <f t="shared" ca="1" si="20"/>
        <v>169459</v>
      </c>
      <c r="X23" s="115">
        <f ca="1">IFERROR(('Main Tab'!$D$10-W23)/'Main Tab'!$D$10,1)</f>
        <v>4.5876570180229385E-2</v>
      </c>
      <c r="Y23" s="110"/>
      <c r="Z23" s="65">
        <v>0.5</v>
      </c>
      <c r="AA23" s="49"/>
      <c r="AB23" s="49"/>
      <c r="AC23" s="50"/>
      <c r="AD23" s="104"/>
      <c r="AE23" s="106"/>
      <c r="AF23" s="108"/>
      <c r="AI23" s="83">
        <f t="shared" ca="1" si="21"/>
        <v>43563.666666666642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28</v>
      </c>
      <c r="AQ23" s="81">
        <f t="shared" si="2"/>
        <v>91</v>
      </c>
      <c r="AR23" s="81">
        <f t="shared" si="3"/>
        <v>1854</v>
      </c>
      <c r="AS23" s="81" t="str">
        <f t="shared" si="4"/>
        <v/>
      </c>
      <c r="AT23" s="81" t="str">
        <f t="shared" si="5"/>
        <v/>
      </c>
      <c r="AU23" s="81">
        <f t="shared" si="6"/>
        <v>0.53125</v>
      </c>
      <c r="AV23" s="81">
        <f t="shared" si="7"/>
        <v>1.75</v>
      </c>
      <c r="AW23" s="82">
        <f t="shared" si="8"/>
        <v>70</v>
      </c>
      <c r="AX23" s="81">
        <f t="shared" si="9"/>
        <v>133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1240</v>
      </c>
      <c r="BC23" s="81">
        <f t="shared" si="14"/>
        <v>133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43563.708333333307</v>
      </c>
      <c r="C24" s="49"/>
      <c r="D24" s="50">
        <v>1241</v>
      </c>
      <c r="E24" s="51">
        <v>34</v>
      </c>
      <c r="F24" s="50">
        <v>1.75</v>
      </c>
      <c r="G24" s="51">
        <v>78</v>
      </c>
      <c r="H24" s="52">
        <v>131</v>
      </c>
      <c r="I24" s="53"/>
      <c r="J24" s="160"/>
      <c r="K24" s="65"/>
      <c r="L24" s="49"/>
      <c r="M24" s="50"/>
      <c r="N24" s="52"/>
      <c r="O24" s="54">
        <v>1978</v>
      </c>
      <c r="P24" s="50">
        <v>22</v>
      </c>
      <c r="Q24" s="52">
        <v>91</v>
      </c>
      <c r="R24" s="23">
        <f t="shared" si="18"/>
        <v>259</v>
      </c>
      <c r="S24" s="24">
        <f t="shared" si="19"/>
        <v>931</v>
      </c>
      <c r="T24" s="62"/>
      <c r="U24" s="62"/>
      <c r="V24" s="62"/>
      <c r="W24" s="114">
        <f t="shared" ca="1" si="20"/>
        <v>169368</v>
      </c>
      <c r="X24" s="115">
        <f ca="1">IFERROR(('Main Tab'!$D$10-W24)/'Main Tab'!$D$10,1)</f>
        <v>4.6388937372963901E-2</v>
      </c>
      <c r="Y24" s="110"/>
      <c r="Z24" s="65">
        <v>0.5</v>
      </c>
      <c r="AA24" s="49"/>
      <c r="AB24" s="49"/>
      <c r="AC24" s="50"/>
      <c r="AD24" s="104"/>
      <c r="AE24" s="106"/>
      <c r="AF24" s="108"/>
      <c r="AI24" s="83">
        <f t="shared" ca="1" si="21"/>
        <v>43563.708333333307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22</v>
      </c>
      <c r="AQ24" s="81">
        <f t="shared" si="2"/>
        <v>91</v>
      </c>
      <c r="AR24" s="81">
        <f t="shared" si="3"/>
        <v>1978</v>
      </c>
      <c r="AS24" s="81" t="str">
        <f t="shared" si="4"/>
        <v/>
      </c>
      <c r="AT24" s="81" t="str">
        <f t="shared" si="5"/>
        <v/>
      </c>
      <c r="AU24" s="81">
        <f t="shared" si="6"/>
        <v>0.53125</v>
      </c>
      <c r="AV24" s="81">
        <f t="shared" si="7"/>
        <v>1.75</v>
      </c>
      <c r="AW24" s="82">
        <f t="shared" si="8"/>
        <v>78</v>
      </c>
      <c r="AX24" s="81">
        <f t="shared" si="9"/>
        <v>131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1241</v>
      </c>
      <c r="BC24" s="81">
        <f t="shared" si="14"/>
        <v>131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43563.749999999971</v>
      </c>
      <c r="C25" s="49"/>
      <c r="D25" s="50">
        <v>1233</v>
      </c>
      <c r="E25" s="51">
        <v>34</v>
      </c>
      <c r="F25" s="50">
        <v>1.75</v>
      </c>
      <c r="G25" s="51">
        <v>77</v>
      </c>
      <c r="H25" s="52">
        <v>130</v>
      </c>
      <c r="I25" s="53"/>
      <c r="J25" s="160"/>
      <c r="K25" s="65"/>
      <c r="L25" s="49"/>
      <c r="M25" s="50"/>
      <c r="N25" s="52"/>
      <c r="O25" s="54">
        <v>1955</v>
      </c>
      <c r="P25" s="50">
        <v>24</v>
      </c>
      <c r="Q25" s="52">
        <v>88</v>
      </c>
      <c r="R25" s="23">
        <f t="shared" si="18"/>
        <v>283</v>
      </c>
      <c r="S25" s="24">
        <f t="shared" si="19"/>
        <v>1019</v>
      </c>
      <c r="T25" s="62"/>
      <c r="U25" s="62"/>
      <c r="V25" s="62"/>
      <c r="W25" s="114">
        <f t="shared" ca="1" si="20"/>
        <v>169280</v>
      </c>
      <c r="X25" s="115">
        <f ca="1">IFERROR(('Main Tab'!$D$10-W25)/'Main Tab'!$D$10,1)</f>
        <v>4.6884413339564321E-2</v>
      </c>
      <c r="Y25" s="110"/>
      <c r="Z25" s="65">
        <v>0.5</v>
      </c>
      <c r="AA25" s="49"/>
      <c r="AB25" s="49"/>
      <c r="AC25" s="50"/>
      <c r="AD25" s="104"/>
      <c r="AE25" s="106"/>
      <c r="AF25" s="108"/>
      <c r="AI25" s="83">
        <f t="shared" ca="1" si="21"/>
        <v>43563.749999999971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24</v>
      </c>
      <c r="AQ25" s="81">
        <f t="shared" si="2"/>
        <v>88</v>
      </c>
      <c r="AR25" s="81">
        <f t="shared" si="3"/>
        <v>1955</v>
      </c>
      <c r="AS25" s="81" t="str">
        <f t="shared" si="4"/>
        <v/>
      </c>
      <c r="AT25" s="81" t="str">
        <f t="shared" si="5"/>
        <v/>
      </c>
      <c r="AU25" s="81">
        <f t="shared" si="6"/>
        <v>0.53125</v>
      </c>
      <c r="AV25" s="81">
        <f t="shared" si="7"/>
        <v>1.75</v>
      </c>
      <c r="AW25" s="82">
        <f t="shared" si="8"/>
        <v>77</v>
      </c>
      <c r="AX25" s="81">
        <f t="shared" si="9"/>
        <v>130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1233</v>
      </c>
      <c r="BC25" s="81">
        <f t="shared" si="14"/>
        <v>130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43563.791666666635</v>
      </c>
      <c r="C26" s="49"/>
      <c r="D26" s="50">
        <v>1226</v>
      </c>
      <c r="E26" s="51">
        <v>34</v>
      </c>
      <c r="F26" s="50">
        <v>1.75</v>
      </c>
      <c r="G26" s="51">
        <v>89</v>
      </c>
      <c r="H26" s="52">
        <v>136</v>
      </c>
      <c r="I26" s="53"/>
      <c r="J26" s="160"/>
      <c r="K26" s="65"/>
      <c r="L26" s="49"/>
      <c r="M26" s="50"/>
      <c r="N26" s="52"/>
      <c r="O26" s="54">
        <v>1964</v>
      </c>
      <c r="P26" s="50">
        <v>16</v>
      </c>
      <c r="Q26" s="52">
        <v>97</v>
      </c>
      <c r="R26" s="23">
        <f t="shared" si="18"/>
        <v>299</v>
      </c>
      <c r="S26" s="24">
        <f t="shared" si="19"/>
        <v>1116</v>
      </c>
      <c r="T26" s="62"/>
      <c r="U26" s="62"/>
      <c r="V26" s="62"/>
      <c r="W26" s="114">
        <f t="shared" ca="1" si="20"/>
        <v>169183</v>
      </c>
      <c r="X26" s="115">
        <f ca="1">IFERROR(('Main Tab'!$D$10-W26)/'Main Tab'!$D$10,1)</f>
        <v>4.7430562984567048E-2</v>
      </c>
      <c r="Y26" s="110"/>
      <c r="Z26" s="65">
        <v>0.5</v>
      </c>
      <c r="AA26" s="49">
        <v>6900947</v>
      </c>
      <c r="AB26" s="49" t="s">
        <v>152</v>
      </c>
      <c r="AC26" s="50">
        <v>181.14</v>
      </c>
      <c r="AD26" s="104" t="s">
        <v>157</v>
      </c>
      <c r="AE26" s="106">
        <v>44.7</v>
      </c>
      <c r="AF26" s="108">
        <v>1E-3</v>
      </c>
      <c r="AI26" s="83">
        <f t="shared" ca="1" si="21"/>
        <v>43563.791666666635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16</v>
      </c>
      <c r="AQ26" s="81">
        <f t="shared" si="2"/>
        <v>97</v>
      </c>
      <c r="AR26" s="81">
        <f t="shared" si="3"/>
        <v>1964</v>
      </c>
      <c r="AS26" s="81" t="str">
        <f t="shared" si="4"/>
        <v/>
      </c>
      <c r="AT26" s="81" t="str">
        <f t="shared" si="5"/>
        <v/>
      </c>
      <c r="AU26" s="81">
        <f t="shared" si="6"/>
        <v>0.53125</v>
      </c>
      <c r="AV26" s="81">
        <f t="shared" si="7"/>
        <v>1.75</v>
      </c>
      <c r="AW26" s="82">
        <f t="shared" si="8"/>
        <v>89</v>
      </c>
      <c r="AX26" s="81">
        <f t="shared" si="9"/>
        <v>136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1226</v>
      </c>
      <c r="BC26" s="81">
        <f t="shared" si="14"/>
        <v>136</v>
      </c>
      <c r="BD26" s="222">
        <f t="shared" si="15"/>
        <v>1E-3</v>
      </c>
      <c r="BE26" s="223">
        <f t="shared" si="16"/>
        <v>44.7</v>
      </c>
      <c r="BF26" s="84" t="str">
        <f t="shared" si="17"/>
        <v>Ticket No: 6900947 181.14 bbls sold</v>
      </c>
    </row>
    <row r="27" spans="2:58" x14ac:dyDescent="0.25">
      <c r="B27" s="47">
        <f t="shared" ca="1" si="22"/>
        <v>43563.833333333299</v>
      </c>
      <c r="C27" s="49"/>
      <c r="D27" s="50">
        <v>1230</v>
      </c>
      <c r="E27" s="51">
        <v>34</v>
      </c>
      <c r="F27" s="50">
        <v>1.75</v>
      </c>
      <c r="G27" s="51">
        <v>88</v>
      </c>
      <c r="H27" s="52">
        <v>138</v>
      </c>
      <c r="I27" s="53"/>
      <c r="J27" s="160"/>
      <c r="K27" s="65"/>
      <c r="L27" s="49"/>
      <c r="M27" s="50"/>
      <c r="N27" s="52"/>
      <c r="O27" s="54">
        <v>1960</v>
      </c>
      <c r="P27" s="50">
        <v>22</v>
      </c>
      <c r="Q27" s="52">
        <v>77</v>
      </c>
      <c r="R27" s="23">
        <f t="shared" si="18"/>
        <v>321</v>
      </c>
      <c r="S27" s="24">
        <f t="shared" si="19"/>
        <v>1193</v>
      </c>
      <c r="T27" s="62"/>
      <c r="U27" s="62"/>
      <c r="V27" s="62"/>
      <c r="W27" s="114">
        <f t="shared" ca="1" si="20"/>
        <v>169106</v>
      </c>
      <c r="X27" s="115">
        <f ca="1">IFERROR(('Main Tab'!$D$10-W27)/'Main Tab'!$D$10,1)</f>
        <v>4.7864104455342414E-2</v>
      </c>
      <c r="Y27" s="110"/>
      <c r="Z27" s="65">
        <v>0.5</v>
      </c>
      <c r="AA27" s="49"/>
      <c r="AB27" s="49"/>
      <c r="AC27" s="50"/>
      <c r="AD27" s="104"/>
      <c r="AE27" s="106"/>
      <c r="AF27" s="108"/>
      <c r="AI27" s="83">
        <f t="shared" ca="1" si="21"/>
        <v>43563.833333333299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22</v>
      </c>
      <c r="AQ27" s="81">
        <f t="shared" si="2"/>
        <v>77</v>
      </c>
      <c r="AR27" s="81">
        <f t="shared" si="3"/>
        <v>1960</v>
      </c>
      <c r="AS27" s="81" t="str">
        <f t="shared" si="4"/>
        <v/>
      </c>
      <c r="AT27" s="81" t="str">
        <f t="shared" si="5"/>
        <v/>
      </c>
      <c r="AU27" s="81">
        <f t="shared" si="6"/>
        <v>0.53125</v>
      </c>
      <c r="AV27" s="81">
        <f t="shared" si="7"/>
        <v>1.75</v>
      </c>
      <c r="AW27" s="82">
        <f t="shared" si="8"/>
        <v>88</v>
      </c>
      <c r="AX27" s="81">
        <f t="shared" si="9"/>
        <v>138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1230</v>
      </c>
      <c r="BC27" s="81">
        <f t="shared" si="14"/>
        <v>138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43563.874999999964</v>
      </c>
      <c r="C28" s="49"/>
      <c r="D28" s="50">
        <v>1230</v>
      </c>
      <c r="E28" s="51">
        <v>34</v>
      </c>
      <c r="F28" s="50">
        <v>1.75</v>
      </c>
      <c r="G28" s="51">
        <v>86</v>
      </c>
      <c r="H28" s="52">
        <v>139</v>
      </c>
      <c r="I28" s="53"/>
      <c r="J28" s="160"/>
      <c r="K28" s="65"/>
      <c r="L28" s="49"/>
      <c r="M28" s="50"/>
      <c r="N28" s="52"/>
      <c r="O28" s="54">
        <v>1952</v>
      </c>
      <c r="P28" s="50">
        <v>26</v>
      </c>
      <c r="Q28" s="52">
        <v>93</v>
      </c>
      <c r="R28" s="23">
        <f t="shared" si="18"/>
        <v>347</v>
      </c>
      <c r="S28" s="24">
        <f t="shared" si="19"/>
        <v>1286</v>
      </c>
      <c r="T28" s="62"/>
      <c r="U28" s="62"/>
      <c r="V28" s="62"/>
      <c r="W28" s="114">
        <f t="shared" ca="1" si="20"/>
        <v>169013</v>
      </c>
      <c r="X28" s="115">
        <f ca="1">IFERROR(('Main Tab'!$D$10-W28)/'Main Tab'!$D$10,1)</f>
        <v>4.8387732465499669E-2</v>
      </c>
      <c r="Y28" s="110"/>
      <c r="Z28" s="65">
        <v>0.5</v>
      </c>
      <c r="AA28" s="49" t="s">
        <v>219</v>
      </c>
      <c r="AB28" s="49" t="s">
        <v>152</v>
      </c>
      <c r="AC28" s="50">
        <v>158.74</v>
      </c>
      <c r="AD28" s="104" t="s">
        <v>153</v>
      </c>
      <c r="AE28" s="106">
        <v>44.64</v>
      </c>
      <c r="AF28" s="108">
        <v>1E-3</v>
      </c>
      <c r="AI28" s="83">
        <f t="shared" ca="1" si="21"/>
        <v>43563.874999999964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26</v>
      </c>
      <c r="AQ28" s="81">
        <f t="shared" si="2"/>
        <v>93</v>
      </c>
      <c r="AR28" s="81">
        <f t="shared" si="3"/>
        <v>1952</v>
      </c>
      <c r="AS28" s="81" t="str">
        <f t="shared" si="4"/>
        <v/>
      </c>
      <c r="AT28" s="81" t="str">
        <f t="shared" si="5"/>
        <v/>
      </c>
      <c r="AU28" s="81">
        <f t="shared" si="6"/>
        <v>0.53125</v>
      </c>
      <c r="AV28" s="81">
        <f t="shared" si="7"/>
        <v>1.75</v>
      </c>
      <c r="AW28" s="82">
        <f t="shared" si="8"/>
        <v>86</v>
      </c>
      <c r="AX28" s="81">
        <f t="shared" si="9"/>
        <v>139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1230</v>
      </c>
      <c r="BC28" s="81">
        <f t="shared" si="14"/>
        <v>139</v>
      </c>
      <c r="BD28" s="222">
        <f t="shared" si="15"/>
        <v>1E-3</v>
      </c>
      <c r="BE28" s="223">
        <f t="shared" si="16"/>
        <v>44.64</v>
      </c>
      <c r="BF28" s="84" t="str">
        <f t="shared" si="17"/>
        <v>Ticket No: 6900952A 158.74 bbls sold</v>
      </c>
    </row>
    <row r="29" spans="2:58" x14ac:dyDescent="0.25">
      <c r="B29" s="47">
        <f t="shared" ca="1" si="22"/>
        <v>43563.916666666628</v>
      </c>
      <c r="C29" s="49"/>
      <c r="D29" s="50">
        <v>1227</v>
      </c>
      <c r="E29" s="51">
        <v>34</v>
      </c>
      <c r="F29" s="50">
        <v>1.75</v>
      </c>
      <c r="G29" s="51">
        <v>93</v>
      </c>
      <c r="H29" s="52">
        <v>139</v>
      </c>
      <c r="I29" s="53"/>
      <c r="J29" s="160"/>
      <c r="K29" s="65"/>
      <c r="L29" s="49"/>
      <c r="M29" s="50"/>
      <c r="N29" s="52"/>
      <c r="O29" s="54">
        <v>1990</v>
      </c>
      <c r="P29" s="50">
        <v>27</v>
      </c>
      <c r="Q29" s="52">
        <v>86</v>
      </c>
      <c r="R29" s="23">
        <f t="shared" si="18"/>
        <v>374</v>
      </c>
      <c r="S29" s="24">
        <f t="shared" si="19"/>
        <v>1372</v>
      </c>
      <c r="T29" s="62"/>
      <c r="U29" s="62"/>
      <c r="V29" s="62"/>
      <c r="W29" s="114">
        <f t="shared" ca="1" si="20"/>
        <v>168927</v>
      </c>
      <c r="X29" s="115">
        <f ca="1">IFERROR(('Main Tab'!$D$10-W29)/'Main Tab'!$D$10,1)</f>
        <v>4.887194761467735E-2</v>
      </c>
      <c r="Y29" s="110"/>
      <c r="Z29" s="65">
        <v>0.5</v>
      </c>
      <c r="AA29" s="49" t="s">
        <v>220</v>
      </c>
      <c r="AB29" s="49" t="s">
        <v>152</v>
      </c>
      <c r="AC29" s="50">
        <v>23.29</v>
      </c>
      <c r="AD29" s="104" t="s">
        <v>221</v>
      </c>
      <c r="AE29" s="106">
        <v>44.97</v>
      </c>
      <c r="AF29" s="108">
        <v>1E-3</v>
      </c>
      <c r="AI29" s="83">
        <f t="shared" ca="1" si="21"/>
        <v>43563.916666666628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27</v>
      </c>
      <c r="AQ29" s="81">
        <f t="shared" si="2"/>
        <v>86</v>
      </c>
      <c r="AR29" s="81">
        <f t="shared" si="3"/>
        <v>1990</v>
      </c>
      <c r="AS29" s="81" t="str">
        <f t="shared" si="4"/>
        <v/>
      </c>
      <c r="AT29" s="81" t="str">
        <f t="shared" si="5"/>
        <v/>
      </c>
      <c r="AU29" s="81">
        <f t="shared" si="6"/>
        <v>0.53125</v>
      </c>
      <c r="AV29" s="81">
        <f t="shared" si="7"/>
        <v>1.75</v>
      </c>
      <c r="AW29" s="82">
        <f t="shared" si="8"/>
        <v>93</v>
      </c>
      <c r="AX29" s="81">
        <f t="shared" si="9"/>
        <v>139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1227</v>
      </c>
      <c r="BC29" s="81">
        <f t="shared" si="14"/>
        <v>139</v>
      </c>
      <c r="BD29" s="222">
        <f t="shared" si="15"/>
        <v>1E-3</v>
      </c>
      <c r="BE29" s="223">
        <f t="shared" si="16"/>
        <v>44.97</v>
      </c>
      <c r="BF29" s="84" t="str">
        <f t="shared" si="17"/>
        <v>Ticket No: 6900952B 23.29 bbls sold</v>
      </c>
    </row>
    <row r="30" spans="2:58" x14ac:dyDescent="0.25">
      <c r="B30" s="47">
        <f t="shared" ca="1" si="22"/>
        <v>43563.958333333292</v>
      </c>
      <c r="C30" s="49"/>
      <c r="D30" s="50">
        <v>1224</v>
      </c>
      <c r="E30" s="51">
        <v>34</v>
      </c>
      <c r="F30" s="50">
        <v>1.75</v>
      </c>
      <c r="G30" s="51">
        <v>91</v>
      </c>
      <c r="H30" s="52">
        <v>138</v>
      </c>
      <c r="I30" s="53"/>
      <c r="J30" s="160"/>
      <c r="K30" s="65"/>
      <c r="L30" s="49"/>
      <c r="M30" s="50"/>
      <c r="N30" s="52"/>
      <c r="O30" s="54">
        <v>1995</v>
      </c>
      <c r="P30" s="50">
        <v>24</v>
      </c>
      <c r="Q30" s="52">
        <v>96</v>
      </c>
      <c r="R30" s="23">
        <f t="shared" si="18"/>
        <v>398</v>
      </c>
      <c r="S30" s="24">
        <f t="shared" si="19"/>
        <v>1468</v>
      </c>
      <c r="T30" s="62"/>
      <c r="U30" s="62"/>
      <c r="V30" s="62"/>
      <c r="W30" s="114">
        <f t="shared" ca="1" si="20"/>
        <v>168831</v>
      </c>
      <c r="X30" s="115">
        <f ca="1">IFERROR(('Main Tab'!$D$10-W30)/'Main Tab'!$D$10,1)</f>
        <v>4.9412466850968714E-2</v>
      </c>
      <c r="Y30" s="110"/>
      <c r="Z30" s="65">
        <v>0.5</v>
      </c>
      <c r="AA30" s="49"/>
      <c r="AB30" s="49"/>
      <c r="AC30" s="50"/>
      <c r="AD30" s="104"/>
      <c r="AE30" s="106"/>
      <c r="AF30" s="108"/>
      <c r="AI30" s="83">
        <f t="shared" ca="1" si="21"/>
        <v>43563.958333333292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24</v>
      </c>
      <c r="AQ30" s="81">
        <f t="shared" si="2"/>
        <v>96</v>
      </c>
      <c r="AR30" s="81">
        <f t="shared" si="3"/>
        <v>1995</v>
      </c>
      <c r="AS30" s="81" t="str">
        <f t="shared" si="4"/>
        <v/>
      </c>
      <c r="AT30" s="81" t="str">
        <f t="shared" si="5"/>
        <v/>
      </c>
      <c r="AU30" s="81">
        <f t="shared" si="6"/>
        <v>0.53125</v>
      </c>
      <c r="AV30" s="81">
        <f t="shared" si="7"/>
        <v>1.75</v>
      </c>
      <c r="AW30" s="82">
        <f t="shared" si="8"/>
        <v>91</v>
      </c>
      <c r="AX30" s="81">
        <f t="shared" si="9"/>
        <v>138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1224</v>
      </c>
      <c r="BC30" s="81">
        <f t="shared" si="14"/>
        <v>138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43563.999999999956</v>
      </c>
      <c r="C31" s="49"/>
      <c r="D31" s="50">
        <v>1224</v>
      </c>
      <c r="E31" s="51">
        <v>34</v>
      </c>
      <c r="F31" s="50">
        <v>1.75</v>
      </c>
      <c r="G31" s="51">
        <v>94</v>
      </c>
      <c r="H31" s="52">
        <v>137</v>
      </c>
      <c r="I31" s="53"/>
      <c r="J31" s="160"/>
      <c r="K31" s="65"/>
      <c r="L31" s="49"/>
      <c r="M31" s="50"/>
      <c r="N31" s="52"/>
      <c r="O31" s="54">
        <v>1999</v>
      </c>
      <c r="P31" s="50">
        <v>26</v>
      </c>
      <c r="Q31" s="52">
        <v>87</v>
      </c>
      <c r="R31" s="23">
        <f t="shared" si="18"/>
        <v>424</v>
      </c>
      <c r="S31" s="24">
        <f t="shared" si="19"/>
        <v>1555</v>
      </c>
      <c r="T31" s="62"/>
      <c r="U31" s="62"/>
      <c r="V31" s="62"/>
      <c r="W31" s="114">
        <f t="shared" ca="1" si="20"/>
        <v>168744</v>
      </c>
      <c r="X31" s="115">
        <f ca="1">IFERROR(('Main Tab'!$D$10-W31)/'Main Tab'!$D$10,1)</f>
        <v>4.9902312408857757E-2</v>
      </c>
      <c r="Y31" s="110"/>
      <c r="Z31" s="65">
        <v>0.5</v>
      </c>
      <c r="AA31" s="49"/>
      <c r="AB31" s="49"/>
      <c r="AC31" s="50"/>
      <c r="AD31" s="104"/>
      <c r="AE31" s="106"/>
      <c r="AF31" s="108"/>
      <c r="AI31" s="83">
        <f t="shared" ca="1" si="21"/>
        <v>43563.999999999956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26</v>
      </c>
      <c r="AQ31" s="81">
        <f t="shared" si="2"/>
        <v>87</v>
      </c>
      <c r="AR31" s="81">
        <f t="shared" si="3"/>
        <v>1999</v>
      </c>
      <c r="AS31" s="81" t="str">
        <f t="shared" si="4"/>
        <v/>
      </c>
      <c r="AT31" s="81" t="str">
        <f t="shared" si="5"/>
        <v/>
      </c>
      <c r="AU31" s="81">
        <f t="shared" si="6"/>
        <v>0.53125</v>
      </c>
      <c r="AV31" s="81">
        <f t="shared" si="7"/>
        <v>1.75</v>
      </c>
      <c r="AW31" s="82">
        <f t="shared" si="8"/>
        <v>94</v>
      </c>
      <c r="AX31" s="81">
        <f t="shared" si="9"/>
        <v>137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1224</v>
      </c>
      <c r="BC31" s="81">
        <f t="shared" si="14"/>
        <v>137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43564.041666666621</v>
      </c>
      <c r="C32" s="49"/>
      <c r="D32" s="50">
        <v>1227</v>
      </c>
      <c r="E32" s="51">
        <v>34</v>
      </c>
      <c r="F32" s="50">
        <v>1.75</v>
      </c>
      <c r="G32" s="51">
        <v>94</v>
      </c>
      <c r="H32" s="52">
        <v>138</v>
      </c>
      <c r="I32" s="53"/>
      <c r="J32" s="160"/>
      <c r="K32" s="65"/>
      <c r="L32" s="49"/>
      <c r="M32" s="50"/>
      <c r="N32" s="52"/>
      <c r="O32" s="54">
        <v>1988</v>
      </c>
      <c r="P32" s="50">
        <v>27</v>
      </c>
      <c r="Q32" s="52">
        <v>87</v>
      </c>
      <c r="R32" s="23">
        <f t="shared" si="18"/>
        <v>451</v>
      </c>
      <c r="S32" s="24">
        <f t="shared" si="19"/>
        <v>1642</v>
      </c>
      <c r="T32" s="62"/>
      <c r="U32" s="62"/>
      <c r="V32" s="62"/>
      <c r="W32" s="114">
        <f t="shared" ca="1" si="20"/>
        <v>168657</v>
      </c>
      <c r="X32" s="115">
        <f ca="1">IFERROR(('Main Tab'!$D$10-W32)/'Main Tab'!$D$10,1)</f>
        <v>5.0392157966746808E-2</v>
      </c>
      <c r="Y32" s="110"/>
      <c r="Z32" s="65">
        <v>0.5</v>
      </c>
      <c r="AA32" s="49">
        <v>6900954</v>
      </c>
      <c r="AB32" s="49" t="s">
        <v>152</v>
      </c>
      <c r="AC32" s="50">
        <v>180.83</v>
      </c>
      <c r="AD32" s="104" t="s">
        <v>157</v>
      </c>
      <c r="AE32" s="106">
        <v>45.06</v>
      </c>
      <c r="AF32" s="108">
        <v>1E-3</v>
      </c>
      <c r="AI32" s="83">
        <f t="shared" ca="1" si="21"/>
        <v>43564.041666666621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27</v>
      </c>
      <c r="AQ32" s="81">
        <f t="shared" si="2"/>
        <v>87</v>
      </c>
      <c r="AR32" s="81">
        <f t="shared" si="3"/>
        <v>1988</v>
      </c>
      <c r="AS32" s="81" t="str">
        <f t="shared" si="4"/>
        <v/>
      </c>
      <c r="AT32" s="81" t="str">
        <f t="shared" si="5"/>
        <v/>
      </c>
      <c r="AU32" s="81">
        <f t="shared" si="6"/>
        <v>0.53125</v>
      </c>
      <c r="AV32" s="81">
        <f t="shared" si="7"/>
        <v>1.75</v>
      </c>
      <c r="AW32" s="82">
        <f t="shared" si="8"/>
        <v>94</v>
      </c>
      <c r="AX32" s="81">
        <f t="shared" si="9"/>
        <v>138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1227</v>
      </c>
      <c r="BC32" s="81">
        <f t="shared" si="14"/>
        <v>138</v>
      </c>
      <c r="BD32" s="222">
        <f t="shared" si="15"/>
        <v>1E-3</v>
      </c>
      <c r="BE32" s="223">
        <f t="shared" si="16"/>
        <v>45.06</v>
      </c>
      <c r="BF32" s="84" t="str">
        <f t="shared" si="17"/>
        <v>Ticket No: 6900954 180.83 bbls sold</v>
      </c>
    </row>
    <row r="33" spans="2:58" x14ac:dyDescent="0.25">
      <c r="B33" s="47">
        <f t="shared" ca="1" si="22"/>
        <v>43564.083333333285</v>
      </c>
      <c r="C33" s="49"/>
      <c r="D33" s="50">
        <v>1224</v>
      </c>
      <c r="E33" s="51">
        <v>34</v>
      </c>
      <c r="F33" s="50">
        <v>1.75</v>
      </c>
      <c r="G33" s="51">
        <v>97</v>
      </c>
      <c r="H33" s="52">
        <v>140</v>
      </c>
      <c r="I33" s="53"/>
      <c r="J33" s="160"/>
      <c r="K33" s="65"/>
      <c r="L33" s="49"/>
      <c r="M33" s="50"/>
      <c r="N33" s="52"/>
      <c r="O33" s="54">
        <v>2006</v>
      </c>
      <c r="P33" s="50">
        <v>14</v>
      </c>
      <c r="Q33" s="52">
        <v>92</v>
      </c>
      <c r="R33" s="23">
        <f t="shared" si="18"/>
        <v>465</v>
      </c>
      <c r="S33" s="24">
        <f t="shared" si="19"/>
        <v>1734</v>
      </c>
      <c r="T33" s="62"/>
      <c r="U33" s="62"/>
      <c r="V33" s="62"/>
      <c r="W33" s="114">
        <f t="shared" ca="1" si="20"/>
        <v>168565</v>
      </c>
      <c r="X33" s="115">
        <f ca="1">IFERROR(('Main Tab'!$D$10-W33)/'Main Tab'!$D$10,1)</f>
        <v>5.0910155568192693E-2</v>
      </c>
      <c r="Y33" s="110"/>
      <c r="Z33" s="65">
        <v>0.5</v>
      </c>
      <c r="AA33" s="49"/>
      <c r="AB33" s="49"/>
      <c r="AC33" s="50"/>
      <c r="AD33" s="104"/>
      <c r="AE33" s="106"/>
      <c r="AF33" s="108"/>
      <c r="AI33" s="83">
        <f t="shared" ca="1" si="21"/>
        <v>43564.083333333285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14</v>
      </c>
      <c r="AQ33" s="81">
        <f t="shared" si="2"/>
        <v>92</v>
      </c>
      <c r="AR33" s="81">
        <f t="shared" si="3"/>
        <v>2006</v>
      </c>
      <c r="AS33" s="81" t="str">
        <f t="shared" si="4"/>
        <v/>
      </c>
      <c r="AT33" s="81" t="str">
        <f t="shared" si="5"/>
        <v/>
      </c>
      <c r="AU33" s="81">
        <f t="shared" si="6"/>
        <v>0.53125</v>
      </c>
      <c r="AV33" s="81">
        <f t="shared" si="7"/>
        <v>1.75</v>
      </c>
      <c r="AW33" s="82">
        <f t="shared" si="8"/>
        <v>97</v>
      </c>
      <c r="AX33" s="81">
        <f t="shared" si="9"/>
        <v>140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1224</v>
      </c>
      <c r="BC33" s="81">
        <f t="shared" si="14"/>
        <v>140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43564.124999999949</v>
      </c>
      <c r="C34" s="49"/>
      <c r="D34" s="50">
        <v>1226</v>
      </c>
      <c r="E34" s="51">
        <v>34</v>
      </c>
      <c r="F34" s="50">
        <v>1.75</v>
      </c>
      <c r="G34" s="51">
        <v>90</v>
      </c>
      <c r="H34" s="52">
        <v>140</v>
      </c>
      <c r="I34" s="53"/>
      <c r="J34" s="160"/>
      <c r="K34" s="65"/>
      <c r="L34" s="49"/>
      <c r="M34" s="50"/>
      <c r="N34" s="52"/>
      <c r="O34" s="54">
        <v>1947</v>
      </c>
      <c r="P34" s="50">
        <v>29</v>
      </c>
      <c r="Q34" s="52">
        <v>92</v>
      </c>
      <c r="R34" s="23">
        <f t="shared" si="18"/>
        <v>494</v>
      </c>
      <c r="S34" s="24">
        <f t="shared" si="19"/>
        <v>1826</v>
      </c>
      <c r="T34" s="62"/>
      <c r="U34" s="62"/>
      <c r="V34" s="62"/>
      <c r="W34" s="114">
        <f t="shared" ca="1" si="20"/>
        <v>168473</v>
      </c>
      <c r="X34" s="115">
        <f ca="1">IFERROR(('Main Tab'!$D$10-W34)/'Main Tab'!$D$10,1)</f>
        <v>5.1428153169638585E-2</v>
      </c>
      <c r="Y34" s="110"/>
      <c r="Z34" s="65">
        <v>0.5</v>
      </c>
      <c r="AA34" s="49"/>
      <c r="AB34" s="49"/>
      <c r="AC34" s="50"/>
      <c r="AD34" s="104"/>
      <c r="AE34" s="106"/>
      <c r="AF34" s="108"/>
      <c r="AI34" s="83">
        <f t="shared" ca="1" si="21"/>
        <v>43564.124999999949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29</v>
      </c>
      <c r="AQ34" s="81">
        <f t="shared" si="2"/>
        <v>92</v>
      </c>
      <c r="AR34" s="81">
        <f t="shared" si="3"/>
        <v>1947</v>
      </c>
      <c r="AS34" s="81" t="str">
        <f t="shared" si="4"/>
        <v/>
      </c>
      <c r="AT34" s="81" t="str">
        <f t="shared" si="5"/>
        <v/>
      </c>
      <c r="AU34" s="81">
        <f t="shared" si="6"/>
        <v>0.53125</v>
      </c>
      <c r="AV34" s="81">
        <f t="shared" si="7"/>
        <v>1.75</v>
      </c>
      <c r="AW34" s="82">
        <f t="shared" si="8"/>
        <v>90</v>
      </c>
      <c r="AX34" s="81">
        <f t="shared" si="9"/>
        <v>140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1226</v>
      </c>
      <c r="BC34" s="81">
        <f t="shared" si="14"/>
        <v>140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43564.166666666613</v>
      </c>
      <c r="C35" s="49"/>
      <c r="D35" s="50">
        <v>1224</v>
      </c>
      <c r="E35" s="51">
        <v>34</v>
      </c>
      <c r="F35" s="50">
        <v>1.75</v>
      </c>
      <c r="G35" s="51">
        <v>92</v>
      </c>
      <c r="H35" s="52">
        <v>139</v>
      </c>
      <c r="I35" s="53"/>
      <c r="J35" s="160"/>
      <c r="K35" s="65"/>
      <c r="L35" s="49"/>
      <c r="M35" s="50"/>
      <c r="N35" s="52"/>
      <c r="O35" s="54">
        <v>2008</v>
      </c>
      <c r="P35" s="50">
        <v>31</v>
      </c>
      <c r="Q35" s="52">
        <v>98</v>
      </c>
      <c r="R35" s="23">
        <f t="shared" si="18"/>
        <v>525</v>
      </c>
      <c r="S35" s="24">
        <f t="shared" si="19"/>
        <v>1924</v>
      </c>
      <c r="T35" s="62"/>
      <c r="U35" s="62"/>
      <c r="V35" s="62"/>
      <c r="W35" s="114">
        <f t="shared" ca="1" si="20"/>
        <v>168375</v>
      </c>
      <c r="X35" s="115">
        <f ca="1">IFERROR(('Main Tab'!$D$10-W35)/'Main Tab'!$D$10,1)</f>
        <v>5.1979933223352683E-2</v>
      </c>
      <c r="Y35" s="110"/>
      <c r="Z35" s="65">
        <v>0.5</v>
      </c>
      <c r="AA35" s="49"/>
      <c r="AB35" s="49"/>
      <c r="AC35" s="50"/>
      <c r="AD35" s="104"/>
      <c r="AE35" s="106"/>
      <c r="AF35" s="108"/>
      <c r="AI35" s="83">
        <f t="shared" ca="1" si="21"/>
        <v>43564.166666666613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31</v>
      </c>
      <c r="AQ35" s="81">
        <f t="shared" si="2"/>
        <v>98</v>
      </c>
      <c r="AR35" s="81">
        <f t="shared" si="3"/>
        <v>2008</v>
      </c>
      <c r="AS35" s="81" t="str">
        <f t="shared" si="4"/>
        <v/>
      </c>
      <c r="AT35" s="81" t="str">
        <f t="shared" si="5"/>
        <v/>
      </c>
      <c r="AU35" s="81">
        <f t="shared" si="6"/>
        <v>0.53125</v>
      </c>
      <c r="AV35" s="81">
        <f t="shared" si="7"/>
        <v>1.75</v>
      </c>
      <c r="AW35" s="82">
        <f t="shared" si="8"/>
        <v>92</v>
      </c>
      <c r="AX35" s="81">
        <f t="shared" si="9"/>
        <v>139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1224</v>
      </c>
      <c r="BC35" s="81">
        <f t="shared" si="14"/>
        <v>139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43564.208333333278</v>
      </c>
      <c r="C36" s="49"/>
      <c r="D36" s="50">
        <v>1221</v>
      </c>
      <c r="E36" s="50">
        <v>34</v>
      </c>
      <c r="F36" s="50">
        <v>1.75</v>
      </c>
      <c r="G36" s="51">
        <v>93</v>
      </c>
      <c r="H36" s="52">
        <v>140</v>
      </c>
      <c r="I36" s="53"/>
      <c r="J36" s="160"/>
      <c r="K36" s="65"/>
      <c r="L36" s="49"/>
      <c r="M36" s="50"/>
      <c r="N36" s="52"/>
      <c r="O36" s="54">
        <v>2101</v>
      </c>
      <c r="P36" s="50">
        <v>26</v>
      </c>
      <c r="Q36" s="52">
        <v>102</v>
      </c>
      <c r="R36" s="23">
        <f t="shared" si="18"/>
        <v>551</v>
      </c>
      <c r="S36" s="24">
        <f t="shared" si="19"/>
        <v>2026</v>
      </c>
      <c r="T36" s="62"/>
      <c r="U36" s="62"/>
      <c r="V36" s="62"/>
      <c r="W36" s="114">
        <f t="shared" ca="1" si="20"/>
        <v>168273</v>
      </c>
      <c r="X36" s="115">
        <f ca="1">IFERROR(('Main Tab'!$D$10-W36)/'Main Tab'!$D$10,1)</f>
        <v>5.2554234911912252E-2</v>
      </c>
      <c r="Y36" s="110"/>
      <c r="Z36" s="65">
        <v>0.5</v>
      </c>
      <c r="AA36" s="49"/>
      <c r="AB36" s="49"/>
      <c r="AC36" s="50"/>
      <c r="AD36" s="104"/>
      <c r="AE36" s="106"/>
      <c r="AF36" s="108"/>
      <c r="AI36" s="83">
        <f t="shared" ca="1" si="21"/>
        <v>43564.208333333278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/>
      </c>
      <c r="AP36" s="81">
        <f t="shared" si="1"/>
        <v>26</v>
      </c>
      <c r="AQ36" s="81">
        <f t="shared" si="2"/>
        <v>102</v>
      </c>
      <c r="AR36" s="81">
        <f t="shared" si="3"/>
        <v>2101</v>
      </c>
      <c r="AS36" s="81" t="str">
        <f t="shared" si="4"/>
        <v/>
      </c>
      <c r="AT36" s="81" t="str">
        <f t="shared" si="5"/>
        <v/>
      </c>
      <c r="AU36" s="81">
        <f t="shared" si="6"/>
        <v>0.53125</v>
      </c>
      <c r="AV36" s="81">
        <f t="shared" si="7"/>
        <v>1.75</v>
      </c>
      <c r="AW36" s="82">
        <f t="shared" si="8"/>
        <v>93</v>
      </c>
      <c r="AX36" s="81">
        <f t="shared" si="9"/>
        <v>140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1221</v>
      </c>
      <c r="BC36" s="81">
        <f t="shared" si="14"/>
        <v>140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43564.249999999942</v>
      </c>
      <c r="C37" s="55"/>
      <c r="D37" s="56">
        <v>1219</v>
      </c>
      <c r="E37" s="57">
        <v>34</v>
      </c>
      <c r="F37" s="56">
        <v>1.75</v>
      </c>
      <c r="G37" s="57">
        <v>102</v>
      </c>
      <c r="H37" s="58">
        <v>138</v>
      </c>
      <c r="I37" s="59"/>
      <c r="J37" s="161"/>
      <c r="K37" s="66"/>
      <c r="L37" s="55"/>
      <c r="M37" s="56"/>
      <c r="N37" s="58"/>
      <c r="O37" s="60">
        <v>2042</v>
      </c>
      <c r="P37" s="56">
        <v>39</v>
      </c>
      <c r="Q37" s="58">
        <v>90</v>
      </c>
      <c r="R37" s="25">
        <f t="shared" si="18"/>
        <v>590</v>
      </c>
      <c r="S37" s="26">
        <f t="shared" si="19"/>
        <v>2116</v>
      </c>
      <c r="T37" s="63"/>
      <c r="U37" s="63"/>
      <c r="V37" s="63"/>
      <c r="W37" s="116">
        <f t="shared" ca="1" si="20"/>
        <v>168183</v>
      </c>
      <c r="X37" s="117">
        <f ca="1">IFERROR(('Main Tab'!$D$10-W37)/'Main Tab'!$D$10,1)</f>
        <v>5.3060971695935405E-2</v>
      </c>
      <c r="Y37" s="111"/>
      <c r="Z37" s="66">
        <v>0.5</v>
      </c>
      <c r="AA37" s="55"/>
      <c r="AB37" s="55"/>
      <c r="AC37" s="56"/>
      <c r="AD37" s="105"/>
      <c r="AE37" s="107"/>
      <c r="AF37" s="109"/>
      <c r="AI37" s="85">
        <f t="shared" ca="1" si="21"/>
        <v>43564.249999999942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39</v>
      </c>
      <c r="AQ37" s="86">
        <f t="shared" si="2"/>
        <v>90</v>
      </c>
      <c r="AR37" s="86">
        <f t="shared" si="3"/>
        <v>2042</v>
      </c>
      <c r="AS37" s="86" t="str">
        <f t="shared" si="4"/>
        <v/>
      </c>
      <c r="AT37" s="86" t="str">
        <f t="shared" si="5"/>
        <v/>
      </c>
      <c r="AU37" s="86">
        <f t="shared" si="6"/>
        <v>0.53125</v>
      </c>
      <c r="AV37" s="86">
        <f t="shared" si="7"/>
        <v>1.75</v>
      </c>
      <c r="AW37" s="87">
        <f t="shared" si="8"/>
        <v>102</v>
      </c>
      <c r="AX37" s="86">
        <f t="shared" si="9"/>
        <v>138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1219</v>
      </c>
      <c r="BC37" s="86">
        <f t="shared" si="14"/>
        <v>138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4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7">
    <tabColor rgb="FF000000"/>
    <pageSetUpPr fitToPage="1"/>
  </sheetPr>
  <dimension ref="B1:BF100"/>
  <sheetViews>
    <sheetView showGridLines="0" topLeftCell="A43" workbookViewId="0">
      <selection activeCell="E41" sqref="E41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43562</v>
      </c>
      <c r="N5" s="468" t="str">
        <f ca="1">"Oil Sales for "&amp;TEXT(L5,"MM-DD-YY")</f>
        <v>Oil Sales for 04-07-19</v>
      </c>
      <c r="O5" s="469"/>
      <c r="P5" s="96">
        <f>SUM(AC14:AC37)</f>
        <v>0</v>
      </c>
      <c r="Q5" s="10"/>
      <c r="R5" s="531" t="str">
        <f ca="1">"Flare Total For "&amp;TEXT(L5,"MM-DD-YY")</f>
        <v>Flare Total For 04-07-19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481</v>
      </c>
      <c r="M6" s="10"/>
      <c r="N6" s="472" t="str">
        <f ca="1">"Gas Sales for "&amp;TEXT(L5,"MM-DD-YY")</f>
        <v>Gas Sales for 04-07-19</v>
      </c>
      <c r="O6" s="473"/>
      <c r="P6" s="132">
        <v>1576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2018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1241</v>
      </c>
      <c r="E14" s="51">
        <v>34</v>
      </c>
      <c r="F14" s="50">
        <v>1.5</v>
      </c>
      <c r="G14" s="51">
        <v>263</v>
      </c>
      <c r="H14" s="52">
        <v>129</v>
      </c>
      <c r="I14" s="53"/>
      <c r="J14" s="160"/>
      <c r="K14" s="65"/>
      <c r="L14" s="49"/>
      <c r="M14" s="50"/>
      <c r="N14" s="52"/>
      <c r="O14" s="54">
        <v>2254</v>
      </c>
      <c r="P14" s="50">
        <v>19</v>
      </c>
      <c r="Q14" s="52">
        <v>106</v>
      </c>
      <c r="R14" s="21">
        <f>P14</f>
        <v>19</v>
      </c>
      <c r="S14" s="22">
        <f>Q14</f>
        <v>106</v>
      </c>
      <c r="T14" s="61"/>
      <c r="U14" s="61"/>
      <c r="V14" s="61"/>
      <c r="W14" s="112">
        <f ca="1">INDEX('Daily Totals'!$1:$1048576,MATCH(L5,'Daily Totals'!B:B)-1,17)</f>
        <v>172260</v>
      </c>
      <c r="X14" s="113">
        <f ca="1">IFERROR(('Main Tab'!$D$10-W14)/'Main Tab'!$D$10,1)</f>
        <v>3.0105795379686613E-2</v>
      </c>
      <c r="Y14" s="185"/>
      <c r="Z14" s="64">
        <v>5</v>
      </c>
      <c r="AA14" s="49"/>
      <c r="AB14" s="49"/>
      <c r="AC14" s="50"/>
      <c r="AD14" s="104"/>
      <c r="AE14" s="106"/>
      <c r="AF14" s="108"/>
      <c r="AI14" s="83">
        <f ca="1">$L$5+B14</f>
        <v>43562.291666666664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19</v>
      </c>
      <c r="AQ14" s="81">
        <f t="shared" ref="AQ14:AQ37" si="2">IF(Q14="","",Q14)</f>
        <v>106</v>
      </c>
      <c r="AR14" s="81">
        <f t="shared" ref="AR14:AR37" si="3">IF(O14="","",O14)</f>
        <v>2254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0.53125</v>
      </c>
      <c r="AV14" s="81">
        <f t="shared" ref="AV14:AV37" si="7">IF(F14="","",F14)</f>
        <v>1.5</v>
      </c>
      <c r="AW14" s="82">
        <f t="shared" ref="AW14:AW37" si="8">IF(G14="","",G14)</f>
        <v>263</v>
      </c>
      <c r="AX14" s="81">
        <f t="shared" ref="AX14:AX37" si="9">IF(H14="","",H14)</f>
        <v>129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1241</v>
      </c>
      <c r="BC14" s="81">
        <f t="shared" ref="BC14:BC37" si="14">IF(H14="","",H14)</f>
        <v>129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43562.333333333328</v>
      </c>
      <c r="C15" s="49"/>
      <c r="D15" s="50">
        <v>1223</v>
      </c>
      <c r="E15" s="51">
        <v>34</v>
      </c>
      <c r="F15" s="50">
        <v>1.5</v>
      </c>
      <c r="G15" s="51">
        <v>278</v>
      </c>
      <c r="H15" s="52">
        <v>130</v>
      </c>
      <c r="I15" s="53"/>
      <c r="J15" s="160"/>
      <c r="K15" s="65"/>
      <c r="L15" s="49"/>
      <c r="M15" s="50"/>
      <c r="N15" s="52"/>
      <c r="O15" s="54">
        <v>2341</v>
      </c>
      <c r="P15" s="50">
        <v>20</v>
      </c>
      <c r="Q15" s="52">
        <v>110</v>
      </c>
      <c r="R15" s="23">
        <f t="shared" ref="R15:R37" si="18">P15+R14</f>
        <v>39</v>
      </c>
      <c r="S15" s="24">
        <f t="shared" ref="S15:S37" si="19">Q15+S14</f>
        <v>216</v>
      </c>
      <c r="T15" s="62"/>
      <c r="U15" s="62"/>
      <c r="V15" s="62"/>
      <c r="W15" s="114">
        <f t="shared" ref="W15:W37" ca="1" si="20">W14-Q15</f>
        <v>172150</v>
      </c>
      <c r="X15" s="115">
        <f ca="1">IFERROR(('Main Tab'!$D$10-W15)/'Main Tab'!$D$10,1)</f>
        <v>3.0725140337937131E-2</v>
      </c>
      <c r="Y15" s="110"/>
      <c r="Z15" s="65">
        <v>5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43562.333333333328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20</v>
      </c>
      <c r="AQ15" s="81">
        <f t="shared" si="2"/>
        <v>110</v>
      </c>
      <c r="AR15" s="81">
        <f t="shared" si="3"/>
        <v>2341</v>
      </c>
      <c r="AS15" s="81" t="str">
        <f t="shared" si="4"/>
        <v/>
      </c>
      <c r="AT15" s="81" t="str">
        <f t="shared" si="5"/>
        <v/>
      </c>
      <c r="AU15" s="81">
        <f t="shared" si="6"/>
        <v>0.53125</v>
      </c>
      <c r="AV15" s="81">
        <f t="shared" si="7"/>
        <v>1.5</v>
      </c>
      <c r="AW15" s="82">
        <f t="shared" si="8"/>
        <v>278</v>
      </c>
      <c r="AX15" s="81">
        <f t="shared" si="9"/>
        <v>130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1223</v>
      </c>
      <c r="BC15" s="81">
        <f t="shared" si="14"/>
        <v>130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43562.374999999993</v>
      </c>
      <c r="C16" s="49"/>
      <c r="D16" s="50">
        <v>1206</v>
      </c>
      <c r="E16" s="51">
        <v>34</v>
      </c>
      <c r="F16" s="50">
        <v>1.5</v>
      </c>
      <c r="G16" s="51">
        <v>386</v>
      </c>
      <c r="H16" s="52">
        <v>138</v>
      </c>
      <c r="I16" s="53"/>
      <c r="J16" s="160"/>
      <c r="K16" s="65"/>
      <c r="L16" s="49"/>
      <c r="M16" s="50"/>
      <c r="N16" s="52"/>
      <c r="O16" s="54">
        <v>2875</v>
      </c>
      <c r="P16" s="50">
        <v>22</v>
      </c>
      <c r="Q16" s="52">
        <v>101</v>
      </c>
      <c r="R16" s="23">
        <f t="shared" si="18"/>
        <v>61</v>
      </c>
      <c r="S16" s="24">
        <f t="shared" si="19"/>
        <v>317</v>
      </c>
      <c r="T16" s="62"/>
      <c r="U16" s="62"/>
      <c r="V16" s="62"/>
      <c r="W16" s="114">
        <f t="shared" ca="1" si="20"/>
        <v>172049</v>
      </c>
      <c r="X16" s="115">
        <f ca="1">IFERROR(('Main Tab'!$D$10-W16)/'Main Tab'!$D$10,1)</f>
        <v>3.1293811617785335E-2</v>
      </c>
      <c r="Y16" s="110"/>
      <c r="Z16" s="65">
        <v>5</v>
      </c>
      <c r="AA16" s="49"/>
      <c r="AB16" s="49"/>
      <c r="AC16" s="50"/>
      <c r="AD16" s="104"/>
      <c r="AE16" s="106"/>
      <c r="AF16" s="108"/>
      <c r="AI16" s="83">
        <f t="shared" ca="1" si="21"/>
        <v>43562.374999999993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22</v>
      </c>
      <c r="AQ16" s="81">
        <f t="shared" si="2"/>
        <v>101</v>
      </c>
      <c r="AR16" s="81">
        <f t="shared" si="3"/>
        <v>2875</v>
      </c>
      <c r="AS16" s="81" t="str">
        <f t="shared" si="4"/>
        <v/>
      </c>
      <c r="AT16" s="81" t="str">
        <f t="shared" si="5"/>
        <v/>
      </c>
      <c r="AU16" s="81">
        <f t="shared" si="6"/>
        <v>0.53125</v>
      </c>
      <c r="AV16" s="81">
        <f t="shared" si="7"/>
        <v>1.5</v>
      </c>
      <c r="AW16" s="82">
        <f t="shared" si="8"/>
        <v>386</v>
      </c>
      <c r="AX16" s="81">
        <f t="shared" si="9"/>
        <v>138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1206</v>
      </c>
      <c r="BC16" s="81">
        <f t="shared" si="14"/>
        <v>138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43562.416666666657</v>
      </c>
      <c r="C17" s="49"/>
      <c r="D17" s="50">
        <v>1192</v>
      </c>
      <c r="E17" s="51">
        <v>34</v>
      </c>
      <c r="F17" s="50">
        <v>1.5</v>
      </c>
      <c r="G17" s="51">
        <v>420</v>
      </c>
      <c r="H17" s="52">
        <v>140</v>
      </c>
      <c r="I17" s="53"/>
      <c r="J17" s="160"/>
      <c r="K17" s="65"/>
      <c r="L17" s="49"/>
      <c r="M17" s="50"/>
      <c r="N17" s="52"/>
      <c r="O17" s="54">
        <v>2954</v>
      </c>
      <c r="P17" s="50">
        <v>29</v>
      </c>
      <c r="Q17" s="52">
        <v>113</v>
      </c>
      <c r="R17" s="23">
        <f t="shared" si="18"/>
        <v>90</v>
      </c>
      <c r="S17" s="24">
        <f t="shared" si="19"/>
        <v>430</v>
      </c>
      <c r="T17" s="62"/>
      <c r="U17" s="171"/>
      <c r="V17" s="62"/>
      <c r="W17" s="114">
        <f t="shared" ca="1" si="20"/>
        <v>171936</v>
      </c>
      <c r="X17" s="115">
        <f ca="1">IFERROR(('Main Tab'!$D$10-W17)/'Main Tab'!$D$10,1)</f>
        <v>3.1930047802169959E-2</v>
      </c>
      <c r="Y17" s="110"/>
      <c r="Z17" s="65">
        <v>5</v>
      </c>
      <c r="AA17" s="49"/>
      <c r="AB17" s="49"/>
      <c r="AC17" s="50"/>
      <c r="AD17" s="104"/>
      <c r="AE17" s="106"/>
      <c r="AF17" s="108"/>
      <c r="AI17" s="83">
        <f t="shared" ca="1" si="21"/>
        <v>43562.416666666657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29</v>
      </c>
      <c r="AQ17" s="81">
        <f t="shared" si="2"/>
        <v>113</v>
      </c>
      <c r="AR17" s="81">
        <f t="shared" si="3"/>
        <v>2954</v>
      </c>
      <c r="AS17" s="81" t="str">
        <f t="shared" si="4"/>
        <v/>
      </c>
      <c r="AT17" s="81" t="str">
        <f t="shared" si="5"/>
        <v/>
      </c>
      <c r="AU17" s="81">
        <f t="shared" si="6"/>
        <v>0.53125</v>
      </c>
      <c r="AV17" s="81">
        <f t="shared" si="7"/>
        <v>1.5</v>
      </c>
      <c r="AW17" s="82">
        <f t="shared" si="8"/>
        <v>420</v>
      </c>
      <c r="AX17" s="81">
        <f t="shared" si="9"/>
        <v>140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1192</v>
      </c>
      <c r="BC17" s="81">
        <f t="shared" si="14"/>
        <v>140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43562.458333333321</v>
      </c>
      <c r="C18" s="49"/>
      <c r="D18" s="50">
        <v>1451</v>
      </c>
      <c r="E18" s="51">
        <v>34</v>
      </c>
      <c r="F18" s="50">
        <v>1.75</v>
      </c>
      <c r="G18" s="51">
        <v>0</v>
      </c>
      <c r="H18" s="52">
        <v>64</v>
      </c>
      <c r="I18" s="53"/>
      <c r="J18" s="160"/>
      <c r="K18" s="65"/>
      <c r="L18" s="49"/>
      <c r="M18" s="50"/>
      <c r="N18" s="52"/>
      <c r="O18" s="54">
        <v>0</v>
      </c>
      <c r="P18" s="50">
        <v>20</v>
      </c>
      <c r="Q18" s="52">
        <v>115</v>
      </c>
      <c r="R18" s="23">
        <f t="shared" si="18"/>
        <v>110</v>
      </c>
      <c r="S18" s="24">
        <f t="shared" si="19"/>
        <v>545</v>
      </c>
      <c r="T18" s="62"/>
      <c r="U18" s="62"/>
      <c r="V18" s="62"/>
      <c r="W18" s="114">
        <f t="shared" ca="1" si="20"/>
        <v>171821</v>
      </c>
      <c r="X18" s="115">
        <f ca="1">IFERROR(('Main Tab'!$D$10-W18)/'Main Tab'!$D$10,1)</f>
        <v>3.2577544803977322E-2</v>
      </c>
      <c r="Y18" s="110" t="s">
        <v>222</v>
      </c>
      <c r="Z18" s="65">
        <v>5</v>
      </c>
      <c r="AA18" s="49"/>
      <c r="AB18" s="49"/>
      <c r="AC18" s="50"/>
      <c r="AD18" s="104"/>
      <c r="AE18" s="106"/>
      <c r="AF18" s="108"/>
      <c r="AI18" s="83">
        <f t="shared" ca="1" si="21"/>
        <v>43562.458333333321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>put bigger orrifec plate in/1.75</v>
      </c>
      <c r="AP18" s="81">
        <f t="shared" si="1"/>
        <v>20</v>
      </c>
      <c r="AQ18" s="81">
        <f t="shared" si="2"/>
        <v>115</v>
      </c>
      <c r="AR18" s="81">
        <f t="shared" si="3"/>
        <v>0</v>
      </c>
      <c r="AS18" s="81" t="str">
        <f t="shared" si="4"/>
        <v/>
      </c>
      <c r="AT18" s="81" t="str">
        <f t="shared" si="5"/>
        <v/>
      </c>
      <c r="AU18" s="81">
        <f t="shared" si="6"/>
        <v>0.53125</v>
      </c>
      <c r="AV18" s="81">
        <f t="shared" si="7"/>
        <v>1.75</v>
      </c>
      <c r="AW18" s="82">
        <f t="shared" si="8"/>
        <v>0</v>
      </c>
      <c r="AX18" s="81">
        <f t="shared" si="9"/>
        <v>64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1451</v>
      </c>
      <c r="BC18" s="81">
        <f t="shared" si="14"/>
        <v>64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ht="26.25" x14ac:dyDescent="0.25">
      <c r="B19" s="47">
        <f t="shared" ca="1" si="22"/>
        <v>43562.499999999985</v>
      </c>
      <c r="C19" s="49"/>
      <c r="D19" s="50">
        <v>1477</v>
      </c>
      <c r="E19" s="51">
        <v>34</v>
      </c>
      <c r="F19" s="50">
        <v>1.75</v>
      </c>
      <c r="G19" s="51">
        <v>0</v>
      </c>
      <c r="H19" s="52">
        <v>66</v>
      </c>
      <c r="I19" s="53"/>
      <c r="J19" s="160"/>
      <c r="K19" s="65"/>
      <c r="L19" s="49"/>
      <c r="M19" s="50"/>
      <c r="N19" s="52"/>
      <c r="O19" s="54">
        <v>0</v>
      </c>
      <c r="P19" s="50">
        <v>0</v>
      </c>
      <c r="Q19" s="52">
        <v>0</v>
      </c>
      <c r="R19" s="23">
        <f t="shared" si="18"/>
        <v>110</v>
      </c>
      <c r="S19" s="24">
        <f t="shared" si="19"/>
        <v>545</v>
      </c>
      <c r="T19" s="62"/>
      <c r="U19" s="62"/>
      <c r="V19" s="62"/>
      <c r="W19" s="114">
        <f t="shared" ca="1" si="20"/>
        <v>171821</v>
      </c>
      <c r="X19" s="115">
        <f ca="1">IFERROR(('Main Tab'!$D$10-W19)/'Main Tab'!$D$10,1)</f>
        <v>3.2577544803977322E-2</v>
      </c>
      <c r="Y19" s="110" t="s">
        <v>223</v>
      </c>
      <c r="Z19" s="65">
        <v>0</v>
      </c>
      <c r="AA19" s="49"/>
      <c r="AB19" s="49"/>
      <c r="AC19" s="50"/>
      <c r="AD19" s="104"/>
      <c r="AE19" s="106"/>
      <c r="AF19" s="108"/>
      <c r="AI19" s="83">
        <f t="shared" ca="1" si="21"/>
        <v>43562.499999999985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>Shut well in due to choke body and hammer union washing out</v>
      </c>
      <c r="AP19" s="81">
        <f t="shared" si="1"/>
        <v>0</v>
      </c>
      <c r="AQ19" s="81">
        <f t="shared" si="2"/>
        <v>0</v>
      </c>
      <c r="AR19" s="81">
        <f t="shared" si="3"/>
        <v>0</v>
      </c>
      <c r="AS19" s="81" t="str">
        <f t="shared" si="4"/>
        <v/>
      </c>
      <c r="AT19" s="81" t="str">
        <f t="shared" si="5"/>
        <v/>
      </c>
      <c r="AU19" s="81">
        <f t="shared" si="6"/>
        <v>0.53125</v>
      </c>
      <c r="AV19" s="81">
        <f t="shared" si="7"/>
        <v>1.75</v>
      </c>
      <c r="AW19" s="82">
        <f t="shared" si="8"/>
        <v>0</v>
      </c>
      <c r="AX19" s="81">
        <f t="shared" si="9"/>
        <v>66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1477</v>
      </c>
      <c r="BC19" s="81">
        <f t="shared" si="14"/>
        <v>66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ht="26.25" x14ac:dyDescent="0.25">
      <c r="B20" s="47">
        <f t="shared" ca="1" si="22"/>
        <v>43562.54166666665</v>
      </c>
      <c r="C20" s="49"/>
      <c r="D20" s="50">
        <v>1477</v>
      </c>
      <c r="E20" s="51">
        <v>34</v>
      </c>
      <c r="F20" s="50">
        <v>1.75</v>
      </c>
      <c r="G20" s="51">
        <v>0</v>
      </c>
      <c r="H20" s="52">
        <v>63</v>
      </c>
      <c r="I20" s="53"/>
      <c r="J20" s="160"/>
      <c r="K20" s="65"/>
      <c r="L20" s="49"/>
      <c r="M20" s="50"/>
      <c r="N20" s="52"/>
      <c r="O20" s="54">
        <v>0</v>
      </c>
      <c r="P20" s="50">
        <v>0</v>
      </c>
      <c r="Q20" s="52">
        <v>0</v>
      </c>
      <c r="R20" s="23">
        <f t="shared" si="18"/>
        <v>110</v>
      </c>
      <c r="S20" s="24">
        <f t="shared" si="19"/>
        <v>545</v>
      </c>
      <c r="T20" s="62"/>
      <c r="U20" s="62"/>
      <c r="V20" s="62"/>
      <c r="W20" s="114">
        <f t="shared" ca="1" si="20"/>
        <v>171821</v>
      </c>
      <c r="X20" s="115">
        <f ca="1">IFERROR(('Main Tab'!$D$10-W20)/'Main Tab'!$D$10,1)</f>
        <v>3.2577544803977322E-2</v>
      </c>
      <c r="Y20" s="110" t="s">
        <v>224</v>
      </c>
      <c r="Z20" s="65">
        <v>0</v>
      </c>
      <c r="AA20" s="49"/>
      <c r="AB20" s="49"/>
      <c r="AC20" s="50"/>
      <c r="AD20" s="104"/>
      <c r="AE20" s="106"/>
      <c r="AF20" s="108"/>
      <c r="AI20" s="83">
        <f t="shared" ca="1" si="21"/>
        <v>43562.54166666665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>rigged up choke manifold and another sand seperator</v>
      </c>
      <c r="AP20" s="81">
        <f t="shared" si="1"/>
        <v>0</v>
      </c>
      <c r="AQ20" s="81">
        <f t="shared" si="2"/>
        <v>0</v>
      </c>
      <c r="AR20" s="81">
        <f t="shared" si="3"/>
        <v>0</v>
      </c>
      <c r="AS20" s="81" t="str">
        <f t="shared" si="4"/>
        <v/>
      </c>
      <c r="AT20" s="81" t="str">
        <f t="shared" si="5"/>
        <v/>
      </c>
      <c r="AU20" s="81">
        <f t="shared" si="6"/>
        <v>0.53125</v>
      </c>
      <c r="AV20" s="81">
        <f t="shared" si="7"/>
        <v>1.75</v>
      </c>
      <c r="AW20" s="82">
        <f t="shared" si="8"/>
        <v>0</v>
      </c>
      <c r="AX20" s="81">
        <f t="shared" si="9"/>
        <v>63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1477</v>
      </c>
      <c r="BC20" s="81">
        <f t="shared" si="14"/>
        <v>63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ht="26.25" x14ac:dyDescent="0.25">
      <c r="B21" s="47">
        <f t="shared" ca="1" si="22"/>
        <v>43562.583333333314</v>
      </c>
      <c r="C21" s="49"/>
      <c r="D21" s="50">
        <v>1217</v>
      </c>
      <c r="E21" s="51">
        <v>34</v>
      </c>
      <c r="F21" s="50">
        <v>1.75</v>
      </c>
      <c r="G21" s="51">
        <v>55</v>
      </c>
      <c r="H21" s="52">
        <v>127</v>
      </c>
      <c r="I21" s="53"/>
      <c r="J21" s="160"/>
      <c r="K21" s="65"/>
      <c r="L21" s="49"/>
      <c r="M21" s="50"/>
      <c r="N21" s="52"/>
      <c r="O21" s="54">
        <v>1477</v>
      </c>
      <c r="P21" s="50">
        <v>15</v>
      </c>
      <c r="Q21" s="52">
        <v>46</v>
      </c>
      <c r="R21" s="23">
        <f t="shared" si="18"/>
        <v>125</v>
      </c>
      <c r="S21" s="24">
        <f t="shared" si="19"/>
        <v>591</v>
      </c>
      <c r="T21" s="62"/>
      <c r="U21" s="62"/>
      <c r="V21" s="62"/>
      <c r="W21" s="114">
        <f t="shared" ca="1" si="20"/>
        <v>171775</v>
      </c>
      <c r="X21" s="115">
        <f ca="1">IFERROR(('Main Tab'!$D$10-W21)/'Main Tab'!$D$10,1)</f>
        <v>3.2836543604700265E-2</v>
      </c>
      <c r="Y21" s="110" t="s">
        <v>224</v>
      </c>
      <c r="Z21" s="65">
        <v>5</v>
      </c>
      <c r="AA21" s="49"/>
      <c r="AB21" s="49"/>
      <c r="AC21" s="50"/>
      <c r="AD21" s="104"/>
      <c r="AE21" s="106"/>
      <c r="AF21" s="108"/>
      <c r="AI21" s="83">
        <f t="shared" ca="1" si="21"/>
        <v>43562.583333333314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>rigged up choke manifold and another sand seperator</v>
      </c>
      <c r="AP21" s="81">
        <f t="shared" si="1"/>
        <v>15</v>
      </c>
      <c r="AQ21" s="81">
        <f t="shared" si="2"/>
        <v>46</v>
      </c>
      <c r="AR21" s="81">
        <f t="shared" si="3"/>
        <v>1477</v>
      </c>
      <c r="AS21" s="81" t="str">
        <f t="shared" si="4"/>
        <v/>
      </c>
      <c r="AT21" s="81" t="str">
        <f t="shared" si="5"/>
        <v/>
      </c>
      <c r="AU21" s="81">
        <f t="shared" si="6"/>
        <v>0.53125</v>
      </c>
      <c r="AV21" s="81">
        <f t="shared" si="7"/>
        <v>1.75</v>
      </c>
      <c r="AW21" s="82">
        <f t="shared" si="8"/>
        <v>55</v>
      </c>
      <c r="AX21" s="81">
        <f t="shared" si="9"/>
        <v>127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1217</v>
      </c>
      <c r="BC21" s="81">
        <f t="shared" si="14"/>
        <v>127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43562.624999999978</v>
      </c>
      <c r="C22" s="49"/>
      <c r="D22" s="50">
        <v>1218</v>
      </c>
      <c r="E22" s="51">
        <v>34</v>
      </c>
      <c r="F22" s="50">
        <v>1.75</v>
      </c>
      <c r="G22" s="51">
        <v>52</v>
      </c>
      <c r="H22" s="52">
        <v>128</v>
      </c>
      <c r="I22" s="53"/>
      <c r="J22" s="160"/>
      <c r="K22" s="65"/>
      <c r="L22" s="49"/>
      <c r="M22" s="50"/>
      <c r="N22" s="52"/>
      <c r="O22" s="54">
        <v>1439</v>
      </c>
      <c r="P22" s="50">
        <v>20</v>
      </c>
      <c r="Q22" s="52">
        <v>88</v>
      </c>
      <c r="R22" s="23">
        <f t="shared" si="18"/>
        <v>145</v>
      </c>
      <c r="S22" s="24">
        <f t="shared" si="19"/>
        <v>679</v>
      </c>
      <c r="T22" s="62"/>
      <c r="U22" s="62"/>
      <c r="V22" s="62"/>
      <c r="W22" s="114">
        <f t="shared" ca="1" si="20"/>
        <v>171687</v>
      </c>
      <c r="X22" s="115">
        <f ca="1">IFERROR(('Main Tab'!$D$10-W22)/'Main Tab'!$D$10,1)</f>
        <v>3.3332019571300678E-2</v>
      </c>
      <c r="Y22" s="110" t="s">
        <v>225</v>
      </c>
      <c r="Z22" s="65">
        <v>5</v>
      </c>
      <c r="AA22" s="49"/>
      <c r="AB22" s="49"/>
      <c r="AC22" s="50"/>
      <c r="AD22" s="104"/>
      <c r="AE22" s="106"/>
      <c r="AF22" s="108"/>
      <c r="AI22" s="83">
        <f t="shared" ca="1" si="21"/>
        <v>43562.624999999978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 xml:space="preserve">rigged up extra quarter pit </v>
      </c>
      <c r="AP22" s="81">
        <f t="shared" si="1"/>
        <v>20</v>
      </c>
      <c r="AQ22" s="81">
        <f t="shared" si="2"/>
        <v>88</v>
      </c>
      <c r="AR22" s="81">
        <f t="shared" si="3"/>
        <v>1439</v>
      </c>
      <c r="AS22" s="81" t="str">
        <f t="shared" si="4"/>
        <v/>
      </c>
      <c r="AT22" s="81" t="str">
        <f t="shared" si="5"/>
        <v/>
      </c>
      <c r="AU22" s="81">
        <f t="shared" si="6"/>
        <v>0.53125</v>
      </c>
      <c r="AV22" s="81">
        <f t="shared" si="7"/>
        <v>1.75</v>
      </c>
      <c r="AW22" s="82">
        <f t="shared" si="8"/>
        <v>52</v>
      </c>
      <c r="AX22" s="81">
        <f t="shared" si="9"/>
        <v>128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1218</v>
      </c>
      <c r="BC22" s="81">
        <f t="shared" si="14"/>
        <v>128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43562.666666666642</v>
      </c>
      <c r="C23" s="49"/>
      <c r="D23" s="50">
        <v>1217</v>
      </c>
      <c r="E23" s="51">
        <v>34</v>
      </c>
      <c r="F23" s="50">
        <v>1.75</v>
      </c>
      <c r="G23" s="51">
        <v>53</v>
      </c>
      <c r="H23" s="52">
        <v>122</v>
      </c>
      <c r="I23" s="53"/>
      <c r="J23" s="160"/>
      <c r="K23" s="65"/>
      <c r="L23" s="49"/>
      <c r="M23" s="50"/>
      <c r="N23" s="52"/>
      <c r="O23" s="54">
        <v>1456</v>
      </c>
      <c r="P23" s="50">
        <v>18</v>
      </c>
      <c r="Q23" s="52">
        <v>98</v>
      </c>
      <c r="R23" s="23">
        <f t="shared" si="18"/>
        <v>163</v>
      </c>
      <c r="S23" s="24">
        <f t="shared" si="19"/>
        <v>777</v>
      </c>
      <c r="T23" s="62"/>
      <c r="U23" s="62"/>
      <c r="V23" s="62"/>
      <c r="W23" s="114">
        <f t="shared" ca="1" si="20"/>
        <v>171589</v>
      </c>
      <c r="X23" s="115">
        <f ca="1">IFERROR(('Main Tab'!$D$10-W23)/'Main Tab'!$D$10,1)</f>
        <v>3.3883799625014782E-2</v>
      </c>
      <c r="Y23" s="110"/>
      <c r="Z23" s="65">
        <v>5</v>
      </c>
      <c r="AA23" s="49"/>
      <c r="AB23" s="49"/>
      <c r="AC23" s="50"/>
      <c r="AD23" s="104"/>
      <c r="AE23" s="106"/>
      <c r="AF23" s="108"/>
      <c r="AI23" s="83">
        <f t="shared" ca="1" si="21"/>
        <v>43562.666666666642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18</v>
      </c>
      <c r="AQ23" s="81">
        <f t="shared" si="2"/>
        <v>98</v>
      </c>
      <c r="AR23" s="81">
        <f t="shared" si="3"/>
        <v>1456</v>
      </c>
      <c r="AS23" s="81" t="str">
        <f t="shared" si="4"/>
        <v/>
      </c>
      <c r="AT23" s="81" t="str">
        <f t="shared" si="5"/>
        <v/>
      </c>
      <c r="AU23" s="81">
        <f t="shared" si="6"/>
        <v>0.53125</v>
      </c>
      <c r="AV23" s="81">
        <f t="shared" si="7"/>
        <v>1.75</v>
      </c>
      <c r="AW23" s="82">
        <f t="shared" si="8"/>
        <v>53</v>
      </c>
      <c r="AX23" s="81">
        <f t="shared" si="9"/>
        <v>122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1217</v>
      </c>
      <c r="BC23" s="81">
        <f t="shared" si="14"/>
        <v>122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43562.708333333307</v>
      </c>
      <c r="C24" s="49"/>
      <c r="D24" s="50">
        <v>1218</v>
      </c>
      <c r="E24" s="51">
        <v>34</v>
      </c>
      <c r="F24" s="50">
        <v>1.75</v>
      </c>
      <c r="G24" s="51">
        <v>56</v>
      </c>
      <c r="H24" s="52">
        <v>127</v>
      </c>
      <c r="I24" s="53"/>
      <c r="J24" s="160"/>
      <c r="K24" s="65"/>
      <c r="L24" s="49"/>
      <c r="M24" s="50"/>
      <c r="N24" s="52"/>
      <c r="O24" s="54">
        <v>1495</v>
      </c>
      <c r="P24" s="50">
        <v>15</v>
      </c>
      <c r="Q24" s="52">
        <v>100</v>
      </c>
      <c r="R24" s="23">
        <f t="shared" si="18"/>
        <v>178</v>
      </c>
      <c r="S24" s="24">
        <f t="shared" si="19"/>
        <v>877</v>
      </c>
      <c r="T24" s="62"/>
      <c r="U24" s="62"/>
      <c r="V24" s="62"/>
      <c r="W24" s="114">
        <f t="shared" ca="1" si="20"/>
        <v>171489</v>
      </c>
      <c r="X24" s="115">
        <f ca="1">IFERROR(('Main Tab'!$D$10-W24)/'Main Tab'!$D$10,1)</f>
        <v>3.4446840496151612E-2</v>
      </c>
      <c r="Y24" s="110"/>
      <c r="Z24" s="65">
        <v>5</v>
      </c>
      <c r="AA24" s="49"/>
      <c r="AB24" s="49"/>
      <c r="AC24" s="50"/>
      <c r="AD24" s="104"/>
      <c r="AE24" s="106"/>
      <c r="AF24" s="108"/>
      <c r="AI24" s="83">
        <f t="shared" ca="1" si="21"/>
        <v>43562.708333333307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15</v>
      </c>
      <c r="AQ24" s="81">
        <f t="shared" si="2"/>
        <v>100</v>
      </c>
      <c r="AR24" s="81">
        <f t="shared" si="3"/>
        <v>1495</v>
      </c>
      <c r="AS24" s="81" t="str">
        <f t="shared" si="4"/>
        <v/>
      </c>
      <c r="AT24" s="81" t="str">
        <f t="shared" si="5"/>
        <v/>
      </c>
      <c r="AU24" s="81">
        <f t="shared" si="6"/>
        <v>0.53125</v>
      </c>
      <c r="AV24" s="81">
        <f t="shared" si="7"/>
        <v>1.75</v>
      </c>
      <c r="AW24" s="82">
        <f t="shared" si="8"/>
        <v>56</v>
      </c>
      <c r="AX24" s="81">
        <f t="shared" si="9"/>
        <v>127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1218</v>
      </c>
      <c r="BC24" s="81">
        <f t="shared" si="14"/>
        <v>127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43562.749999999971</v>
      </c>
      <c r="C25" s="49"/>
      <c r="D25" s="50">
        <v>1219</v>
      </c>
      <c r="E25" s="51">
        <v>34</v>
      </c>
      <c r="F25" s="50">
        <v>1.75</v>
      </c>
      <c r="G25" s="51">
        <v>55</v>
      </c>
      <c r="H25" s="52">
        <v>129</v>
      </c>
      <c r="I25" s="53"/>
      <c r="J25" s="160"/>
      <c r="K25" s="65"/>
      <c r="L25" s="49"/>
      <c r="M25" s="50"/>
      <c r="N25" s="52"/>
      <c r="O25" s="54">
        <v>1492</v>
      </c>
      <c r="P25" s="50">
        <v>20</v>
      </c>
      <c r="Q25" s="52">
        <v>81</v>
      </c>
      <c r="R25" s="23">
        <f t="shared" si="18"/>
        <v>198</v>
      </c>
      <c r="S25" s="24">
        <f t="shared" si="19"/>
        <v>958</v>
      </c>
      <c r="T25" s="62"/>
      <c r="U25" s="62"/>
      <c r="V25" s="62"/>
      <c r="W25" s="114">
        <f t="shared" ca="1" si="20"/>
        <v>171408</v>
      </c>
      <c r="X25" s="115">
        <f ca="1">IFERROR(('Main Tab'!$D$10-W25)/'Main Tab'!$D$10,1)</f>
        <v>3.490290360177245E-2</v>
      </c>
      <c r="Y25" s="110"/>
      <c r="Z25" s="65">
        <v>5</v>
      </c>
      <c r="AA25" s="49"/>
      <c r="AB25" s="49"/>
      <c r="AC25" s="50"/>
      <c r="AD25" s="104"/>
      <c r="AE25" s="106"/>
      <c r="AF25" s="108"/>
      <c r="AI25" s="83">
        <f t="shared" ca="1" si="21"/>
        <v>43562.749999999971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20</v>
      </c>
      <c r="AQ25" s="81">
        <f t="shared" si="2"/>
        <v>81</v>
      </c>
      <c r="AR25" s="81">
        <f t="shared" si="3"/>
        <v>1492</v>
      </c>
      <c r="AS25" s="81" t="str">
        <f t="shared" si="4"/>
        <v/>
      </c>
      <c r="AT25" s="81" t="str">
        <f t="shared" si="5"/>
        <v/>
      </c>
      <c r="AU25" s="81">
        <f t="shared" si="6"/>
        <v>0.53125</v>
      </c>
      <c r="AV25" s="81">
        <f t="shared" si="7"/>
        <v>1.75</v>
      </c>
      <c r="AW25" s="82">
        <f t="shared" si="8"/>
        <v>55</v>
      </c>
      <c r="AX25" s="81">
        <f t="shared" si="9"/>
        <v>129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1219</v>
      </c>
      <c r="BC25" s="81">
        <f t="shared" si="14"/>
        <v>129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43562.791666666635</v>
      </c>
      <c r="C26" s="49"/>
      <c r="D26" s="50">
        <v>1229</v>
      </c>
      <c r="E26" s="51">
        <v>34</v>
      </c>
      <c r="F26" s="50">
        <v>1.75</v>
      </c>
      <c r="G26" s="51">
        <v>56</v>
      </c>
      <c r="H26" s="52">
        <v>131</v>
      </c>
      <c r="I26" s="53"/>
      <c r="J26" s="160"/>
      <c r="K26" s="65"/>
      <c r="L26" s="49"/>
      <c r="M26" s="50"/>
      <c r="N26" s="52"/>
      <c r="O26" s="54">
        <v>1524</v>
      </c>
      <c r="P26" s="50">
        <v>21</v>
      </c>
      <c r="Q26" s="52">
        <v>82</v>
      </c>
      <c r="R26" s="23">
        <f t="shared" si="18"/>
        <v>219</v>
      </c>
      <c r="S26" s="24">
        <f t="shared" si="19"/>
        <v>1040</v>
      </c>
      <c r="T26" s="62"/>
      <c r="U26" s="62"/>
      <c r="V26" s="62"/>
      <c r="W26" s="114">
        <f t="shared" ca="1" si="20"/>
        <v>171326</v>
      </c>
      <c r="X26" s="115">
        <f ca="1">IFERROR(('Main Tab'!$D$10-W26)/'Main Tab'!$D$10,1)</f>
        <v>3.5364597116104658E-2</v>
      </c>
      <c r="Y26" s="110"/>
      <c r="Z26" s="65">
        <v>5</v>
      </c>
      <c r="AA26" s="49"/>
      <c r="AB26" s="49"/>
      <c r="AC26" s="50"/>
      <c r="AD26" s="104"/>
      <c r="AE26" s="106"/>
      <c r="AF26" s="108"/>
      <c r="AI26" s="83">
        <f t="shared" ca="1" si="21"/>
        <v>43562.791666666635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21</v>
      </c>
      <c r="AQ26" s="81">
        <f t="shared" si="2"/>
        <v>82</v>
      </c>
      <c r="AR26" s="81">
        <f t="shared" si="3"/>
        <v>1524</v>
      </c>
      <c r="AS26" s="81" t="str">
        <f t="shared" si="4"/>
        <v/>
      </c>
      <c r="AT26" s="81" t="str">
        <f t="shared" si="5"/>
        <v/>
      </c>
      <c r="AU26" s="81">
        <f t="shared" si="6"/>
        <v>0.53125</v>
      </c>
      <c r="AV26" s="81">
        <f t="shared" si="7"/>
        <v>1.75</v>
      </c>
      <c r="AW26" s="82">
        <f t="shared" si="8"/>
        <v>56</v>
      </c>
      <c r="AX26" s="81">
        <f t="shared" si="9"/>
        <v>131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1229</v>
      </c>
      <c r="BC26" s="81">
        <f t="shared" si="14"/>
        <v>131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2"/>
        <v>43562.833333333299</v>
      </c>
      <c r="C27" s="49"/>
      <c r="D27" s="50">
        <v>1230</v>
      </c>
      <c r="E27" s="51">
        <v>34</v>
      </c>
      <c r="F27" s="50">
        <v>1.75</v>
      </c>
      <c r="G27" s="51">
        <v>58</v>
      </c>
      <c r="H27" s="52">
        <v>130</v>
      </c>
      <c r="I27" s="53"/>
      <c r="J27" s="160"/>
      <c r="K27" s="65"/>
      <c r="L27" s="49"/>
      <c r="M27" s="50"/>
      <c r="N27" s="52"/>
      <c r="O27" s="54">
        <v>1577</v>
      </c>
      <c r="P27" s="50">
        <v>21</v>
      </c>
      <c r="Q27" s="52">
        <v>85</v>
      </c>
      <c r="R27" s="23">
        <f t="shared" si="18"/>
        <v>240</v>
      </c>
      <c r="S27" s="24">
        <f t="shared" si="19"/>
        <v>1125</v>
      </c>
      <c r="T27" s="62"/>
      <c r="U27" s="62"/>
      <c r="V27" s="62"/>
      <c r="W27" s="114">
        <f t="shared" ca="1" si="20"/>
        <v>171241</v>
      </c>
      <c r="X27" s="115">
        <f ca="1">IFERROR(('Main Tab'!$D$10-W27)/'Main Tab'!$D$10,1)</f>
        <v>3.5843181856570969E-2</v>
      </c>
      <c r="Y27" s="110"/>
      <c r="Z27" s="65">
        <v>5</v>
      </c>
      <c r="AA27" s="49"/>
      <c r="AB27" s="49"/>
      <c r="AC27" s="50"/>
      <c r="AD27" s="104"/>
      <c r="AE27" s="106"/>
      <c r="AF27" s="108"/>
      <c r="AI27" s="83">
        <f t="shared" ca="1" si="21"/>
        <v>43562.833333333299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21</v>
      </c>
      <c r="AQ27" s="81">
        <f t="shared" si="2"/>
        <v>85</v>
      </c>
      <c r="AR27" s="81">
        <f t="shared" si="3"/>
        <v>1577</v>
      </c>
      <c r="AS27" s="81" t="str">
        <f t="shared" si="4"/>
        <v/>
      </c>
      <c r="AT27" s="81" t="str">
        <f t="shared" si="5"/>
        <v/>
      </c>
      <c r="AU27" s="81">
        <f t="shared" si="6"/>
        <v>0.53125</v>
      </c>
      <c r="AV27" s="81">
        <f t="shared" si="7"/>
        <v>1.75</v>
      </c>
      <c r="AW27" s="82">
        <f t="shared" si="8"/>
        <v>58</v>
      </c>
      <c r="AX27" s="81">
        <f t="shared" si="9"/>
        <v>130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1230</v>
      </c>
      <c r="BC27" s="81">
        <f t="shared" si="14"/>
        <v>130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43562.874999999964</v>
      </c>
      <c r="C28" s="49"/>
      <c r="D28" s="50">
        <v>1231</v>
      </c>
      <c r="E28" s="51">
        <v>34</v>
      </c>
      <c r="F28" s="50">
        <v>1.75</v>
      </c>
      <c r="G28" s="51">
        <v>62</v>
      </c>
      <c r="H28" s="52">
        <v>128</v>
      </c>
      <c r="I28" s="53"/>
      <c r="J28" s="160"/>
      <c r="K28" s="65"/>
      <c r="L28" s="49"/>
      <c r="M28" s="50"/>
      <c r="N28" s="52"/>
      <c r="O28" s="54">
        <v>1599</v>
      </c>
      <c r="P28" s="50">
        <v>20</v>
      </c>
      <c r="Q28" s="52">
        <v>86</v>
      </c>
      <c r="R28" s="23">
        <f t="shared" si="18"/>
        <v>260</v>
      </c>
      <c r="S28" s="24">
        <f t="shared" si="19"/>
        <v>1211</v>
      </c>
      <c r="T28" s="62"/>
      <c r="U28" s="62"/>
      <c r="V28" s="62"/>
      <c r="W28" s="114">
        <f t="shared" ca="1" si="20"/>
        <v>171155</v>
      </c>
      <c r="X28" s="115">
        <f ca="1">IFERROR(('Main Tab'!$D$10-W28)/'Main Tab'!$D$10,1)</f>
        <v>3.6327397005748649E-2</v>
      </c>
      <c r="Y28" s="110"/>
      <c r="Z28" s="65">
        <v>4</v>
      </c>
      <c r="AA28" s="49"/>
      <c r="AB28" s="49"/>
      <c r="AC28" s="50"/>
      <c r="AD28" s="104"/>
      <c r="AE28" s="106"/>
      <c r="AF28" s="108"/>
      <c r="AI28" s="83">
        <f t="shared" ca="1" si="21"/>
        <v>43562.874999999964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20</v>
      </c>
      <c r="AQ28" s="81">
        <f t="shared" si="2"/>
        <v>86</v>
      </c>
      <c r="AR28" s="81">
        <f t="shared" si="3"/>
        <v>1599</v>
      </c>
      <c r="AS28" s="81" t="str">
        <f t="shared" si="4"/>
        <v/>
      </c>
      <c r="AT28" s="81" t="str">
        <f t="shared" si="5"/>
        <v/>
      </c>
      <c r="AU28" s="81">
        <f t="shared" si="6"/>
        <v>0.53125</v>
      </c>
      <c r="AV28" s="81">
        <f t="shared" si="7"/>
        <v>1.75</v>
      </c>
      <c r="AW28" s="82">
        <f t="shared" si="8"/>
        <v>62</v>
      </c>
      <c r="AX28" s="81">
        <f t="shared" si="9"/>
        <v>128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1231</v>
      </c>
      <c r="BC28" s="81">
        <f t="shared" si="14"/>
        <v>128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43562.916666666628</v>
      </c>
      <c r="C29" s="49"/>
      <c r="D29" s="50">
        <v>1233</v>
      </c>
      <c r="E29" s="51">
        <v>34</v>
      </c>
      <c r="F29" s="50">
        <v>1.75</v>
      </c>
      <c r="G29" s="51">
        <v>64</v>
      </c>
      <c r="H29" s="52">
        <v>125</v>
      </c>
      <c r="I29" s="53"/>
      <c r="J29" s="160"/>
      <c r="K29" s="65"/>
      <c r="L29" s="49"/>
      <c r="M29" s="50"/>
      <c r="N29" s="52"/>
      <c r="O29" s="54">
        <v>1616</v>
      </c>
      <c r="P29" s="50">
        <v>23</v>
      </c>
      <c r="Q29" s="52">
        <v>86</v>
      </c>
      <c r="R29" s="23">
        <f t="shared" si="18"/>
        <v>283</v>
      </c>
      <c r="S29" s="24">
        <f t="shared" si="19"/>
        <v>1297</v>
      </c>
      <c r="T29" s="62"/>
      <c r="U29" s="62"/>
      <c r="V29" s="62"/>
      <c r="W29" s="114">
        <f t="shared" ca="1" si="20"/>
        <v>171069</v>
      </c>
      <c r="X29" s="115">
        <f ca="1">IFERROR(('Main Tab'!$D$10-W29)/'Main Tab'!$D$10,1)</f>
        <v>3.6811612154926329E-2</v>
      </c>
      <c r="Y29" s="110"/>
      <c r="Z29" s="65">
        <v>1</v>
      </c>
      <c r="AA29" s="49"/>
      <c r="AB29" s="49"/>
      <c r="AC29" s="50"/>
      <c r="AD29" s="104"/>
      <c r="AE29" s="106"/>
      <c r="AF29" s="108"/>
      <c r="AI29" s="83">
        <f t="shared" ca="1" si="21"/>
        <v>43562.916666666628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23</v>
      </c>
      <c r="AQ29" s="81">
        <f t="shared" si="2"/>
        <v>86</v>
      </c>
      <c r="AR29" s="81">
        <f t="shared" si="3"/>
        <v>1616</v>
      </c>
      <c r="AS29" s="81" t="str">
        <f t="shared" si="4"/>
        <v/>
      </c>
      <c r="AT29" s="81" t="str">
        <f t="shared" si="5"/>
        <v/>
      </c>
      <c r="AU29" s="81">
        <f t="shared" si="6"/>
        <v>0.53125</v>
      </c>
      <c r="AV29" s="81">
        <f t="shared" si="7"/>
        <v>1.75</v>
      </c>
      <c r="AW29" s="82">
        <f t="shared" si="8"/>
        <v>64</v>
      </c>
      <c r="AX29" s="81">
        <f t="shared" si="9"/>
        <v>125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1233</v>
      </c>
      <c r="BC29" s="81">
        <f t="shared" si="14"/>
        <v>125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47">
        <f t="shared" ca="1" si="22"/>
        <v>43562.958333333292</v>
      </c>
      <c r="C30" s="49"/>
      <c r="D30" s="50">
        <v>1236</v>
      </c>
      <c r="E30" s="51">
        <v>34</v>
      </c>
      <c r="F30" s="50">
        <v>1.75</v>
      </c>
      <c r="G30" s="51">
        <v>66</v>
      </c>
      <c r="H30" s="52">
        <v>125</v>
      </c>
      <c r="I30" s="53"/>
      <c r="J30" s="160"/>
      <c r="K30" s="65"/>
      <c r="L30" s="49"/>
      <c r="M30" s="50"/>
      <c r="N30" s="52"/>
      <c r="O30" s="54">
        <v>1622</v>
      </c>
      <c r="P30" s="50">
        <v>24</v>
      </c>
      <c r="Q30" s="52">
        <v>89</v>
      </c>
      <c r="R30" s="23">
        <f t="shared" si="18"/>
        <v>307</v>
      </c>
      <c r="S30" s="24">
        <f t="shared" si="19"/>
        <v>1386</v>
      </c>
      <c r="T30" s="62"/>
      <c r="U30" s="62"/>
      <c r="V30" s="62"/>
      <c r="W30" s="114">
        <f t="shared" ca="1" si="20"/>
        <v>170980</v>
      </c>
      <c r="X30" s="115">
        <f ca="1">IFERROR(('Main Tab'!$D$10-W30)/'Main Tab'!$D$10,1)</f>
        <v>3.7312718530238112E-2</v>
      </c>
      <c r="Y30" s="110"/>
      <c r="Z30" s="65">
        <v>1</v>
      </c>
      <c r="AA30" s="49"/>
      <c r="AB30" s="49"/>
      <c r="AC30" s="50"/>
      <c r="AD30" s="104"/>
      <c r="AE30" s="106"/>
      <c r="AF30" s="108"/>
      <c r="AI30" s="83">
        <f t="shared" ca="1" si="21"/>
        <v>43562.958333333292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24</v>
      </c>
      <c r="AQ30" s="81">
        <f t="shared" si="2"/>
        <v>89</v>
      </c>
      <c r="AR30" s="81">
        <f t="shared" si="3"/>
        <v>1622</v>
      </c>
      <c r="AS30" s="81" t="str">
        <f t="shared" si="4"/>
        <v/>
      </c>
      <c r="AT30" s="81" t="str">
        <f t="shared" si="5"/>
        <v/>
      </c>
      <c r="AU30" s="81">
        <f t="shared" si="6"/>
        <v>0.53125</v>
      </c>
      <c r="AV30" s="81">
        <f t="shared" si="7"/>
        <v>1.75</v>
      </c>
      <c r="AW30" s="82">
        <f t="shared" si="8"/>
        <v>66</v>
      </c>
      <c r="AX30" s="81">
        <f t="shared" si="9"/>
        <v>125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1236</v>
      </c>
      <c r="BC30" s="81">
        <f t="shared" si="14"/>
        <v>125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43562.999999999956</v>
      </c>
      <c r="C31" s="49"/>
      <c r="D31" s="50">
        <v>1239</v>
      </c>
      <c r="E31" s="51">
        <v>34</v>
      </c>
      <c r="F31" s="50">
        <v>1.75</v>
      </c>
      <c r="G31" s="51">
        <v>68</v>
      </c>
      <c r="H31" s="52">
        <v>126</v>
      </c>
      <c r="I31" s="53"/>
      <c r="J31" s="160"/>
      <c r="K31" s="65"/>
      <c r="L31" s="49"/>
      <c r="M31" s="50"/>
      <c r="N31" s="52"/>
      <c r="O31" s="54">
        <v>1633</v>
      </c>
      <c r="P31" s="50">
        <v>27</v>
      </c>
      <c r="Q31" s="52">
        <v>99</v>
      </c>
      <c r="R31" s="23">
        <f t="shared" si="18"/>
        <v>334</v>
      </c>
      <c r="S31" s="24">
        <f t="shared" si="19"/>
        <v>1485</v>
      </c>
      <c r="T31" s="62"/>
      <c r="U31" s="62"/>
      <c r="V31" s="62"/>
      <c r="W31" s="114">
        <f t="shared" ca="1" si="20"/>
        <v>170881</v>
      </c>
      <c r="X31" s="115">
        <f ca="1">IFERROR(('Main Tab'!$D$10-W31)/'Main Tab'!$D$10,1)</f>
        <v>3.7870128992663579E-2</v>
      </c>
      <c r="Y31" s="110"/>
      <c r="Z31" s="65">
        <v>1</v>
      </c>
      <c r="AA31" s="49"/>
      <c r="AB31" s="49"/>
      <c r="AC31" s="50"/>
      <c r="AD31" s="104"/>
      <c r="AE31" s="106"/>
      <c r="AF31" s="108"/>
      <c r="AI31" s="83">
        <f t="shared" ca="1" si="21"/>
        <v>43562.999999999956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27</v>
      </c>
      <c r="AQ31" s="81">
        <f t="shared" si="2"/>
        <v>99</v>
      </c>
      <c r="AR31" s="81">
        <f t="shared" si="3"/>
        <v>1633</v>
      </c>
      <c r="AS31" s="81" t="str">
        <f t="shared" si="4"/>
        <v/>
      </c>
      <c r="AT31" s="81" t="str">
        <f t="shared" si="5"/>
        <v/>
      </c>
      <c r="AU31" s="81">
        <f t="shared" si="6"/>
        <v>0.53125</v>
      </c>
      <c r="AV31" s="81">
        <f t="shared" si="7"/>
        <v>1.75</v>
      </c>
      <c r="AW31" s="82">
        <f t="shared" si="8"/>
        <v>68</v>
      </c>
      <c r="AX31" s="81">
        <f t="shared" si="9"/>
        <v>126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1239</v>
      </c>
      <c r="BC31" s="81">
        <f t="shared" si="14"/>
        <v>126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43563.041666666621</v>
      </c>
      <c r="C32" s="49"/>
      <c r="D32" s="50">
        <v>1240</v>
      </c>
      <c r="E32" s="51">
        <v>34</v>
      </c>
      <c r="F32" s="50">
        <v>1.75</v>
      </c>
      <c r="G32" s="51">
        <v>70</v>
      </c>
      <c r="H32" s="52">
        <v>126</v>
      </c>
      <c r="I32" s="53"/>
      <c r="J32" s="160"/>
      <c r="K32" s="65"/>
      <c r="L32" s="49"/>
      <c r="M32" s="50"/>
      <c r="N32" s="52"/>
      <c r="O32" s="54">
        <v>1655</v>
      </c>
      <c r="P32" s="50">
        <v>19</v>
      </c>
      <c r="Q32" s="52">
        <v>74</v>
      </c>
      <c r="R32" s="23">
        <f t="shared" si="18"/>
        <v>353</v>
      </c>
      <c r="S32" s="24">
        <f t="shared" si="19"/>
        <v>1559</v>
      </c>
      <c r="T32" s="62"/>
      <c r="U32" s="62"/>
      <c r="V32" s="62"/>
      <c r="W32" s="114">
        <f t="shared" ca="1" si="20"/>
        <v>170807</v>
      </c>
      <c r="X32" s="115">
        <f ca="1">IFERROR(('Main Tab'!$D$10-W32)/'Main Tab'!$D$10,1)</f>
        <v>3.8286779237304835E-2</v>
      </c>
      <c r="Y32" s="110"/>
      <c r="Z32" s="65">
        <v>1</v>
      </c>
      <c r="AA32" s="49"/>
      <c r="AB32" s="49"/>
      <c r="AC32" s="50"/>
      <c r="AD32" s="104"/>
      <c r="AE32" s="106"/>
      <c r="AF32" s="108"/>
      <c r="AI32" s="83">
        <f t="shared" ca="1" si="21"/>
        <v>43563.041666666621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19</v>
      </c>
      <c r="AQ32" s="81">
        <f t="shared" si="2"/>
        <v>74</v>
      </c>
      <c r="AR32" s="81">
        <f t="shared" si="3"/>
        <v>1655</v>
      </c>
      <c r="AS32" s="81" t="str">
        <f t="shared" si="4"/>
        <v/>
      </c>
      <c r="AT32" s="81" t="str">
        <f t="shared" si="5"/>
        <v/>
      </c>
      <c r="AU32" s="81">
        <f t="shared" si="6"/>
        <v>0.53125</v>
      </c>
      <c r="AV32" s="81">
        <f t="shared" si="7"/>
        <v>1.75</v>
      </c>
      <c r="AW32" s="82">
        <f t="shared" si="8"/>
        <v>70</v>
      </c>
      <c r="AX32" s="81">
        <f t="shared" si="9"/>
        <v>126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1240</v>
      </c>
      <c r="BC32" s="81">
        <f t="shared" si="14"/>
        <v>126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43563.083333333285</v>
      </c>
      <c r="C33" s="49"/>
      <c r="D33" s="50">
        <v>1241</v>
      </c>
      <c r="E33" s="51">
        <v>34</v>
      </c>
      <c r="F33" s="50">
        <v>1.75</v>
      </c>
      <c r="G33" s="51">
        <v>70</v>
      </c>
      <c r="H33" s="52">
        <v>123</v>
      </c>
      <c r="I33" s="53"/>
      <c r="J33" s="160"/>
      <c r="K33" s="65"/>
      <c r="L33" s="49"/>
      <c r="M33" s="50"/>
      <c r="N33" s="52"/>
      <c r="O33" s="54">
        <v>1672</v>
      </c>
      <c r="P33" s="50">
        <v>25</v>
      </c>
      <c r="Q33" s="52">
        <v>87</v>
      </c>
      <c r="R33" s="23">
        <f t="shared" si="18"/>
        <v>378</v>
      </c>
      <c r="S33" s="24">
        <f t="shared" si="19"/>
        <v>1646</v>
      </c>
      <c r="T33" s="62"/>
      <c r="U33" s="62"/>
      <c r="V33" s="62"/>
      <c r="W33" s="114">
        <f t="shared" ca="1" si="20"/>
        <v>170720</v>
      </c>
      <c r="X33" s="115">
        <f ca="1">IFERROR(('Main Tab'!$D$10-W33)/'Main Tab'!$D$10,1)</f>
        <v>3.8776624795193886E-2</v>
      </c>
      <c r="Y33" s="110"/>
      <c r="Z33" s="65">
        <v>0.5</v>
      </c>
      <c r="AA33" s="49"/>
      <c r="AB33" s="49"/>
      <c r="AC33" s="50"/>
      <c r="AD33" s="104"/>
      <c r="AE33" s="106"/>
      <c r="AF33" s="108"/>
      <c r="AI33" s="83">
        <f t="shared" ca="1" si="21"/>
        <v>43563.083333333285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25</v>
      </c>
      <c r="AQ33" s="81">
        <f t="shared" si="2"/>
        <v>87</v>
      </c>
      <c r="AR33" s="81">
        <f t="shared" si="3"/>
        <v>1672</v>
      </c>
      <c r="AS33" s="81" t="str">
        <f t="shared" si="4"/>
        <v/>
      </c>
      <c r="AT33" s="81" t="str">
        <f t="shared" si="5"/>
        <v/>
      </c>
      <c r="AU33" s="81">
        <f t="shared" si="6"/>
        <v>0.53125</v>
      </c>
      <c r="AV33" s="81">
        <f t="shared" si="7"/>
        <v>1.75</v>
      </c>
      <c r="AW33" s="82">
        <f t="shared" si="8"/>
        <v>70</v>
      </c>
      <c r="AX33" s="81">
        <f t="shared" si="9"/>
        <v>123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1241</v>
      </c>
      <c r="BC33" s="81">
        <f t="shared" si="14"/>
        <v>123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43563.124999999949</v>
      </c>
      <c r="C34" s="49"/>
      <c r="D34" s="50">
        <v>1242</v>
      </c>
      <c r="E34" s="51">
        <v>34</v>
      </c>
      <c r="F34" s="50">
        <v>1.75</v>
      </c>
      <c r="G34" s="51">
        <v>72</v>
      </c>
      <c r="H34" s="52">
        <v>124</v>
      </c>
      <c r="I34" s="53"/>
      <c r="J34" s="160"/>
      <c r="K34" s="65"/>
      <c r="L34" s="49"/>
      <c r="M34" s="50"/>
      <c r="N34" s="52"/>
      <c r="O34" s="54">
        <v>1699</v>
      </c>
      <c r="P34" s="50">
        <v>23</v>
      </c>
      <c r="Q34" s="52">
        <v>91</v>
      </c>
      <c r="R34" s="23">
        <f t="shared" si="18"/>
        <v>401</v>
      </c>
      <c r="S34" s="24">
        <f t="shared" si="19"/>
        <v>1737</v>
      </c>
      <c r="T34" s="62"/>
      <c r="U34" s="62"/>
      <c r="V34" s="62"/>
      <c r="W34" s="114">
        <f t="shared" ca="1" si="20"/>
        <v>170629</v>
      </c>
      <c r="X34" s="115">
        <f ca="1">IFERROR(('Main Tab'!$D$10-W34)/'Main Tab'!$D$10,1)</f>
        <v>3.9288991987928401E-2</v>
      </c>
      <c r="Y34" s="110"/>
      <c r="Z34" s="65">
        <v>0.5</v>
      </c>
      <c r="AA34" s="49"/>
      <c r="AB34" s="49"/>
      <c r="AC34" s="50"/>
      <c r="AD34" s="104"/>
      <c r="AE34" s="106"/>
      <c r="AF34" s="108"/>
      <c r="AI34" s="83">
        <f t="shared" ca="1" si="21"/>
        <v>43563.124999999949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23</v>
      </c>
      <c r="AQ34" s="81">
        <f t="shared" si="2"/>
        <v>91</v>
      </c>
      <c r="AR34" s="81">
        <f t="shared" si="3"/>
        <v>1699</v>
      </c>
      <c r="AS34" s="81" t="str">
        <f t="shared" si="4"/>
        <v/>
      </c>
      <c r="AT34" s="81" t="str">
        <f t="shared" si="5"/>
        <v/>
      </c>
      <c r="AU34" s="81">
        <f t="shared" si="6"/>
        <v>0.53125</v>
      </c>
      <c r="AV34" s="81">
        <f t="shared" si="7"/>
        <v>1.75</v>
      </c>
      <c r="AW34" s="82">
        <f t="shared" si="8"/>
        <v>72</v>
      </c>
      <c r="AX34" s="81">
        <f t="shared" si="9"/>
        <v>124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1242</v>
      </c>
      <c r="BC34" s="81">
        <f t="shared" si="14"/>
        <v>124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43563.166666666613</v>
      </c>
      <c r="C35" s="49"/>
      <c r="D35" s="50">
        <v>1243</v>
      </c>
      <c r="E35" s="51">
        <v>34</v>
      </c>
      <c r="F35" s="50">
        <v>1.75</v>
      </c>
      <c r="G35" s="51">
        <v>77</v>
      </c>
      <c r="H35" s="52">
        <v>125</v>
      </c>
      <c r="I35" s="53"/>
      <c r="J35" s="160"/>
      <c r="K35" s="65"/>
      <c r="L35" s="49"/>
      <c r="M35" s="50"/>
      <c r="N35" s="52"/>
      <c r="O35" s="54">
        <v>1721</v>
      </c>
      <c r="P35" s="50">
        <v>24</v>
      </c>
      <c r="Q35" s="52">
        <v>89</v>
      </c>
      <c r="R35" s="23">
        <f t="shared" si="18"/>
        <v>425</v>
      </c>
      <c r="S35" s="24">
        <f t="shared" si="19"/>
        <v>1826</v>
      </c>
      <c r="T35" s="62"/>
      <c r="U35" s="62"/>
      <c r="V35" s="62"/>
      <c r="W35" s="114">
        <f t="shared" ca="1" si="20"/>
        <v>170540</v>
      </c>
      <c r="X35" s="115">
        <f ca="1">IFERROR(('Main Tab'!$D$10-W35)/'Main Tab'!$D$10,1)</f>
        <v>3.9790098363240191E-2</v>
      </c>
      <c r="Y35" s="110" t="s">
        <v>226</v>
      </c>
      <c r="Z35" s="65">
        <v>0.5</v>
      </c>
      <c r="AA35" s="49"/>
      <c r="AB35" s="49"/>
      <c r="AC35" s="50"/>
      <c r="AD35" s="104"/>
      <c r="AE35" s="106"/>
      <c r="AF35" s="108"/>
      <c r="AI35" s="83">
        <f t="shared" ca="1" si="21"/>
        <v>43563.166666666613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Accum-4534</v>
      </c>
      <c r="AP35" s="81">
        <f t="shared" si="1"/>
        <v>24</v>
      </c>
      <c r="AQ35" s="81">
        <f t="shared" si="2"/>
        <v>89</v>
      </c>
      <c r="AR35" s="81">
        <f t="shared" si="3"/>
        <v>1721</v>
      </c>
      <c r="AS35" s="81" t="str">
        <f t="shared" si="4"/>
        <v/>
      </c>
      <c r="AT35" s="81" t="str">
        <f t="shared" si="5"/>
        <v/>
      </c>
      <c r="AU35" s="81">
        <f t="shared" si="6"/>
        <v>0.53125</v>
      </c>
      <c r="AV35" s="81">
        <f t="shared" si="7"/>
        <v>1.75</v>
      </c>
      <c r="AW35" s="82">
        <f t="shared" si="8"/>
        <v>77</v>
      </c>
      <c r="AX35" s="81">
        <f t="shared" si="9"/>
        <v>125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1243</v>
      </c>
      <c r="BC35" s="81">
        <f t="shared" si="14"/>
        <v>125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43563.208333333278</v>
      </c>
      <c r="C36" s="49"/>
      <c r="D36" s="50">
        <v>1247</v>
      </c>
      <c r="E36" s="50">
        <v>34</v>
      </c>
      <c r="F36" s="50">
        <v>1.75</v>
      </c>
      <c r="G36" s="51">
        <v>77</v>
      </c>
      <c r="H36" s="52">
        <v>124</v>
      </c>
      <c r="I36" s="53"/>
      <c r="J36" s="160"/>
      <c r="K36" s="65"/>
      <c r="L36" s="49"/>
      <c r="M36" s="50"/>
      <c r="N36" s="52"/>
      <c r="O36" s="54">
        <v>1762</v>
      </c>
      <c r="P36" s="50">
        <v>25</v>
      </c>
      <c r="Q36" s="52">
        <v>92</v>
      </c>
      <c r="R36" s="23">
        <f t="shared" si="18"/>
        <v>450</v>
      </c>
      <c r="S36" s="24">
        <f t="shared" si="19"/>
        <v>1918</v>
      </c>
      <c r="T36" s="62"/>
      <c r="U36" s="62"/>
      <c r="V36" s="62"/>
      <c r="W36" s="114">
        <f t="shared" ca="1" si="20"/>
        <v>170448</v>
      </c>
      <c r="X36" s="115">
        <f ca="1">IFERROR(('Main Tab'!$D$10-W36)/'Main Tab'!$D$10,1)</f>
        <v>4.0308095964686076E-2</v>
      </c>
      <c r="Y36" s="110" t="s">
        <v>227</v>
      </c>
      <c r="Z36" s="65">
        <v>0.5</v>
      </c>
      <c r="AA36" s="49"/>
      <c r="AB36" s="49"/>
      <c r="AC36" s="50"/>
      <c r="AD36" s="104"/>
      <c r="AE36" s="106"/>
      <c r="AF36" s="108"/>
      <c r="AI36" s="83">
        <f t="shared" ca="1" si="21"/>
        <v>43563.208333333278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1- 13'3   OT 2-4'3</v>
      </c>
      <c r="AP36" s="81">
        <f t="shared" si="1"/>
        <v>25</v>
      </c>
      <c r="AQ36" s="81">
        <f t="shared" si="2"/>
        <v>92</v>
      </c>
      <c r="AR36" s="81">
        <f t="shared" si="3"/>
        <v>1762</v>
      </c>
      <c r="AS36" s="81" t="str">
        <f t="shared" si="4"/>
        <v/>
      </c>
      <c r="AT36" s="81" t="str">
        <f t="shared" si="5"/>
        <v/>
      </c>
      <c r="AU36" s="81">
        <f t="shared" si="6"/>
        <v>0.53125</v>
      </c>
      <c r="AV36" s="81">
        <f t="shared" si="7"/>
        <v>1.75</v>
      </c>
      <c r="AW36" s="82">
        <f t="shared" si="8"/>
        <v>77</v>
      </c>
      <c r="AX36" s="81">
        <f t="shared" si="9"/>
        <v>124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1247</v>
      </c>
      <c r="BC36" s="81">
        <f t="shared" si="14"/>
        <v>124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43563.249999999942</v>
      </c>
      <c r="C37" s="55"/>
      <c r="D37" s="56">
        <v>1247</v>
      </c>
      <c r="E37" s="57">
        <v>34</v>
      </c>
      <c r="F37" s="56">
        <v>1.75</v>
      </c>
      <c r="G37" s="57">
        <v>78</v>
      </c>
      <c r="H37" s="58">
        <v>125</v>
      </c>
      <c r="I37" s="59"/>
      <c r="J37" s="161"/>
      <c r="K37" s="66"/>
      <c r="L37" s="55"/>
      <c r="M37" s="56"/>
      <c r="N37" s="58"/>
      <c r="O37" s="60">
        <v>1785</v>
      </c>
      <c r="P37" s="56">
        <v>31</v>
      </c>
      <c r="Q37" s="58">
        <v>100</v>
      </c>
      <c r="R37" s="25">
        <f t="shared" si="18"/>
        <v>481</v>
      </c>
      <c r="S37" s="26">
        <f t="shared" si="19"/>
        <v>2018</v>
      </c>
      <c r="T37" s="63"/>
      <c r="U37" s="63"/>
      <c r="V37" s="63"/>
      <c r="W37" s="116">
        <f t="shared" ca="1" si="20"/>
        <v>170348</v>
      </c>
      <c r="X37" s="117">
        <f ca="1">IFERROR(('Main Tab'!$D$10-W37)/'Main Tab'!$D$10,1)</f>
        <v>4.0871136835822913E-2</v>
      </c>
      <c r="Y37" s="111"/>
      <c r="Z37" s="66">
        <v>0.5</v>
      </c>
      <c r="AA37" s="55"/>
      <c r="AB37" s="55"/>
      <c r="AC37" s="56"/>
      <c r="AD37" s="105"/>
      <c r="AE37" s="107"/>
      <c r="AF37" s="109"/>
      <c r="AI37" s="85">
        <f t="shared" ca="1" si="21"/>
        <v>43563.249999999942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31</v>
      </c>
      <c r="AQ37" s="86">
        <f t="shared" si="2"/>
        <v>100</v>
      </c>
      <c r="AR37" s="86">
        <f t="shared" si="3"/>
        <v>1785</v>
      </c>
      <c r="AS37" s="86" t="str">
        <f t="shared" si="4"/>
        <v/>
      </c>
      <c r="AT37" s="86" t="str">
        <f t="shared" si="5"/>
        <v/>
      </c>
      <c r="AU37" s="86">
        <f t="shared" si="6"/>
        <v>0.53125</v>
      </c>
      <c r="AV37" s="86">
        <f t="shared" si="7"/>
        <v>1.75</v>
      </c>
      <c r="AW37" s="87">
        <f t="shared" si="8"/>
        <v>78</v>
      </c>
      <c r="AX37" s="86">
        <f t="shared" si="9"/>
        <v>125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1247</v>
      </c>
      <c r="BC37" s="86">
        <f t="shared" si="14"/>
        <v>125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5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6">
    <tabColor rgb="FF000000"/>
    <pageSetUpPr fitToPage="1"/>
  </sheetPr>
  <dimension ref="B1:BF100"/>
  <sheetViews>
    <sheetView showGridLines="0" topLeftCell="N15" workbookViewId="0">
      <selection activeCell="N34" sqref="N3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43561</v>
      </c>
      <c r="N5" s="468" t="str">
        <f ca="1">"Oil Sales for "&amp;TEXT(L5,"MM-DD-YY")</f>
        <v>Oil Sales for 04-06-19</v>
      </c>
      <c r="O5" s="469"/>
      <c r="P5" s="96">
        <f>SUM(AC14:AC37)</f>
        <v>540.91</v>
      </c>
      <c r="Q5" s="10"/>
      <c r="R5" s="531" t="str">
        <f ca="1">"Flare Total For "&amp;TEXT(L5,"MM-DD-YY")</f>
        <v>Flare Total For 04-06-19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559</v>
      </c>
      <c r="M6" s="10"/>
      <c r="N6" s="472" t="str">
        <f ca="1">"Gas Sales for "&amp;TEXT(L5,"MM-DD-YY")</f>
        <v>Gas Sales for 04-06-19</v>
      </c>
      <c r="O6" s="473"/>
      <c r="P6" s="132">
        <v>1678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2487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1330</v>
      </c>
      <c r="E14" s="51">
        <v>32</v>
      </c>
      <c r="F14" s="50">
        <v>1.5</v>
      </c>
      <c r="G14" s="51">
        <v>123</v>
      </c>
      <c r="H14" s="52">
        <v>106</v>
      </c>
      <c r="I14" s="53"/>
      <c r="J14" s="160"/>
      <c r="K14" s="65"/>
      <c r="L14" s="49"/>
      <c r="M14" s="50"/>
      <c r="N14" s="52"/>
      <c r="O14" s="54">
        <v>1420</v>
      </c>
      <c r="P14" s="50">
        <v>17</v>
      </c>
      <c r="Q14" s="52">
        <v>91</v>
      </c>
      <c r="R14" s="21">
        <f>P14</f>
        <v>17</v>
      </c>
      <c r="S14" s="22">
        <f>Q14</f>
        <v>91</v>
      </c>
      <c r="T14" s="61"/>
      <c r="U14" s="61"/>
      <c r="V14" s="61"/>
      <c r="W14" s="112">
        <f ca="1">INDEX('Daily Totals'!$1:$1048576,MATCH(L5,'Daily Totals'!B:B)-1,17)</f>
        <v>174747</v>
      </c>
      <c r="X14" s="113">
        <f ca="1">IFERROR(('Main Tab'!$D$10-W14)/'Main Tab'!$D$10,1)</f>
        <v>1.6102968914513505E-2</v>
      </c>
      <c r="Y14" s="185" t="s">
        <v>228</v>
      </c>
      <c r="Z14" s="64">
        <v>0.5</v>
      </c>
      <c r="AA14" s="49"/>
      <c r="AB14" s="49"/>
      <c r="AC14" s="50"/>
      <c r="AD14" s="104"/>
      <c r="AE14" s="106"/>
      <c r="AF14" s="108"/>
      <c r="AI14" s="83">
        <f ca="1">$L$5+B14</f>
        <v>43561.291666666664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>bumped choke to 32</v>
      </c>
      <c r="AP14" s="81">
        <f t="shared" ref="AP14:AP37" si="1">IF(P14="","",P14)</f>
        <v>17</v>
      </c>
      <c r="AQ14" s="81">
        <f t="shared" ref="AQ14:AQ37" si="2">IF(Q14="","",Q14)</f>
        <v>91</v>
      </c>
      <c r="AR14" s="81">
        <f t="shared" ref="AR14:AR37" si="3">IF(O14="","",O14)</f>
        <v>1420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0.5</v>
      </c>
      <c r="AV14" s="81">
        <f t="shared" ref="AV14:AV37" si="7">IF(F14="","",F14)</f>
        <v>1.5</v>
      </c>
      <c r="AW14" s="82">
        <f t="shared" ref="AW14:AW37" si="8">IF(G14="","",G14)</f>
        <v>123</v>
      </c>
      <c r="AX14" s="81">
        <f t="shared" ref="AX14:AX37" si="9">IF(H14="","",H14)</f>
        <v>106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1330</v>
      </c>
      <c r="BC14" s="81">
        <f t="shared" ref="BC14:BC37" si="14">IF(H14="","",H14)</f>
        <v>106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43561.333333333328</v>
      </c>
      <c r="C15" s="49"/>
      <c r="D15" s="50">
        <v>1330</v>
      </c>
      <c r="E15" s="51">
        <v>32</v>
      </c>
      <c r="F15" s="50">
        <v>1.5</v>
      </c>
      <c r="G15" s="51">
        <v>88</v>
      </c>
      <c r="H15" s="52">
        <v>108</v>
      </c>
      <c r="I15" s="53"/>
      <c r="J15" s="160"/>
      <c r="K15" s="65"/>
      <c r="L15" s="49"/>
      <c r="M15" s="50"/>
      <c r="N15" s="52"/>
      <c r="O15" s="54">
        <v>1172</v>
      </c>
      <c r="P15" s="50">
        <v>16</v>
      </c>
      <c r="Q15" s="52">
        <v>78</v>
      </c>
      <c r="R15" s="23">
        <f t="shared" ref="R15:R37" si="18">P15+R14</f>
        <v>33</v>
      </c>
      <c r="S15" s="24">
        <f t="shared" ref="S15:S37" si="19">Q15+S14</f>
        <v>169</v>
      </c>
      <c r="T15" s="62"/>
      <c r="U15" s="62"/>
      <c r="V15" s="62"/>
      <c r="W15" s="114">
        <f t="shared" ref="W15:W37" ca="1" si="20">W14-Q15</f>
        <v>174669</v>
      </c>
      <c r="X15" s="115">
        <f ca="1">IFERROR(('Main Tab'!$D$10-W15)/'Main Tab'!$D$10,1)</f>
        <v>1.6542140794000237E-2</v>
      </c>
      <c r="Y15" s="110"/>
      <c r="Z15" s="65">
        <v>0.5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43561.333333333328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16</v>
      </c>
      <c r="AQ15" s="81">
        <f t="shared" si="2"/>
        <v>78</v>
      </c>
      <c r="AR15" s="81">
        <f t="shared" si="3"/>
        <v>1172</v>
      </c>
      <c r="AS15" s="81" t="str">
        <f t="shared" si="4"/>
        <v/>
      </c>
      <c r="AT15" s="81" t="str">
        <f t="shared" si="5"/>
        <v/>
      </c>
      <c r="AU15" s="81">
        <f t="shared" si="6"/>
        <v>0.5</v>
      </c>
      <c r="AV15" s="81">
        <f t="shared" si="7"/>
        <v>1.5</v>
      </c>
      <c r="AW15" s="82">
        <f t="shared" si="8"/>
        <v>88</v>
      </c>
      <c r="AX15" s="81">
        <f t="shared" si="9"/>
        <v>108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1330</v>
      </c>
      <c r="BC15" s="81">
        <f t="shared" si="14"/>
        <v>108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43561.374999999993</v>
      </c>
      <c r="C16" s="49"/>
      <c r="D16" s="50">
        <v>1331</v>
      </c>
      <c r="E16" s="51">
        <v>32</v>
      </c>
      <c r="F16" s="50">
        <v>1.5</v>
      </c>
      <c r="G16" s="51">
        <v>73</v>
      </c>
      <c r="H16" s="52">
        <v>108</v>
      </c>
      <c r="I16" s="53"/>
      <c r="J16" s="160"/>
      <c r="K16" s="65"/>
      <c r="L16" s="49"/>
      <c r="M16" s="50"/>
      <c r="N16" s="52"/>
      <c r="O16" s="54">
        <v>1170</v>
      </c>
      <c r="P16" s="50">
        <v>19</v>
      </c>
      <c r="Q16" s="52">
        <v>81</v>
      </c>
      <c r="R16" s="23">
        <f t="shared" si="18"/>
        <v>52</v>
      </c>
      <c r="S16" s="24">
        <f t="shared" si="19"/>
        <v>250</v>
      </c>
      <c r="T16" s="62"/>
      <c r="U16" s="62"/>
      <c r="V16" s="62"/>
      <c r="W16" s="114">
        <f t="shared" ca="1" si="20"/>
        <v>174588</v>
      </c>
      <c r="X16" s="115">
        <f ca="1">IFERROR(('Main Tab'!$D$10-W16)/'Main Tab'!$D$10,1)</f>
        <v>1.6998203899621072E-2</v>
      </c>
      <c r="Y16" s="110"/>
      <c r="Z16" s="65">
        <v>0.5</v>
      </c>
      <c r="AA16" s="49"/>
      <c r="AB16" s="49"/>
      <c r="AC16" s="50"/>
      <c r="AD16" s="104"/>
      <c r="AE16" s="106"/>
      <c r="AF16" s="108"/>
      <c r="AI16" s="83">
        <f t="shared" ca="1" si="21"/>
        <v>43561.374999999993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19</v>
      </c>
      <c r="AQ16" s="81">
        <f t="shared" si="2"/>
        <v>81</v>
      </c>
      <c r="AR16" s="81">
        <f t="shared" si="3"/>
        <v>1170</v>
      </c>
      <c r="AS16" s="81" t="str">
        <f t="shared" si="4"/>
        <v/>
      </c>
      <c r="AT16" s="81" t="str">
        <f t="shared" si="5"/>
        <v/>
      </c>
      <c r="AU16" s="81">
        <f t="shared" si="6"/>
        <v>0.5</v>
      </c>
      <c r="AV16" s="81">
        <f t="shared" si="7"/>
        <v>1.5</v>
      </c>
      <c r="AW16" s="82">
        <f t="shared" si="8"/>
        <v>73</v>
      </c>
      <c r="AX16" s="81">
        <f t="shared" si="9"/>
        <v>108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1331</v>
      </c>
      <c r="BC16" s="81">
        <f t="shared" si="14"/>
        <v>108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43561.416666666657</v>
      </c>
      <c r="C17" s="49"/>
      <c r="D17" s="50">
        <v>1317</v>
      </c>
      <c r="E17" s="51">
        <v>32</v>
      </c>
      <c r="F17" s="50">
        <v>1.5</v>
      </c>
      <c r="G17" s="51">
        <v>81</v>
      </c>
      <c r="H17" s="52">
        <v>107</v>
      </c>
      <c r="I17" s="53"/>
      <c r="J17" s="160"/>
      <c r="K17" s="65"/>
      <c r="L17" s="49"/>
      <c r="M17" s="50"/>
      <c r="N17" s="52"/>
      <c r="O17" s="54">
        <v>1168</v>
      </c>
      <c r="P17" s="50">
        <v>35</v>
      </c>
      <c r="Q17" s="52">
        <v>87</v>
      </c>
      <c r="R17" s="23">
        <f t="shared" si="18"/>
        <v>87</v>
      </c>
      <c r="S17" s="24">
        <f t="shared" si="19"/>
        <v>337</v>
      </c>
      <c r="T17" s="62"/>
      <c r="U17" s="171"/>
      <c r="V17" s="62"/>
      <c r="W17" s="114">
        <f t="shared" ca="1" si="20"/>
        <v>174501</v>
      </c>
      <c r="X17" s="115">
        <f ca="1">IFERROR(('Main Tab'!$D$10-W17)/'Main Tab'!$D$10,1)</f>
        <v>1.7488049457510122E-2</v>
      </c>
      <c r="Y17" s="110"/>
      <c r="Z17" s="65">
        <v>0.5</v>
      </c>
      <c r="AA17" s="49"/>
      <c r="AB17" s="49"/>
      <c r="AC17" s="50"/>
      <c r="AD17" s="104"/>
      <c r="AE17" s="106"/>
      <c r="AF17" s="108"/>
      <c r="AI17" s="83">
        <f t="shared" ca="1" si="21"/>
        <v>43561.416666666657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35</v>
      </c>
      <c r="AQ17" s="81">
        <f t="shared" si="2"/>
        <v>87</v>
      </c>
      <c r="AR17" s="81">
        <f t="shared" si="3"/>
        <v>1168</v>
      </c>
      <c r="AS17" s="81" t="str">
        <f t="shared" si="4"/>
        <v/>
      </c>
      <c r="AT17" s="81" t="str">
        <f t="shared" si="5"/>
        <v/>
      </c>
      <c r="AU17" s="81">
        <f t="shared" si="6"/>
        <v>0.5</v>
      </c>
      <c r="AV17" s="81">
        <f t="shared" si="7"/>
        <v>1.5</v>
      </c>
      <c r="AW17" s="82">
        <f t="shared" si="8"/>
        <v>81</v>
      </c>
      <c r="AX17" s="81">
        <f t="shared" si="9"/>
        <v>107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1317</v>
      </c>
      <c r="BC17" s="81">
        <f t="shared" si="14"/>
        <v>107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43561.458333333321</v>
      </c>
      <c r="C18" s="49"/>
      <c r="D18" s="50">
        <v>1389</v>
      </c>
      <c r="E18" s="51">
        <v>32</v>
      </c>
      <c r="F18" s="50">
        <v>1.5</v>
      </c>
      <c r="G18" s="51">
        <v>62</v>
      </c>
      <c r="H18" s="52">
        <v>109</v>
      </c>
      <c r="I18" s="53"/>
      <c r="J18" s="160"/>
      <c r="K18" s="65"/>
      <c r="L18" s="49"/>
      <c r="M18" s="50"/>
      <c r="N18" s="52"/>
      <c r="O18" s="54">
        <v>1187</v>
      </c>
      <c r="P18" s="50">
        <v>17</v>
      </c>
      <c r="Q18" s="52">
        <v>118</v>
      </c>
      <c r="R18" s="23">
        <f t="shared" si="18"/>
        <v>104</v>
      </c>
      <c r="S18" s="24">
        <f t="shared" si="19"/>
        <v>455</v>
      </c>
      <c r="T18" s="62"/>
      <c r="U18" s="62"/>
      <c r="V18" s="62"/>
      <c r="W18" s="114">
        <f t="shared" ca="1" si="20"/>
        <v>174383</v>
      </c>
      <c r="X18" s="115">
        <f ca="1">IFERROR(('Main Tab'!$D$10-W18)/'Main Tab'!$D$10,1)</f>
        <v>1.8152437685451588E-2</v>
      </c>
      <c r="Y18" s="110"/>
      <c r="Z18" s="65">
        <v>0.5</v>
      </c>
      <c r="AA18" s="49"/>
      <c r="AB18" s="49"/>
      <c r="AC18" s="50"/>
      <c r="AD18" s="104"/>
      <c r="AE18" s="106"/>
      <c r="AF18" s="108"/>
      <c r="AI18" s="83">
        <f t="shared" ca="1" si="21"/>
        <v>43561.458333333321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>
        <f t="shared" si="1"/>
        <v>17</v>
      </c>
      <c r="AQ18" s="81">
        <f t="shared" si="2"/>
        <v>118</v>
      </c>
      <c r="AR18" s="81">
        <f t="shared" si="3"/>
        <v>1187</v>
      </c>
      <c r="AS18" s="81" t="str">
        <f t="shared" si="4"/>
        <v/>
      </c>
      <c r="AT18" s="81" t="str">
        <f t="shared" si="5"/>
        <v/>
      </c>
      <c r="AU18" s="81">
        <f t="shared" si="6"/>
        <v>0.5</v>
      </c>
      <c r="AV18" s="81">
        <f t="shared" si="7"/>
        <v>1.5</v>
      </c>
      <c r="AW18" s="82">
        <f t="shared" si="8"/>
        <v>62</v>
      </c>
      <c r="AX18" s="81">
        <f t="shared" si="9"/>
        <v>109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1389</v>
      </c>
      <c r="BC18" s="81">
        <f t="shared" si="14"/>
        <v>109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43561.499999999985</v>
      </c>
      <c r="C19" s="49"/>
      <c r="D19" s="50">
        <v>1348</v>
      </c>
      <c r="E19" s="51">
        <v>32</v>
      </c>
      <c r="F19" s="50">
        <v>1.5</v>
      </c>
      <c r="G19" s="51">
        <v>70</v>
      </c>
      <c r="H19" s="52">
        <v>108</v>
      </c>
      <c r="I19" s="53"/>
      <c r="J19" s="160"/>
      <c r="K19" s="65"/>
      <c r="L19" s="49"/>
      <c r="M19" s="50"/>
      <c r="N19" s="52"/>
      <c r="O19" s="54">
        <v>1180</v>
      </c>
      <c r="P19" s="50">
        <v>14</v>
      </c>
      <c r="Q19" s="52">
        <v>101</v>
      </c>
      <c r="R19" s="23">
        <f t="shared" si="18"/>
        <v>118</v>
      </c>
      <c r="S19" s="24">
        <f t="shared" si="19"/>
        <v>556</v>
      </c>
      <c r="T19" s="62"/>
      <c r="U19" s="62"/>
      <c r="V19" s="62"/>
      <c r="W19" s="114">
        <f t="shared" ca="1" si="20"/>
        <v>174282</v>
      </c>
      <c r="X19" s="115">
        <f ca="1">IFERROR(('Main Tab'!$D$10-W19)/'Main Tab'!$D$10,1)</f>
        <v>1.8721108965299792E-2</v>
      </c>
      <c r="Y19" s="110"/>
      <c r="Z19" s="65">
        <v>0.5</v>
      </c>
      <c r="AA19" s="49"/>
      <c r="AB19" s="49"/>
      <c r="AC19" s="50"/>
      <c r="AD19" s="104"/>
      <c r="AE19" s="106"/>
      <c r="AF19" s="108"/>
      <c r="AI19" s="83">
        <f t="shared" ca="1" si="21"/>
        <v>43561.499999999985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>
        <f t="shared" si="1"/>
        <v>14</v>
      </c>
      <c r="AQ19" s="81">
        <f t="shared" si="2"/>
        <v>101</v>
      </c>
      <c r="AR19" s="81">
        <f t="shared" si="3"/>
        <v>1180</v>
      </c>
      <c r="AS19" s="81" t="str">
        <f t="shared" si="4"/>
        <v/>
      </c>
      <c r="AT19" s="81" t="str">
        <f t="shared" si="5"/>
        <v/>
      </c>
      <c r="AU19" s="81">
        <f t="shared" si="6"/>
        <v>0.5</v>
      </c>
      <c r="AV19" s="81">
        <f t="shared" si="7"/>
        <v>1.5</v>
      </c>
      <c r="AW19" s="82">
        <f t="shared" si="8"/>
        <v>70</v>
      </c>
      <c r="AX19" s="81">
        <f t="shared" si="9"/>
        <v>108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1348</v>
      </c>
      <c r="BC19" s="81">
        <f t="shared" si="14"/>
        <v>108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43561.54166666665</v>
      </c>
      <c r="C20" s="49"/>
      <c r="D20" s="50">
        <v>1341</v>
      </c>
      <c r="E20" s="51">
        <v>32</v>
      </c>
      <c r="F20" s="50">
        <v>1.5</v>
      </c>
      <c r="G20" s="51">
        <v>137</v>
      </c>
      <c r="H20" s="52">
        <v>112</v>
      </c>
      <c r="I20" s="53"/>
      <c r="J20" s="160"/>
      <c r="K20" s="65"/>
      <c r="L20" s="49"/>
      <c r="M20" s="50"/>
      <c r="N20" s="52"/>
      <c r="O20" s="54">
        <v>1557</v>
      </c>
      <c r="P20" s="50">
        <v>16</v>
      </c>
      <c r="Q20" s="52">
        <v>116</v>
      </c>
      <c r="R20" s="23">
        <f t="shared" si="18"/>
        <v>134</v>
      </c>
      <c r="S20" s="24">
        <f t="shared" si="19"/>
        <v>672</v>
      </c>
      <c r="T20" s="62"/>
      <c r="U20" s="62"/>
      <c r="V20" s="62"/>
      <c r="W20" s="114">
        <f t="shared" ca="1" si="20"/>
        <v>174166</v>
      </c>
      <c r="X20" s="115">
        <f ca="1">IFERROR(('Main Tab'!$D$10-W20)/'Main Tab'!$D$10,1)</f>
        <v>1.9374236375818522E-2</v>
      </c>
      <c r="Y20" s="110" t="s">
        <v>229</v>
      </c>
      <c r="Z20" s="65">
        <v>0.5</v>
      </c>
      <c r="AA20" s="49"/>
      <c r="AB20" s="49"/>
      <c r="AC20" s="50"/>
      <c r="AD20" s="104"/>
      <c r="AE20" s="106"/>
      <c r="AF20" s="108"/>
      <c r="AI20" s="83">
        <f t="shared" ca="1" si="21"/>
        <v>43561.54166666665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>had to Equalize tanks due to tank level</v>
      </c>
      <c r="AP20" s="81">
        <f t="shared" si="1"/>
        <v>16</v>
      </c>
      <c r="AQ20" s="81">
        <f t="shared" si="2"/>
        <v>116</v>
      </c>
      <c r="AR20" s="81">
        <f t="shared" si="3"/>
        <v>1557</v>
      </c>
      <c r="AS20" s="81" t="str">
        <f t="shared" si="4"/>
        <v/>
      </c>
      <c r="AT20" s="81" t="str">
        <f t="shared" si="5"/>
        <v/>
      </c>
      <c r="AU20" s="81">
        <f t="shared" si="6"/>
        <v>0.5</v>
      </c>
      <c r="AV20" s="81">
        <f t="shared" si="7"/>
        <v>1.5</v>
      </c>
      <c r="AW20" s="82">
        <f t="shared" si="8"/>
        <v>137</v>
      </c>
      <c r="AX20" s="81">
        <f t="shared" si="9"/>
        <v>112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1341</v>
      </c>
      <c r="BC20" s="81">
        <f t="shared" si="14"/>
        <v>112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43561.583333333314</v>
      </c>
      <c r="C21" s="49"/>
      <c r="D21" s="50">
        <v>1331</v>
      </c>
      <c r="E21" s="51">
        <v>32</v>
      </c>
      <c r="F21" s="50">
        <v>1.5</v>
      </c>
      <c r="G21" s="51">
        <v>176</v>
      </c>
      <c r="H21" s="52">
        <v>117</v>
      </c>
      <c r="I21" s="53"/>
      <c r="J21" s="160"/>
      <c r="K21" s="65"/>
      <c r="L21" s="49"/>
      <c r="M21" s="50"/>
      <c r="N21" s="52"/>
      <c r="O21" s="54">
        <v>1770</v>
      </c>
      <c r="P21" s="50">
        <v>27</v>
      </c>
      <c r="Q21" s="52">
        <v>108</v>
      </c>
      <c r="R21" s="23">
        <f t="shared" si="18"/>
        <v>161</v>
      </c>
      <c r="S21" s="24">
        <f t="shared" si="19"/>
        <v>780</v>
      </c>
      <c r="T21" s="62"/>
      <c r="U21" s="62"/>
      <c r="V21" s="62"/>
      <c r="W21" s="114">
        <f t="shared" ca="1" si="20"/>
        <v>174058</v>
      </c>
      <c r="X21" s="115">
        <f ca="1">IFERROR(('Main Tab'!$D$10-W21)/'Main Tab'!$D$10,1)</f>
        <v>1.9982320516646303E-2</v>
      </c>
      <c r="Y21" s="110" t="s">
        <v>230</v>
      </c>
      <c r="Z21" s="65">
        <v>0.5</v>
      </c>
      <c r="AA21" s="49"/>
      <c r="AB21" s="49"/>
      <c r="AC21" s="50"/>
      <c r="AD21" s="104"/>
      <c r="AE21" s="106"/>
      <c r="AF21" s="108"/>
      <c r="AI21" s="83">
        <f t="shared" ca="1" si="21"/>
        <v>43561.583333333314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 xml:space="preserve">put extra 200bbls over into F11 tanks </v>
      </c>
      <c r="AP21" s="81">
        <f t="shared" si="1"/>
        <v>27</v>
      </c>
      <c r="AQ21" s="81">
        <f t="shared" si="2"/>
        <v>108</v>
      </c>
      <c r="AR21" s="81">
        <f t="shared" si="3"/>
        <v>1770</v>
      </c>
      <c r="AS21" s="81" t="str">
        <f t="shared" si="4"/>
        <v/>
      </c>
      <c r="AT21" s="81" t="str">
        <f t="shared" si="5"/>
        <v/>
      </c>
      <c r="AU21" s="81">
        <f t="shared" si="6"/>
        <v>0.5</v>
      </c>
      <c r="AV21" s="81">
        <f t="shared" si="7"/>
        <v>1.5</v>
      </c>
      <c r="AW21" s="82">
        <f t="shared" si="8"/>
        <v>176</v>
      </c>
      <c r="AX21" s="81">
        <f t="shared" si="9"/>
        <v>117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1331</v>
      </c>
      <c r="BC21" s="81">
        <f t="shared" si="14"/>
        <v>117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43561.624999999978</v>
      </c>
      <c r="C22" s="49"/>
      <c r="D22" s="50">
        <v>1324</v>
      </c>
      <c r="E22" s="51">
        <v>32</v>
      </c>
      <c r="F22" s="50">
        <v>1.5</v>
      </c>
      <c r="G22" s="51">
        <v>174</v>
      </c>
      <c r="H22" s="52">
        <v>117</v>
      </c>
      <c r="I22" s="53"/>
      <c r="J22" s="160"/>
      <c r="K22" s="65"/>
      <c r="L22" s="49"/>
      <c r="M22" s="50"/>
      <c r="N22" s="52"/>
      <c r="O22" s="54">
        <v>1792</v>
      </c>
      <c r="P22" s="50">
        <v>21</v>
      </c>
      <c r="Q22" s="52">
        <v>75</v>
      </c>
      <c r="R22" s="23">
        <f t="shared" si="18"/>
        <v>182</v>
      </c>
      <c r="S22" s="24">
        <f t="shared" si="19"/>
        <v>855</v>
      </c>
      <c r="T22" s="62"/>
      <c r="U22" s="62"/>
      <c r="V22" s="62"/>
      <c r="W22" s="114">
        <f t="shared" ca="1" si="20"/>
        <v>173983</v>
      </c>
      <c r="X22" s="115">
        <f ca="1">IFERROR(('Main Tab'!$D$10-W22)/'Main Tab'!$D$10,1)</f>
        <v>2.040460116999893E-2</v>
      </c>
      <c r="Y22" s="110"/>
      <c r="Z22" s="65">
        <v>0.5</v>
      </c>
      <c r="AA22" s="49"/>
      <c r="AB22" s="49"/>
      <c r="AC22" s="50"/>
      <c r="AD22" s="104"/>
      <c r="AE22" s="106"/>
      <c r="AF22" s="108"/>
      <c r="AI22" s="83">
        <f t="shared" ca="1" si="21"/>
        <v>43561.624999999978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21</v>
      </c>
      <c r="AQ22" s="81">
        <f t="shared" si="2"/>
        <v>75</v>
      </c>
      <c r="AR22" s="81">
        <f t="shared" si="3"/>
        <v>1792</v>
      </c>
      <c r="AS22" s="81" t="str">
        <f t="shared" si="4"/>
        <v/>
      </c>
      <c r="AT22" s="81" t="str">
        <f t="shared" si="5"/>
        <v/>
      </c>
      <c r="AU22" s="81">
        <f t="shared" si="6"/>
        <v>0.5</v>
      </c>
      <c r="AV22" s="81">
        <f t="shared" si="7"/>
        <v>1.5</v>
      </c>
      <c r="AW22" s="82">
        <f t="shared" si="8"/>
        <v>174</v>
      </c>
      <c r="AX22" s="81">
        <f t="shared" si="9"/>
        <v>117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1324</v>
      </c>
      <c r="BC22" s="81">
        <f t="shared" si="14"/>
        <v>117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43561.666666666642</v>
      </c>
      <c r="C23" s="49"/>
      <c r="D23" s="50">
        <v>1319</v>
      </c>
      <c r="E23" s="51">
        <v>32</v>
      </c>
      <c r="F23" s="50">
        <v>1.5</v>
      </c>
      <c r="G23" s="51">
        <v>173</v>
      </c>
      <c r="H23" s="52">
        <v>115</v>
      </c>
      <c r="I23" s="53"/>
      <c r="J23" s="160"/>
      <c r="K23" s="65"/>
      <c r="L23" s="49"/>
      <c r="M23" s="50"/>
      <c r="N23" s="52"/>
      <c r="O23" s="54">
        <v>1820</v>
      </c>
      <c r="P23" s="50">
        <v>20</v>
      </c>
      <c r="Q23" s="52">
        <v>90</v>
      </c>
      <c r="R23" s="23">
        <f t="shared" si="18"/>
        <v>202</v>
      </c>
      <c r="S23" s="24">
        <f t="shared" si="19"/>
        <v>945</v>
      </c>
      <c r="T23" s="62"/>
      <c r="U23" s="62"/>
      <c r="V23" s="62"/>
      <c r="W23" s="114">
        <f t="shared" ca="1" si="20"/>
        <v>173893</v>
      </c>
      <c r="X23" s="115">
        <f ca="1">IFERROR(('Main Tab'!$D$10-W23)/'Main Tab'!$D$10,1)</f>
        <v>2.0911337954022082E-2</v>
      </c>
      <c r="Y23" s="110"/>
      <c r="Z23" s="65">
        <v>0.5</v>
      </c>
      <c r="AA23" s="49"/>
      <c r="AB23" s="49"/>
      <c r="AC23" s="50"/>
      <c r="AD23" s="104"/>
      <c r="AE23" s="106"/>
      <c r="AF23" s="108"/>
      <c r="AI23" s="83">
        <f t="shared" ca="1" si="21"/>
        <v>43561.666666666642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20</v>
      </c>
      <c r="AQ23" s="81">
        <f t="shared" si="2"/>
        <v>90</v>
      </c>
      <c r="AR23" s="81">
        <f t="shared" si="3"/>
        <v>1820</v>
      </c>
      <c r="AS23" s="81" t="str">
        <f t="shared" si="4"/>
        <v/>
      </c>
      <c r="AT23" s="81" t="str">
        <f t="shared" si="5"/>
        <v/>
      </c>
      <c r="AU23" s="81">
        <f t="shared" si="6"/>
        <v>0.5</v>
      </c>
      <c r="AV23" s="81">
        <f t="shared" si="7"/>
        <v>1.5</v>
      </c>
      <c r="AW23" s="82">
        <f t="shared" si="8"/>
        <v>173</v>
      </c>
      <c r="AX23" s="81">
        <f t="shared" si="9"/>
        <v>115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1319</v>
      </c>
      <c r="BC23" s="81">
        <f t="shared" si="14"/>
        <v>115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43561.708333333307</v>
      </c>
      <c r="C24" s="49"/>
      <c r="D24" s="50">
        <v>1315</v>
      </c>
      <c r="E24" s="51">
        <v>32</v>
      </c>
      <c r="F24" s="50">
        <v>1.5</v>
      </c>
      <c r="G24" s="51">
        <v>174</v>
      </c>
      <c r="H24" s="52">
        <v>120</v>
      </c>
      <c r="I24" s="53"/>
      <c r="J24" s="160"/>
      <c r="K24" s="65"/>
      <c r="L24" s="49"/>
      <c r="M24" s="50"/>
      <c r="N24" s="52"/>
      <c r="O24" s="54">
        <v>1855</v>
      </c>
      <c r="P24" s="50">
        <v>19</v>
      </c>
      <c r="Q24" s="52">
        <v>91</v>
      </c>
      <c r="R24" s="23">
        <f t="shared" si="18"/>
        <v>221</v>
      </c>
      <c r="S24" s="24">
        <f t="shared" si="19"/>
        <v>1036</v>
      </c>
      <c r="T24" s="62"/>
      <c r="U24" s="62"/>
      <c r="V24" s="62"/>
      <c r="W24" s="114">
        <f t="shared" ca="1" si="20"/>
        <v>173802</v>
      </c>
      <c r="X24" s="115">
        <f ca="1">IFERROR(('Main Tab'!$D$10-W24)/'Main Tab'!$D$10,1)</f>
        <v>2.1423705146756605E-2</v>
      </c>
      <c r="Y24" s="110"/>
      <c r="Z24" s="65">
        <v>0.5</v>
      </c>
      <c r="AA24" s="49">
        <v>6891109</v>
      </c>
      <c r="AB24" s="49" t="s">
        <v>152</v>
      </c>
      <c r="AC24" s="50">
        <v>179.74</v>
      </c>
      <c r="AD24" s="104" t="s">
        <v>153</v>
      </c>
      <c r="AE24" s="106">
        <v>45.9</v>
      </c>
      <c r="AF24" s="108">
        <v>1E-3</v>
      </c>
      <c r="AI24" s="83">
        <f t="shared" ca="1" si="21"/>
        <v>43561.708333333307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19</v>
      </c>
      <c r="AQ24" s="81">
        <f t="shared" si="2"/>
        <v>91</v>
      </c>
      <c r="AR24" s="81">
        <f t="shared" si="3"/>
        <v>1855</v>
      </c>
      <c r="AS24" s="81" t="str">
        <f t="shared" si="4"/>
        <v/>
      </c>
      <c r="AT24" s="81" t="str">
        <f t="shared" si="5"/>
        <v/>
      </c>
      <c r="AU24" s="81">
        <f t="shared" si="6"/>
        <v>0.5</v>
      </c>
      <c r="AV24" s="81">
        <f t="shared" si="7"/>
        <v>1.5</v>
      </c>
      <c r="AW24" s="82">
        <f t="shared" si="8"/>
        <v>174</v>
      </c>
      <c r="AX24" s="81">
        <f t="shared" si="9"/>
        <v>120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1315</v>
      </c>
      <c r="BC24" s="81">
        <f t="shared" si="14"/>
        <v>120</v>
      </c>
      <c r="BD24" s="222">
        <f t="shared" si="15"/>
        <v>1E-3</v>
      </c>
      <c r="BE24" s="223">
        <f t="shared" si="16"/>
        <v>45.9</v>
      </c>
      <c r="BF24" s="84" t="str">
        <f t="shared" si="17"/>
        <v>Ticket No: 6891109 179.74 bbls sold</v>
      </c>
    </row>
    <row r="25" spans="2:58" x14ac:dyDescent="0.25">
      <c r="B25" s="47">
        <f t="shared" ca="1" si="22"/>
        <v>43561.749999999971</v>
      </c>
      <c r="C25" s="49"/>
      <c r="D25" s="50">
        <v>1308</v>
      </c>
      <c r="E25" s="51">
        <v>32</v>
      </c>
      <c r="F25" s="50">
        <v>1.5</v>
      </c>
      <c r="G25" s="51">
        <v>161</v>
      </c>
      <c r="H25" s="52">
        <v>121</v>
      </c>
      <c r="I25" s="53"/>
      <c r="J25" s="160"/>
      <c r="K25" s="65"/>
      <c r="L25" s="49"/>
      <c r="M25" s="50"/>
      <c r="N25" s="52"/>
      <c r="O25" s="54">
        <v>1770</v>
      </c>
      <c r="P25" s="50">
        <v>32</v>
      </c>
      <c r="Q25" s="52">
        <v>122</v>
      </c>
      <c r="R25" s="23">
        <f t="shared" si="18"/>
        <v>253</v>
      </c>
      <c r="S25" s="24">
        <f t="shared" si="19"/>
        <v>1158</v>
      </c>
      <c r="T25" s="62"/>
      <c r="U25" s="62"/>
      <c r="V25" s="62"/>
      <c r="W25" s="114">
        <f t="shared" ca="1" si="20"/>
        <v>173680</v>
      </c>
      <c r="X25" s="115">
        <f ca="1">IFERROR(('Main Tab'!$D$10-W25)/'Main Tab'!$D$10,1)</f>
        <v>2.2110615009543543E-2</v>
      </c>
      <c r="Y25" s="110"/>
      <c r="Z25" s="65">
        <v>0.5</v>
      </c>
      <c r="AA25" s="49"/>
      <c r="AB25" s="49"/>
      <c r="AC25" s="50"/>
      <c r="AD25" s="104"/>
      <c r="AE25" s="106"/>
      <c r="AF25" s="108"/>
      <c r="AI25" s="83">
        <f t="shared" ca="1" si="21"/>
        <v>43561.749999999971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32</v>
      </c>
      <c r="AQ25" s="81">
        <f t="shared" si="2"/>
        <v>122</v>
      </c>
      <c r="AR25" s="81">
        <f t="shared" si="3"/>
        <v>1770</v>
      </c>
      <c r="AS25" s="81" t="str">
        <f t="shared" si="4"/>
        <v/>
      </c>
      <c r="AT25" s="81" t="str">
        <f t="shared" si="5"/>
        <v/>
      </c>
      <c r="AU25" s="81">
        <f t="shared" si="6"/>
        <v>0.5</v>
      </c>
      <c r="AV25" s="81">
        <f t="shared" si="7"/>
        <v>1.5</v>
      </c>
      <c r="AW25" s="82">
        <f t="shared" si="8"/>
        <v>161</v>
      </c>
      <c r="AX25" s="81">
        <f t="shared" si="9"/>
        <v>121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1308</v>
      </c>
      <c r="BC25" s="81">
        <f t="shared" si="14"/>
        <v>121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43561.791666666635</v>
      </c>
      <c r="C26" s="49"/>
      <c r="D26" s="50">
        <v>1305</v>
      </c>
      <c r="E26" s="51">
        <v>32</v>
      </c>
      <c r="F26" s="50">
        <v>1.5</v>
      </c>
      <c r="G26" s="51">
        <v>176</v>
      </c>
      <c r="H26" s="52">
        <v>116</v>
      </c>
      <c r="I26" s="53"/>
      <c r="J26" s="160"/>
      <c r="K26" s="65"/>
      <c r="L26" s="49"/>
      <c r="M26" s="50"/>
      <c r="N26" s="52"/>
      <c r="O26" s="54">
        <v>1784</v>
      </c>
      <c r="P26" s="50">
        <v>24</v>
      </c>
      <c r="Q26" s="52">
        <v>96</v>
      </c>
      <c r="R26" s="23">
        <f t="shared" si="18"/>
        <v>277</v>
      </c>
      <c r="S26" s="24">
        <f t="shared" si="19"/>
        <v>1254</v>
      </c>
      <c r="T26" s="62"/>
      <c r="U26" s="62"/>
      <c r="V26" s="62"/>
      <c r="W26" s="114">
        <f t="shared" ca="1" si="20"/>
        <v>173584</v>
      </c>
      <c r="X26" s="115">
        <f ca="1">IFERROR(('Main Tab'!$D$10-W26)/'Main Tab'!$D$10,1)</f>
        <v>2.2651134245834904E-2</v>
      </c>
      <c r="Y26" s="110" t="s">
        <v>231</v>
      </c>
      <c r="Z26" s="65">
        <v>0.5</v>
      </c>
      <c r="AA26" s="49"/>
      <c r="AB26" s="49"/>
      <c r="AC26" s="50"/>
      <c r="AD26" s="104"/>
      <c r="AE26" s="106"/>
      <c r="AF26" s="108"/>
      <c r="AI26" s="83">
        <f t="shared" ca="1" si="21"/>
        <v>43561.791666666635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 xml:space="preserve">Brief shut in to move adjustable </v>
      </c>
      <c r="AP26" s="81">
        <f t="shared" si="1"/>
        <v>24</v>
      </c>
      <c r="AQ26" s="81">
        <f t="shared" si="2"/>
        <v>96</v>
      </c>
      <c r="AR26" s="81">
        <f t="shared" si="3"/>
        <v>1784</v>
      </c>
      <c r="AS26" s="81" t="str">
        <f t="shared" si="4"/>
        <v/>
      </c>
      <c r="AT26" s="81" t="str">
        <f t="shared" si="5"/>
        <v/>
      </c>
      <c r="AU26" s="81">
        <f t="shared" si="6"/>
        <v>0.5</v>
      </c>
      <c r="AV26" s="81">
        <f t="shared" si="7"/>
        <v>1.5</v>
      </c>
      <c r="AW26" s="82">
        <f t="shared" si="8"/>
        <v>176</v>
      </c>
      <c r="AX26" s="81">
        <f t="shared" si="9"/>
        <v>116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1305</v>
      </c>
      <c r="BC26" s="81">
        <f t="shared" si="14"/>
        <v>116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2"/>
        <v>43561.833333333299</v>
      </c>
      <c r="C27" s="49"/>
      <c r="D27" s="50">
        <v>1292</v>
      </c>
      <c r="E27" s="51">
        <v>32</v>
      </c>
      <c r="F27" s="50">
        <v>1.5</v>
      </c>
      <c r="G27" s="51">
        <v>166</v>
      </c>
      <c r="H27" s="52">
        <v>117</v>
      </c>
      <c r="I27" s="53"/>
      <c r="J27" s="160"/>
      <c r="K27" s="65"/>
      <c r="L27" s="49"/>
      <c r="M27" s="50"/>
      <c r="N27" s="52"/>
      <c r="O27" s="54">
        <v>1699</v>
      </c>
      <c r="P27" s="50">
        <v>21</v>
      </c>
      <c r="Q27" s="52">
        <v>109</v>
      </c>
      <c r="R27" s="23">
        <f t="shared" si="18"/>
        <v>298</v>
      </c>
      <c r="S27" s="24">
        <f t="shared" si="19"/>
        <v>1363</v>
      </c>
      <c r="T27" s="62"/>
      <c r="U27" s="62"/>
      <c r="V27" s="62"/>
      <c r="W27" s="114">
        <f t="shared" ca="1" si="20"/>
        <v>173475</v>
      </c>
      <c r="X27" s="115">
        <f ca="1">IFERROR(('Main Tab'!$D$10-W27)/'Main Tab'!$D$10,1)</f>
        <v>2.3264848795374056E-2</v>
      </c>
      <c r="Y27" s="110" t="s">
        <v>232</v>
      </c>
      <c r="Z27" s="65">
        <v>0.5</v>
      </c>
      <c r="AA27" s="49"/>
      <c r="AB27" s="49"/>
      <c r="AC27" s="50"/>
      <c r="AD27" s="104"/>
      <c r="AE27" s="106"/>
      <c r="AF27" s="108"/>
      <c r="AI27" s="83">
        <f t="shared" ca="1" si="21"/>
        <v>43561.833333333299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>choke down stream of sand sep.</v>
      </c>
      <c r="AP27" s="81">
        <f t="shared" si="1"/>
        <v>21</v>
      </c>
      <c r="AQ27" s="81">
        <f t="shared" si="2"/>
        <v>109</v>
      </c>
      <c r="AR27" s="81">
        <f t="shared" si="3"/>
        <v>1699</v>
      </c>
      <c r="AS27" s="81" t="str">
        <f t="shared" si="4"/>
        <v/>
      </c>
      <c r="AT27" s="81" t="str">
        <f t="shared" si="5"/>
        <v/>
      </c>
      <c r="AU27" s="81">
        <f t="shared" si="6"/>
        <v>0.5</v>
      </c>
      <c r="AV27" s="81">
        <f t="shared" si="7"/>
        <v>1.5</v>
      </c>
      <c r="AW27" s="82">
        <f t="shared" si="8"/>
        <v>166</v>
      </c>
      <c r="AX27" s="81">
        <f t="shared" si="9"/>
        <v>117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1292</v>
      </c>
      <c r="BC27" s="81">
        <f t="shared" si="14"/>
        <v>117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43561.874999999964</v>
      </c>
      <c r="C28" s="49"/>
      <c r="D28" s="50">
        <v>1283</v>
      </c>
      <c r="E28" s="51">
        <v>32</v>
      </c>
      <c r="F28" s="50">
        <v>1.5</v>
      </c>
      <c r="G28" s="51">
        <v>149</v>
      </c>
      <c r="H28" s="52">
        <v>115</v>
      </c>
      <c r="I28" s="53"/>
      <c r="J28" s="160"/>
      <c r="K28" s="65"/>
      <c r="L28" s="49"/>
      <c r="M28" s="50"/>
      <c r="N28" s="52"/>
      <c r="O28" s="54">
        <v>1642</v>
      </c>
      <c r="P28" s="50">
        <v>22</v>
      </c>
      <c r="Q28" s="52">
        <v>110</v>
      </c>
      <c r="R28" s="23">
        <f t="shared" si="18"/>
        <v>320</v>
      </c>
      <c r="S28" s="24">
        <f t="shared" si="19"/>
        <v>1473</v>
      </c>
      <c r="T28" s="62"/>
      <c r="U28" s="62"/>
      <c r="V28" s="62"/>
      <c r="W28" s="114">
        <f t="shared" ca="1" si="20"/>
        <v>173365</v>
      </c>
      <c r="X28" s="115">
        <f ca="1">IFERROR(('Main Tab'!$D$10-W28)/'Main Tab'!$D$10,1)</f>
        <v>2.3884193753624574E-2</v>
      </c>
      <c r="Y28" s="110"/>
      <c r="Z28" s="65">
        <v>0.5</v>
      </c>
      <c r="AA28" s="49">
        <v>6891116</v>
      </c>
      <c r="AB28" s="49" t="s">
        <v>152</v>
      </c>
      <c r="AC28" s="50">
        <v>180.42</v>
      </c>
      <c r="AD28" s="104" t="s">
        <v>153</v>
      </c>
      <c r="AE28" s="106">
        <v>46.2</v>
      </c>
      <c r="AF28" s="108">
        <v>1E-3</v>
      </c>
      <c r="AI28" s="83">
        <f t="shared" ca="1" si="21"/>
        <v>43561.874999999964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22</v>
      </c>
      <c r="AQ28" s="81">
        <f t="shared" si="2"/>
        <v>110</v>
      </c>
      <c r="AR28" s="81">
        <f t="shared" si="3"/>
        <v>1642</v>
      </c>
      <c r="AS28" s="81" t="str">
        <f t="shared" si="4"/>
        <v/>
      </c>
      <c r="AT28" s="81" t="str">
        <f t="shared" si="5"/>
        <v/>
      </c>
      <c r="AU28" s="81">
        <f t="shared" si="6"/>
        <v>0.5</v>
      </c>
      <c r="AV28" s="81">
        <f t="shared" si="7"/>
        <v>1.5</v>
      </c>
      <c r="AW28" s="82">
        <f t="shared" si="8"/>
        <v>149</v>
      </c>
      <c r="AX28" s="81">
        <f t="shared" si="9"/>
        <v>115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1283</v>
      </c>
      <c r="BC28" s="81">
        <f t="shared" si="14"/>
        <v>115</v>
      </c>
      <c r="BD28" s="222">
        <f t="shared" si="15"/>
        <v>1E-3</v>
      </c>
      <c r="BE28" s="223">
        <f t="shared" si="16"/>
        <v>46.2</v>
      </c>
      <c r="BF28" s="84" t="str">
        <f t="shared" si="17"/>
        <v>Ticket No: 6891116 180.42 bbls sold</v>
      </c>
    </row>
    <row r="29" spans="2:58" x14ac:dyDescent="0.25">
      <c r="B29" s="47">
        <f t="shared" ca="1" si="22"/>
        <v>43561.916666666628</v>
      </c>
      <c r="C29" s="49"/>
      <c r="D29" s="50">
        <v>1273</v>
      </c>
      <c r="E29" s="51">
        <v>34</v>
      </c>
      <c r="F29" s="50">
        <v>1.5</v>
      </c>
      <c r="G29" s="51">
        <v>176</v>
      </c>
      <c r="H29" s="52">
        <v>122</v>
      </c>
      <c r="I29" s="53"/>
      <c r="J29" s="160"/>
      <c r="K29" s="65"/>
      <c r="L29" s="49"/>
      <c r="M29" s="50"/>
      <c r="N29" s="52"/>
      <c r="O29" s="54">
        <v>1808</v>
      </c>
      <c r="P29" s="50">
        <v>30</v>
      </c>
      <c r="Q29" s="52">
        <v>109</v>
      </c>
      <c r="R29" s="23">
        <f t="shared" si="18"/>
        <v>350</v>
      </c>
      <c r="S29" s="24">
        <f t="shared" si="19"/>
        <v>1582</v>
      </c>
      <c r="T29" s="62"/>
      <c r="U29" s="62"/>
      <c r="V29" s="62"/>
      <c r="W29" s="114">
        <f t="shared" ca="1" si="20"/>
        <v>173256</v>
      </c>
      <c r="X29" s="115">
        <f ca="1">IFERROR(('Main Tab'!$D$10-W29)/'Main Tab'!$D$10,1)</f>
        <v>2.4497908303163726E-2</v>
      </c>
      <c r="Y29" s="110" t="s">
        <v>233</v>
      </c>
      <c r="Z29" s="65">
        <v>0.5</v>
      </c>
      <c r="AA29" s="49"/>
      <c r="AB29" s="49"/>
      <c r="AC29" s="50"/>
      <c r="AD29" s="104"/>
      <c r="AE29" s="106"/>
      <c r="AF29" s="108"/>
      <c r="AI29" s="83">
        <f t="shared" ca="1" si="21"/>
        <v>43561.916666666628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>oil confirmation numbers</v>
      </c>
      <c r="AP29" s="81">
        <f t="shared" si="1"/>
        <v>30</v>
      </c>
      <c r="AQ29" s="81">
        <f t="shared" si="2"/>
        <v>109</v>
      </c>
      <c r="AR29" s="81">
        <f t="shared" si="3"/>
        <v>1808</v>
      </c>
      <c r="AS29" s="81" t="str">
        <f t="shared" si="4"/>
        <v/>
      </c>
      <c r="AT29" s="81" t="str">
        <f t="shared" si="5"/>
        <v/>
      </c>
      <c r="AU29" s="81">
        <f t="shared" si="6"/>
        <v>0.53125</v>
      </c>
      <c r="AV29" s="81">
        <f t="shared" si="7"/>
        <v>1.5</v>
      </c>
      <c r="AW29" s="82">
        <f t="shared" si="8"/>
        <v>176</v>
      </c>
      <c r="AX29" s="81">
        <f t="shared" si="9"/>
        <v>122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1273</v>
      </c>
      <c r="BC29" s="81">
        <f t="shared" si="14"/>
        <v>122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47">
        <f t="shared" ca="1" si="22"/>
        <v>43561.958333333292</v>
      </c>
      <c r="C30" s="49"/>
      <c r="D30" s="50">
        <v>1267</v>
      </c>
      <c r="E30" s="51">
        <v>34</v>
      </c>
      <c r="F30" s="50">
        <v>1.5</v>
      </c>
      <c r="G30" s="51">
        <v>186</v>
      </c>
      <c r="H30" s="52">
        <v>123</v>
      </c>
      <c r="I30" s="53"/>
      <c r="J30" s="160"/>
      <c r="K30" s="65"/>
      <c r="L30" s="49"/>
      <c r="M30" s="50"/>
      <c r="N30" s="52"/>
      <c r="O30" s="54">
        <v>1885</v>
      </c>
      <c r="P30" s="50">
        <v>22</v>
      </c>
      <c r="Q30" s="52">
        <v>95</v>
      </c>
      <c r="R30" s="23">
        <f t="shared" si="18"/>
        <v>372</v>
      </c>
      <c r="S30" s="24">
        <f t="shared" si="19"/>
        <v>1677</v>
      </c>
      <c r="T30" s="62"/>
      <c r="U30" s="62"/>
      <c r="V30" s="62"/>
      <c r="W30" s="114">
        <f t="shared" ca="1" si="20"/>
        <v>173161</v>
      </c>
      <c r="X30" s="115">
        <f ca="1">IFERROR(('Main Tab'!$D$10-W30)/'Main Tab'!$D$10,1)</f>
        <v>2.503279713074372E-2</v>
      </c>
      <c r="Y30" s="110" t="s">
        <v>234</v>
      </c>
      <c r="Z30" s="65">
        <v>0.5</v>
      </c>
      <c r="AA30" s="49">
        <v>6891118</v>
      </c>
      <c r="AB30" s="49" t="s">
        <v>152</v>
      </c>
      <c r="AC30" s="50">
        <v>180.75</v>
      </c>
      <c r="AD30" s="104" t="s">
        <v>157</v>
      </c>
      <c r="AE30" s="106">
        <v>45.5</v>
      </c>
      <c r="AF30" s="108">
        <v>1E-3</v>
      </c>
      <c r="AI30" s="83">
        <f t="shared" ca="1" si="21"/>
        <v>43561.958333333292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>1718357 &amp; 1418358</v>
      </c>
      <c r="AP30" s="81">
        <f t="shared" si="1"/>
        <v>22</v>
      </c>
      <c r="AQ30" s="81">
        <f t="shared" si="2"/>
        <v>95</v>
      </c>
      <c r="AR30" s="81">
        <f t="shared" si="3"/>
        <v>1885</v>
      </c>
      <c r="AS30" s="81" t="str">
        <f t="shared" si="4"/>
        <v/>
      </c>
      <c r="AT30" s="81" t="str">
        <f t="shared" si="5"/>
        <v/>
      </c>
      <c r="AU30" s="81">
        <f t="shared" si="6"/>
        <v>0.53125</v>
      </c>
      <c r="AV30" s="81">
        <f t="shared" si="7"/>
        <v>1.5</v>
      </c>
      <c r="AW30" s="82">
        <f t="shared" si="8"/>
        <v>186</v>
      </c>
      <c r="AX30" s="81">
        <f t="shared" si="9"/>
        <v>123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1267</v>
      </c>
      <c r="BC30" s="81">
        <f t="shared" si="14"/>
        <v>123</v>
      </c>
      <c r="BD30" s="222">
        <f t="shared" si="15"/>
        <v>1E-3</v>
      </c>
      <c r="BE30" s="223">
        <f t="shared" si="16"/>
        <v>45.5</v>
      </c>
      <c r="BF30" s="84" t="str">
        <f t="shared" si="17"/>
        <v>Ticket No: 6891118 180.75 bbls sold</v>
      </c>
    </row>
    <row r="31" spans="2:58" x14ac:dyDescent="0.25">
      <c r="B31" s="47">
        <f t="shared" ca="1" si="22"/>
        <v>43561.999999999956</v>
      </c>
      <c r="C31" s="49"/>
      <c r="D31" s="50">
        <v>1268</v>
      </c>
      <c r="E31" s="51">
        <v>34</v>
      </c>
      <c r="F31" s="50">
        <v>1.5</v>
      </c>
      <c r="G31" s="51">
        <v>194</v>
      </c>
      <c r="H31" s="52">
        <v>124</v>
      </c>
      <c r="I31" s="53"/>
      <c r="J31" s="160"/>
      <c r="K31" s="65"/>
      <c r="L31" s="49"/>
      <c r="M31" s="50"/>
      <c r="N31" s="52"/>
      <c r="O31" s="54">
        <v>1938</v>
      </c>
      <c r="P31" s="50">
        <v>18</v>
      </c>
      <c r="Q31" s="52">
        <v>115</v>
      </c>
      <c r="R31" s="23">
        <f t="shared" si="18"/>
        <v>390</v>
      </c>
      <c r="S31" s="24">
        <f t="shared" si="19"/>
        <v>1792</v>
      </c>
      <c r="T31" s="62"/>
      <c r="U31" s="62"/>
      <c r="V31" s="62"/>
      <c r="W31" s="114">
        <f t="shared" ca="1" si="20"/>
        <v>173046</v>
      </c>
      <c r="X31" s="115">
        <f ca="1">IFERROR(('Main Tab'!$D$10-W31)/'Main Tab'!$D$10,1)</f>
        <v>2.5680294132551081E-2</v>
      </c>
      <c r="Y31" s="110" t="s">
        <v>235</v>
      </c>
      <c r="Z31" s="65">
        <v>0.5</v>
      </c>
      <c r="AA31" s="49"/>
      <c r="AB31" s="49"/>
      <c r="AC31" s="50"/>
      <c r="AD31" s="104"/>
      <c r="AE31" s="106"/>
      <c r="AF31" s="108"/>
      <c r="AI31" s="83">
        <f t="shared" ca="1" si="21"/>
        <v>43561.999999999956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1718359 &amp; 1718360</v>
      </c>
      <c r="AP31" s="81">
        <f t="shared" si="1"/>
        <v>18</v>
      </c>
      <c r="AQ31" s="81">
        <f t="shared" si="2"/>
        <v>115</v>
      </c>
      <c r="AR31" s="81">
        <f t="shared" si="3"/>
        <v>1938</v>
      </c>
      <c r="AS31" s="81" t="str">
        <f t="shared" si="4"/>
        <v/>
      </c>
      <c r="AT31" s="81" t="str">
        <f t="shared" si="5"/>
        <v/>
      </c>
      <c r="AU31" s="81">
        <f t="shared" si="6"/>
        <v>0.53125</v>
      </c>
      <c r="AV31" s="81">
        <f t="shared" si="7"/>
        <v>1.5</v>
      </c>
      <c r="AW31" s="82">
        <f t="shared" si="8"/>
        <v>194</v>
      </c>
      <c r="AX31" s="81">
        <f t="shared" si="9"/>
        <v>124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1268</v>
      </c>
      <c r="BC31" s="81">
        <f t="shared" si="14"/>
        <v>124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43562.041666666621</v>
      </c>
      <c r="C32" s="49"/>
      <c r="D32" s="50">
        <v>1261</v>
      </c>
      <c r="E32" s="51">
        <v>34</v>
      </c>
      <c r="F32" s="50">
        <v>1.5</v>
      </c>
      <c r="G32" s="51">
        <v>216</v>
      </c>
      <c r="H32" s="52">
        <v>125</v>
      </c>
      <c r="I32" s="53"/>
      <c r="J32" s="160"/>
      <c r="K32" s="65"/>
      <c r="L32" s="49"/>
      <c r="M32" s="50"/>
      <c r="N32" s="52"/>
      <c r="O32" s="54">
        <v>2035</v>
      </c>
      <c r="P32" s="50">
        <v>29</v>
      </c>
      <c r="Q32" s="52">
        <v>124</v>
      </c>
      <c r="R32" s="23">
        <f t="shared" si="18"/>
        <v>419</v>
      </c>
      <c r="S32" s="24">
        <f t="shared" si="19"/>
        <v>1916</v>
      </c>
      <c r="T32" s="62"/>
      <c r="U32" s="62"/>
      <c r="V32" s="62"/>
      <c r="W32" s="114">
        <f t="shared" ca="1" si="20"/>
        <v>172922</v>
      </c>
      <c r="X32" s="115">
        <f ca="1">IFERROR(('Main Tab'!$D$10-W32)/'Main Tab'!$D$10,1)</f>
        <v>2.6378464812760759E-2</v>
      </c>
      <c r="Y32" s="110"/>
      <c r="Z32" s="65">
        <v>0.5</v>
      </c>
      <c r="AA32" s="49"/>
      <c r="AB32" s="49"/>
      <c r="AC32" s="50"/>
      <c r="AD32" s="104"/>
      <c r="AE32" s="106"/>
      <c r="AF32" s="108"/>
      <c r="AI32" s="83">
        <f t="shared" ca="1" si="21"/>
        <v>43562.041666666621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29</v>
      </c>
      <c r="AQ32" s="81">
        <f t="shared" si="2"/>
        <v>124</v>
      </c>
      <c r="AR32" s="81">
        <f t="shared" si="3"/>
        <v>2035</v>
      </c>
      <c r="AS32" s="81" t="str">
        <f t="shared" si="4"/>
        <v/>
      </c>
      <c r="AT32" s="81" t="str">
        <f t="shared" si="5"/>
        <v/>
      </c>
      <c r="AU32" s="81">
        <f t="shared" si="6"/>
        <v>0.53125</v>
      </c>
      <c r="AV32" s="81">
        <f t="shared" si="7"/>
        <v>1.5</v>
      </c>
      <c r="AW32" s="82">
        <f t="shared" si="8"/>
        <v>216</v>
      </c>
      <c r="AX32" s="81">
        <f t="shared" si="9"/>
        <v>125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1261</v>
      </c>
      <c r="BC32" s="81">
        <f t="shared" si="14"/>
        <v>125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43562.083333333285</v>
      </c>
      <c r="C33" s="49"/>
      <c r="D33" s="50">
        <v>1243</v>
      </c>
      <c r="E33" s="51">
        <v>34</v>
      </c>
      <c r="F33" s="50">
        <v>1.5</v>
      </c>
      <c r="G33" s="51">
        <v>209</v>
      </c>
      <c r="H33" s="52">
        <v>125</v>
      </c>
      <c r="I33" s="53"/>
      <c r="J33" s="160"/>
      <c r="K33" s="65"/>
      <c r="L33" s="49"/>
      <c r="M33" s="50"/>
      <c r="N33" s="52"/>
      <c r="O33" s="54">
        <v>2020</v>
      </c>
      <c r="P33" s="50">
        <v>26</v>
      </c>
      <c r="Q33" s="52">
        <v>110</v>
      </c>
      <c r="R33" s="23">
        <f t="shared" si="18"/>
        <v>445</v>
      </c>
      <c r="S33" s="24">
        <f t="shared" si="19"/>
        <v>2026</v>
      </c>
      <c r="T33" s="62"/>
      <c r="U33" s="62"/>
      <c r="V33" s="62"/>
      <c r="W33" s="114">
        <f t="shared" ca="1" si="20"/>
        <v>172812</v>
      </c>
      <c r="X33" s="115">
        <f ca="1">IFERROR(('Main Tab'!$D$10-W33)/'Main Tab'!$D$10,1)</f>
        <v>2.6997809771011277E-2</v>
      </c>
      <c r="Y33" s="110"/>
      <c r="Z33" s="65">
        <v>0.5</v>
      </c>
      <c r="AA33" s="49"/>
      <c r="AB33" s="49"/>
      <c r="AC33" s="50"/>
      <c r="AD33" s="104"/>
      <c r="AE33" s="106"/>
      <c r="AF33" s="108"/>
      <c r="AI33" s="83">
        <f t="shared" ca="1" si="21"/>
        <v>43562.083333333285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26</v>
      </c>
      <c r="AQ33" s="81">
        <f t="shared" si="2"/>
        <v>110</v>
      </c>
      <c r="AR33" s="81">
        <f t="shared" si="3"/>
        <v>2020</v>
      </c>
      <c r="AS33" s="81" t="str">
        <f t="shared" si="4"/>
        <v/>
      </c>
      <c r="AT33" s="81" t="str">
        <f t="shared" si="5"/>
        <v/>
      </c>
      <c r="AU33" s="81">
        <f t="shared" si="6"/>
        <v>0.53125</v>
      </c>
      <c r="AV33" s="81">
        <f t="shared" si="7"/>
        <v>1.5</v>
      </c>
      <c r="AW33" s="82">
        <f t="shared" si="8"/>
        <v>209</v>
      </c>
      <c r="AX33" s="81">
        <f t="shared" si="9"/>
        <v>125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1243</v>
      </c>
      <c r="BC33" s="81">
        <f t="shared" si="14"/>
        <v>125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43562.124999999949</v>
      </c>
      <c r="C34" s="49"/>
      <c r="D34" s="50">
        <v>1251</v>
      </c>
      <c r="E34" s="51">
        <v>34</v>
      </c>
      <c r="F34" s="50">
        <v>1.5</v>
      </c>
      <c r="G34" s="51">
        <v>220</v>
      </c>
      <c r="H34" s="52">
        <v>126</v>
      </c>
      <c r="I34" s="53"/>
      <c r="J34" s="160"/>
      <c r="K34" s="65"/>
      <c r="L34" s="49"/>
      <c r="M34" s="50"/>
      <c r="N34" s="52"/>
      <c r="O34" s="54">
        <v>2045</v>
      </c>
      <c r="P34" s="50">
        <v>27</v>
      </c>
      <c r="Q34" s="52">
        <v>111</v>
      </c>
      <c r="R34" s="23">
        <f t="shared" si="18"/>
        <v>472</v>
      </c>
      <c r="S34" s="24">
        <f t="shared" si="19"/>
        <v>2137</v>
      </c>
      <c r="T34" s="62"/>
      <c r="U34" s="62"/>
      <c r="V34" s="62"/>
      <c r="W34" s="114">
        <f t="shared" ca="1" si="20"/>
        <v>172701</v>
      </c>
      <c r="X34" s="115">
        <f ca="1">IFERROR(('Main Tab'!$D$10-W34)/'Main Tab'!$D$10,1)</f>
        <v>2.7622785137973165E-2</v>
      </c>
      <c r="Y34" s="110" t="s">
        <v>236</v>
      </c>
      <c r="Z34" s="65">
        <v>4</v>
      </c>
      <c r="AA34" s="49"/>
      <c r="AB34" s="49"/>
      <c r="AC34" s="50"/>
      <c r="AD34" s="104"/>
      <c r="AE34" s="106"/>
      <c r="AF34" s="108"/>
      <c r="AI34" s="83">
        <f t="shared" ca="1" si="21"/>
        <v>43562.124999999949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heavy sand dumping every 15 min</v>
      </c>
      <c r="AP34" s="81">
        <f t="shared" si="1"/>
        <v>27</v>
      </c>
      <c r="AQ34" s="81">
        <f t="shared" si="2"/>
        <v>111</v>
      </c>
      <c r="AR34" s="81">
        <f t="shared" si="3"/>
        <v>2045</v>
      </c>
      <c r="AS34" s="81" t="str">
        <f t="shared" si="4"/>
        <v/>
      </c>
      <c r="AT34" s="81" t="str">
        <f t="shared" si="5"/>
        <v/>
      </c>
      <c r="AU34" s="81">
        <f t="shared" si="6"/>
        <v>0.53125</v>
      </c>
      <c r="AV34" s="81">
        <f t="shared" si="7"/>
        <v>1.5</v>
      </c>
      <c r="AW34" s="82">
        <f t="shared" si="8"/>
        <v>220</v>
      </c>
      <c r="AX34" s="81">
        <f t="shared" si="9"/>
        <v>126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1251</v>
      </c>
      <c r="BC34" s="81">
        <f t="shared" si="14"/>
        <v>126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43562.166666666613</v>
      </c>
      <c r="C35" s="49"/>
      <c r="D35" s="50">
        <v>1257</v>
      </c>
      <c r="E35" s="51">
        <v>34</v>
      </c>
      <c r="F35" s="50">
        <v>1.5</v>
      </c>
      <c r="G35" s="51">
        <v>225</v>
      </c>
      <c r="H35" s="52">
        <v>126</v>
      </c>
      <c r="I35" s="53"/>
      <c r="J35" s="160"/>
      <c r="K35" s="65"/>
      <c r="L35" s="49"/>
      <c r="M35" s="50"/>
      <c r="N35" s="52"/>
      <c r="O35" s="54">
        <v>2078</v>
      </c>
      <c r="P35" s="50">
        <v>26</v>
      </c>
      <c r="Q35" s="52">
        <v>112</v>
      </c>
      <c r="R35" s="23">
        <f t="shared" si="18"/>
        <v>498</v>
      </c>
      <c r="S35" s="24">
        <f t="shared" si="19"/>
        <v>2249</v>
      </c>
      <c r="T35" s="62"/>
      <c r="U35" s="62"/>
      <c r="V35" s="62"/>
      <c r="W35" s="114">
        <f t="shared" ca="1" si="20"/>
        <v>172589</v>
      </c>
      <c r="X35" s="115">
        <f ca="1">IFERROR(('Main Tab'!$D$10-W35)/'Main Tab'!$D$10,1)</f>
        <v>2.8253390913646422E-2</v>
      </c>
      <c r="Y35" s="110" t="s">
        <v>237</v>
      </c>
      <c r="Z35" s="65">
        <v>5</v>
      </c>
      <c r="AA35" s="49"/>
      <c r="AB35" s="49"/>
      <c r="AC35" s="50"/>
      <c r="AD35" s="104"/>
      <c r="AE35" s="106"/>
      <c r="AF35" s="108"/>
      <c r="AI35" s="83">
        <f t="shared" ca="1" si="21"/>
        <v>43562.166666666613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Accum-2958</v>
      </c>
      <c r="AP35" s="81">
        <f t="shared" si="1"/>
        <v>26</v>
      </c>
      <c r="AQ35" s="81">
        <f t="shared" si="2"/>
        <v>112</v>
      </c>
      <c r="AR35" s="81">
        <f t="shared" si="3"/>
        <v>2078</v>
      </c>
      <c r="AS35" s="81" t="str">
        <f t="shared" si="4"/>
        <v/>
      </c>
      <c r="AT35" s="81" t="str">
        <f t="shared" si="5"/>
        <v/>
      </c>
      <c r="AU35" s="81">
        <f t="shared" si="6"/>
        <v>0.53125</v>
      </c>
      <c r="AV35" s="81">
        <f t="shared" si="7"/>
        <v>1.5</v>
      </c>
      <c r="AW35" s="82">
        <f t="shared" si="8"/>
        <v>225</v>
      </c>
      <c r="AX35" s="81">
        <f t="shared" si="9"/>
        <v>126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1257</v>
      </c>
      <c r="BC35" s="81">
        <f t="shared" si="14"/>
        <v>126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43562.208333333278</v>
      </c>
      <c r="C36" s="49"/>
      <c r="D36" s="50">
        <v>1246</v>
      </c>
      <c r="E36" s="50">
        <v>34</v>
      </c>
      <c r="F36" s="50">
        <v>1.5</v>
      </c>
      <c r="G36" s="51">
        <v>248</v>
      </c>
      <c r="H36" s="52">
        <v>128</v>
      </c>
      <c r="I36" s="53"/>
      <c r="J36" s="160"/>
      <c r="K36" s="65"/>
      <c r="L36" s="49"/>
      <c r="M36" s="50"/>
      <c r="N36" s="52"/>
      <c r="O36" s="54">
        <v>2159</v>
      </c>
      <c r="P36" s="50">
        <v>31</v>
      </c>
      <c r="Q36" s="52">
        <v>118</v>
      </c>
      <c r="R36" s="23">
        <f t="shared" si="18"/>
        <v>529</v>
      </c>
      <c r="S36" s="24">
        <f t="shared" si="19"/>
        <v>2367</v>
      </c>
      <c r="T36" s="62"/>
      <c r="U36" s="62"/>
      <c r="V36" s="62"/>
      <c r="W36" s="114">
        <f t="shared" ca="1" si="20"/>
        <v>172471</v>
      </c>
      <c r="X36" s="115">
        <f ca="1">IFERROR(('Main Tab'!$D$10-W36)/'Main Tab'!$D$10,1)</f>
        <v>2.8917779141587888E-2</v>
      </c>
      <c r="Y36" s="110" t="s">
        <v>238</v>
      </c>
      <c r="Z36" s="65">
        <v>5</v>
      </c>
      <c r="AA36" s="49"/>
      <c r="AB36" s="49"/>
      <c r="AC36" s="50"/>
      <c r="AD36" s="104"/>
      <c r="AE36" s="106"/>
      <c r="AF36" s="108"/>
      <c r="AI36" s="83">
        <f t="shared" ca="1" si="21"/>
        <v>43562.208333333278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OT 1- 12'    OT 2 -3'</v>
      </c>
      <c r="AP36" s="81">
        <f t="shared" si="1"/>
        <v>31</v>
      </c>
      <c r="AQ36" s="81">
        <f t="shared" si="2"/>
        <v>118</v>
      </c>
      <c r="AR36" s="81">
        <f t="shared" si="3"/>
        <v>2159</v>
      </c>
      <c r="AS36" s="81" t="str">
        <f t="shared" si="4"/>
        <v/>
      </c>
      <c r="AT36" s="81" t="str">
        <f t="shared" si="5"/>
        <v/>
      </c>
      <c r="AU36" s="81">
        <f t="shared" si="6"/>
        <v>0.53125</v>
      </c>
      <c r="AV36" s="81">
        <f t="shared" si="7"/>
        <v>1.5</v>
      </c>
      <c r="AW36" s="82">
        <f t="shared" si="8"/>
        <v>248</v>
      </c>
      <c r="AX36" s="81">
        <f t="shared" si="9"/>
        <v>128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1246</v>
      </c>
      <c r="BC36" s="81">
        <f t="shared" si="14"/>
        <v>128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43562.249999999942</v>
      </c>
      <c r="C37" s="55"/>
      <c r="D37" s="56">
        <v>1242</v>
      </c>
      <c r="E37" s="57">
        <v>34</v>
      </c>
      <c r="F37" s="56">
        <v>1.5</v>
      </c>
      <c r="G37" s="57">
        <v>251</v>
      </c>
      <c r="H37" s="58">
        <v>127</v>
      </c>
      <c r="I37" s="59"/>
      <c r="J37" s="161"/>
      <c r="K37" s="66"/>
      <c r="L37" s="55"/>
      <c r="M37" s="56"/>
      <c r="N37" s="58"/>
      <c r="O37" s="60">
        <v>2173</v>
      </c>
      <c r="P37" s="56">
        <v>30</v>
      </c>
      <c r="Q37" s="58">
        <v>120</v>
      </c>
      <c r="R37" s="25">
        <f t="shared" si="18"/>
        <v>559</v>
      </c>
      <c r="S37" s="26">
        <f t="shared" si="19"/>
        <v>2487</v>
      </c>
      <c r="T37" s="63"/>
      <c r="U37" s="63"/>
      <c r="V37" s="63"/>
      <c r="W37" s="116">
        <f t="shared" ca="1" si="20"/>
        <v>172351</v>
      </c>
      <c r="X37" s="117">
        <f ca="1">IFERROR(('Main Tab'!$D$10-W37)/'Main Tab'!$D$10,1)</f>
        <v>2.9593428186952091E-2</v>
      </c>
      <c r="Y37" s="111"/>
      <c r="Z37" s="66">
        <v>5</v>
      </c>
      <c r="AA37" s="55"/>
      <c r="AB37" s="55"/>
      <c r="AC37" s="56"/>
      <c r="AD37" s="105"/>
      <c r="AE37" s="107"/>
      <c r="AF37" s="109"/>
      <c r="AI37" s="85">
        <f t="shared" ca="1" si="21"/>
        <v>43562.249999999942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/>
      </c>
      <c r="AP37" s="86">
        <f t="shared" si="1"/>
        <v>30</v>
      </c>
      <c r="AQ37" s="86">
        <f t="shared" si="2"/>
        <v>120</v>
      </c>
      <c r="AR37" s="86">
        <f t="shared" si="3"/>
        <v>2173</v>
      </c>
      <c r="AS37" s="86" t="str">
        <f t="shared" si="4"/>
        <v/>
      </c>
      <c r="AT37" s="86" t="str">
        <f t="shared" si="5"/>
        <v/>
      </c>
      <c r="AU37" s="86">
        <f t="shared" si="6"/>
        <v>0.53125</v>
      </c>
      <c r="AV37" s="86">
        <f t="shared" si="7"/>
        <v>1.5</v>
      </c>
      <c r="AW37" s="87">
        <f t="shared" si="8"/>
        <v>251</v>
      </c>
      <c r="AX37" s="86">
        <f t="shared" si="9"/>
        <v>127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1242</v>
      </c>
      <c r="BC37" s="86">
        <f t="shared" si="14"/>
        <v>127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6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">
    <tabColor rgb="FF000000"/>
    <pageSetUpPr fitToPage="1"/>
  </sheetPr>
  <dimension ref="B1:BF100"/>
  <sheetViews>
    <sheetView showGridLines="0" topLeftCell="N1" workbookViewId="0">
      <selection activeCell="Y37" sqref="Y37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43560</v>
      </c>
      <c r="N5" s="468" t="str">
        <f ca="1">"Oil Sales for "&amp;TEXT(L5,"MM-DD-YY")</f>
        <v>Oil Sales for 04-05-19</v>
      </c>
      <c r="O5" s="469"/>
      <c r="P5" s="96">
        <f>SUM(AC14:AC37)</f>
        <v>0</v>
      </c>
      <c r="Q5" s="10"/>
      <c r="R5" s="531" t="str">
        <f ca="1">"Flare Total For "&amp;TEXT(L5,"MM-DD-YY")</f>
        <v>Flare Total For 04-05-19</v>
      </c>
      <c r="S5" s="532"/>
      <c r="T5" s="152"/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277</v>
      </c>
      <c r="M6" s="10"/>
      <c r="N6" s="472" t="str">
        <f ca="1">"Gas Sales for "&amp;TEXT(L5,"MM-DD-YY")</f>
        <v>Gas Sales for 04-05-19</v>
      </c>
      <c r="O6" s="473"/>
      <c r="P6" s="132">
        <v>1108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2196</v>
      </c>
      <c r="M7" s="10"/>
      <c r="N7" s="476" t="s">
        <v>87</v>
      </c>
      <c r="O7" s="477"/>
      <c r="P7" s="97"/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W8" s="103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4" t="s">
        <v>69</v>
      </c>
      <c r="D13" s="35" t="s">
        <v>69</v>
      </c>
      <c r="E13" s="35" t="s">
        <v>70</v>
      </c>
      <c r="F13" s="35" t="s">
        <v>113</v>
      </c>
      <c r="G13" s="36" t="s">
        <v>114</v>
      </c>
      <c r="H13" s="37" t="s">
        <v>69</v>
      </c>
      <c r="I13" s="34" t="s">
        <v>69</v>
      </c>
      <c r="J13" s="159" t="s">
        <v>73</v>
      </c>
      <c r="K13" s="18" t="s">
        <v>74</v>
      </c>
      <c r="L13" s="100" t="s">
        <v>69</v>
      </c>
      <c r="M13" s="35" t="s">
        <v>75</v>
      </c>
      <c r="N13" s="37" t="s">
        <v>75</v>
      </c>
      <c r="O13" s="34" t="s">
        <v>75</v>
      </c>
      <c r="P13" s="35" t="s">
        <v>71</v>
      </c>
      <c r="Q13" s="37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1" t="s">
        <v>71</v>
      </c>
      <c r="X13" s="42" t="s">
        <v>76</v>
      </c>
      <c r="Y13" s="18"/>
      <c r="Z13" s="18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80">
        <v>0.29166666666666669</v>
      </c>
      <c r="C14" s="49"/>
      <c r="D14" s="50">
        <v>1276</v>
      </c>
      <c r="E14" s="51">
        <v>26</v>
      </c>
      <c r="F14" s="50">
        <v>1.5</v>
      </c>
      <c r="G14" s="51">
        <v>33</v>
      </c>
      <c r="H14" s="52">
        <v>97</v>
      </c>
      <c r="I14" s="53"/>
      <c r="J14" s="160"/>
      <c r="K14" s="65"/>
      <c r="L14" s="49"/>
      <c r="M14" s="50"/>
      <c r="N14" s="52"/>
      <c r="O14" s="54">
        <v>705</v>
      </c>
      <c r="P14" s="50">
        <v>0</v>
      </c>
      <c r="Q14" s="52">
        <v>70</v>
      </c>
      <c r="R14" s="21">
        <f>P14</f>
        <v>0</v>
      </c>
      <c r="S14" s="22">
        <f>Q14</f>
        <v>70</v>
      </c>
      <c r="T14" s="61"/>
      <c r="U14" s="61"/>
      <c r="V14" s="61"/>
      <c r="W14" s="112">
        <f ca="1">INDEX('Daily Totals'!$1:$1048576,MATCH(L5,'Daily Totals'!B:B)-1,17)</f>
        <v>176943</v>
      </c>
      <c r="X14" s="113">
        <f ca="1">IFERROR(('Main Tab'!$D$10-W14)/'Main Tab'!$D$10,1)</f>
        <v>3.7385913843485897E-3</v>
      </c>
      <c r="Y14" s="185"/>
      <c r="Z14" s="64">
        <v>1</v>
      </c>
      <c r="AA14" s="49"/>
      <c r="AB14" s="49"/>
      <c r="AC14" s="50"/>
      <c r="AD14" s="104"/>
      <c r="AE14" s="106"/>
      <c r="AF14" s="108"/>
      <c r="AI14" s="83">
        <f ca="1">$L$5+B14</f>
        <v>43560.291666666664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>
        <f t="shared" ref="AP14:AP37" si="1">IF(P14="","",P14)</f>
        <v>0</v>
      </c>
      <c r="AQ14" s="81">
        <f t="shared" ref="AQ14:AQ37" si="2">IF(Q14="","",Q14)</f>
        <v>70</v>
      </c>
      <c r="AR14" s="81">
        <f t="shared" ref="AR14:AR37" si="3">IF(O14="","",O14)</f>
        <v>705</v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>
        <f t="shared" ref="AU14:AU37" si="6">IF(E14="","",E14/64)</f>
        <v>0.40625</v>
      </c>
      <c r="AV14" s="81">
        <f t="shared" ref="AV14:AV37" si="7">IF(F14="","",F14)</f>
        <v>1.5</v>
      </c>
      <c r="AW14" s="82">
        <f t="shared" ref="AW14:AW37" si="8">IF(G14="","",G14)</f>
        <v>33</v>
      </c>
      <c r="AX14" s="81">
        <f t="shared" ref="AX14:AX37" si="9">IF(H14="","",H14)</f>
        <v>97</v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>
        <f t="shared" ref="BB14:BB37" si="13">IF(D14="","",D14)</f>
        <v>1276</v>
      </c>
      <c r="BC14" s="81">
        <f t="shared" ref="BC14:BC37" si="14">IF(H14="","",H14)</f>
        <v>97</v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47">
        <f ca="1">B14+$L$5+TIME(1,0,0)</f>
        <v>43560.333333333328</v>
      </c>
      <c r="C15" s="49"/>
      <c r="D15" s="50">
        <v>1276</v>
      </c>
      <c r="E15" s="51">
        <v>26</v>
      </c>
      <c r="F15" s="50">
        <v>1.5</v>
      </c>
      <c r="G15" s="51">
        <v>36</v>
      </c>
      <c r="H15" s="52">
        <v>93</v>
      </c>
      <c r="I15" s="53"/>
      <c r="J15" s="160"/>
      <c r="K15" s="65"/>
      <c r="L15" s="49"/>
      <c r="M15" s="50"/>
      <c r="N15" s="52"/>
      <c r="O15" s="54">
        <v>759</v>
      </c>
      <c r="P15" s="50">
        <v>0</v>
      </c>
      <c r="Q15" s="52">
        <v>67</v>
      </c>
      <c r="R15" s="23">
        <f t="shared" ref="R15:R37" si="18">P15+R14</f>
        <v>0</v>
      </c>
      <c r="S15" s="24">
        <f t="shared" ref="S15:S37" si="19">Q15+S14</f>
        <v>137</v>
      </c>
      <c r="T15" s="62"/>
      <c r="U15" s="62"/>
      <c r="V15" s="62"/>
      <c r="W15" s="114">
        <f t="shared" ref="W15:W37" ca="1" si="20">W14-Q15</f>
        <v>176876</v>
      </c>
      <c r="X15" s="115">
        <f ca="1">IFERROR(('Main Tab'!$D$10-W15)/'Main Tab'!$D$10,1)</f>
        <v>4.1158287680102702E-3</v>
      </c>
      <c r="Y15" s="110"/>
      <c r="Z15" s="65">
        <v>1</v>
      </c>
      <c r="AA15" s="49"/>
      <c r="AB15" s="49"/>
      <c r="AC15" s="50"/>
      <c r="AD15" s="104"/>
      <c r="AE15" s="106"/>
      <c r="AF15" s="108"/>
      <c r="AI15" s="83">
        <f t="shared" ref="AI15:AI37" ca="1" si="21">B15</f>
        <v>43560.333333333328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>
        <f t="shared" si="1"/>
        <v>0</v>
      </c>
      <c r="AQ15" s="81">
        <f t="shared" si="2"/>
        <v>67</v>
      </c>
      <c r="AR15" s="81">
        <f t="shared" si="3"/>
        <v>759</v>
      </c>
      <c r="AS15" s="81" t="str">
        <f t="shared" si="4"/>
        <v/>
      </c>
      <c r="AT15" s="81" t="str">
        <f t="shared" si="5"/>
        <v/>
      </c>
      <c r="AU15" s="81">
        <f t="shared" si="6"/>
        <v>0.40625</v>
      </c>
      <c r="AV15" s="81">
        <f t="shared" si="7"/>
        <v>1.5</v>
      </c>
      <c r="AW15" s="82">
        <f t="shared" si="8"/>
        <v>36</v>
      </c>
      <c r="AX15" s="81">
        <f t="shared" si="9"/>
        <v>93</v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>
        <f t="shared" si="13"/>
        <v>1276</v>
      </c>
      <c r="BC15" s="81">
        <f t="shared" si="14"/>
        <v>93</v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47">
        <f t="shared" ref="B16:B37" ca="1" si="22">B15+TIME(1,0,0)</f>
        <v>43560.374999999993</v>
      </c>
      <c r="C16" s="49"/>
      <c r="D16" s="50">
        <v>1265</v>
      </c>
      <c r="E16" s="51">
        <v>26</v>
      </c>
      <c r="F16" s="50">
        <v>1.5</v>
      </c>
      <c r="G16" s="51">
        <v>37</v>
      </c>
      <c r="H16" s="52">
        <v>88</v>
      </c>
      <c r="I16" s="53"/>
      <c r="J16" s="160"/>
      <c r="K16" s="65"/>
      <c r="L16" s="49"/>
      <c r="M16" s="50"/>
      <c r="N16" s="52"/>
      <c r="O16" s="54">
        <v>736</v>
      </c>
      <c r="P16" s="50">
        <v>0</v>
      </c>
      <c r="Q16" s="52">
        <v>74</v>
      </c>
      <c r="R16" s="23">
        <f t="shared" si="18"/>
        <v>0</v>
      </c>
      <c r="S16" s="24">
        <f t="shared" si="19"/>
        <v>211</v>
      </c>
      <c r="T16" s="62"/>
      <c r="U16" s="62"/>
      <c r="V16" s="62"/>
      <c r="W16" s="114">
        <f t="shared" ca="1" si="20"/>
        <v>176802</v>
      </c>
      <c r="X16" s="115">
        <f ca="1">IFERROR(('Main Tab'!$D$10-W16)/'Main Tab'!$D$10,1)</f>
        <v>4.5324790126515281E-3</v>
      </c>
      <c r="Y16" s="110"/>
      <c r="Z16" s="65">
        <v>1</v>
      </c>
      <c r="AA16" s="49"/>
      <c r="AB16" s="49"/>
      <c r="AC16" s="50"/>
      <c r="AD16" s="104"/>
      <c r="AE16" s="106"/>
      <c r="AF16" s="108"/>
      <c r="AI16" s="83">
        <f t="shared" ca="1" si="21"/>
        <v>43560.374999999993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>
        <f t="shared" si="1"/>
        <v>0</v>
      </c>
      <c r="AQ16" s="81">
        <f t="shared" si="2"/>
        <v>74</v>
      </c>
      <c r="AR16" s="81">
        <f t="shared" si="3"/>
        <v>736</v>
      </c>
      <c r="AS16" s="81" t="str">
        <f t="shared" si="4"/>
        <v/>
      </c>
      <c r="AT16" s="81" t="str">
        <f t="shared" si="5"/>
        <v/>
      </c>
      <c r="AU16" s="81">
        <f t="shared" si="6"/>
        <v>0.40625</v>
      </c>
      <c r="AV16" s="81">
        <f t="shared" si="7"/>
        <v>1.5</v>
      </c>
      <c r="AW16" s="82">
        <f t="shared" si="8"/>
        <v>37</v>
      </c>
      <c r="AX16" s="81">
        <f t="shared" si="9"/>
        <v>88</v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>
        <f t="shared" si="13"/>
        <v>1265</v>
      </c>
      <c r="BC16" s="81">
        <f t="shared" si="14"/>
        <v>88</v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47">
        <f t="shared" ca="1" si="22"/>
        <v>43560.416666666657</v>
      </c>
      <c r="C17" s="49"/>
      <c r="D17" s="50">
        <v>1263</v>
      </c>
      <c r="E17" s="51">
        <v>26</v>
      </c>
      <c r="F17" s="50">
        <v>1.5</v>
      </c>
      <c r="G17" s="51">
        <v>36</v>
      </c>
      <c r="H17" s="52">
        <v>88</v>
      </c>
      <c r="I17" s="53"/>
      <c r="J17" s="160"/>
      <c r="K17" s="65"/>
      <c r="L17" s="49"/>
      <c r="M17" s="50"/>
      <c r="N17" s="52"/>
      <c r="O17" s="54">
        <v>739</v>
      </c>
      <c r="P17" s="50">
        <v>0</v>
      </c>
      <c r="Q17" s="52">
        <v>68</v>
      </c>
      <c r="R17" s="23">
        <f t="shared" si="18"/>
        <v>0</v>
      </c>
      <c r="S17" s="24">
        <f t="shared" si="19"/>
        <v>279</v>
      </c>
      <c r="T17" s="62"/>
      <c r="U17" s="171"/>
      <c r="V17" s="62"/>
      <c r="W17" s="114">
        <f t="shared" ca="1" si="20"/>
        <v>176734</v>
      </c>
      <c r="X17" s="115">
        <f ca="1">IFERROR(('Main Tab'!$D$10-W17)/'Main Tab'!$D$10,1)</f>
        <v>4.9153468050245766E-3</v>
      </c>
      <c r="Y17" s="110"/>
      <c r="Z17" s="65">
        <v>0.5</v>
      </c>
      <c r="AA17" s="49"/>
      <c r="AB17" s="49"/>
      <c r="AC17" s="50"/>
      <c r="AD17" s="104"/>
      <c r="AE17" s="106"/>
      <c r="AF17" s="108"/>
      <c r="AI17" s="83">
        <f t="shared" ca="1" si="21"/>
        <v>43560.416666666657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>
        <f t="shared" si="1"/>
        <v>0</v>
      </c>
      <c r="AQ17" s="81">
        <f t="shared" si="2"/>
        <v>68</v>
      </c>
      <c r="AR17" s="81">
        <f t="shared" si="3"/>
        <v>739</v>
      </c>
      <c r="AS17" s="81" t="str">
        <f t="shared" si="4"/>
        <v/>
      </c>
      <c r="AT17" s="81" t="str">
        <f t="shared" si="5"/>
        <v/>
      </c>
      <c r="AU17" s="81">
        <f t="shared" si="6"/>
        <v>0.40625</v>
      </c>
      <c r="AV17" s="81">
        <f t="shared" si="7"/>
        <v>1.5</v>
      </c>
      <c r="AW17" s="82">
        <f t="shared" si="8"/>
        <v>36</v>
      </c>
      <c r="AX17" s="81">
        <f t="shared" si="9"/>
        <v>88</v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>
        <f t="shared" si="13"/>
        <v>1263</v>
      </c>
      <c r="BC17" s="81">
        <f t="shared" si="14"/>
        <v>88</v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47">
        <f t="shared" ca="1" si="22"/>
        <v>43560.458333333321</v>
      </c>
      <c r="C18" s="49"/>
      <c r="D18" s="50">
        <v>1279</v>
      </c>
      <c r="E18" s="51">
        <v>26</v>
      </c>
      <c r="F18" s="50">
        <v>1.5</v>
      </c>
      <c r="G18" s="51">
        <v>38</v>
      </c>
      <c r="H18" s="52">
        <v>87</v>
      </c>
      <c r="I18" s="53"/>
      <c r="J18" s="160"/>
      <c r="K18" s="65"/>
      <c r="L18" s="49"/>
      <c r="M18" s="50"/>
      <c r="N18" s="52"/>
      <c r="O18" s="54">
        <v>740</v>
      </c>
      <c r="P18" s="50">
        <v>0</v>
      </c>
      <c r="Q18" s="52">
        <v>77</v>
      </c>
      <c r="R18" s="23">
        <f t="shared" si="18"/>
        <v>0</v>
      </c>
      <c r="S18" s="24">
        <f t="shared" si="19"/>
        <v>356</v>
      </c>
      <c r="T18" s="62"/>
      <c r="U18" s="62"/>
      <c r="V18" s="62"/>
      <c r="W18" s="114">
        <f t="shared" ca="1" si="20"/>
        <v>176657</v>
      </c>
      <c r="X18" s="115">
        <f ca="1">IFERROR(('Main Tab'!$D$10-W18)/'Main Tab'!$D$10,1)</f>
        <v>5.3488882757999406E-3</v>
      </c>
      <c r="Y18" s="110" t="s">
        <v>239</v>
      </c>
      <c r="Z18" s="65">
        <v>0.5</v>
      </c>
      <c r="AA18" s="49"/>
      <c r="AB18" s="49"/>
      <c r="AC18" s="50"/>
      <c r="AD18" s="104"/>
      <c r="AE18" s="106"/>
      <c r="AF18" s="108"/>
      <c r="AI18" s="83">
        <f t="shared" ca="1" si="21"/>
        <v>43560.458333333321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>water pump is back up and going</v>
      </c>
      <c r="AP18" s="81">
        <f t="shared" si="1"/>
        <v>0</v>
      </c>
      <c r="AQ18" s="81">
        <f t="shared" si="2"/>
        <v>77</v>
      </c>
      <c r="AR18" s="81">
        <f t="shared" si="3"/>
        <v>740</v>
      </c>
      <c r="AS18" s="81" t="str">
        <f t="shared" si="4"/>
        <v/>
      </c>
      <c r="AT18" s="81" t="str">
        <f t="shared" si="5"/>
        <v/>
      </c>
      <c r="AU18" s="81">
        <f t="shared" si="6"/>
        <v>0.40625</v>
      </c>
      <c r="AV18" s="81">
        <f t="shared" si="7"/>
        <v>1.5</v>
      </c>
      <c r="AW18" s="82">
        <f t="shared" si="8"/>
        <v>38</v>
      </c>
      <c r="AX18" s="81">
        <f t="shared" si="9"/>
        <v>87</v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>
        <f t="shared" si="13"/>
        <v>1279</v>
      </c>
      <c r="BC18" s="81">
        <f t="shared" si="14"/>
        <v>87</v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47">
        <f t="shared" ca="1" si="22"/>
        <v>43560.499999999985</v>
      </c>
      <c r="C19" s="49"/>
      <c r="D19" s="50">
        <v>1291</v>
      </c>
      <c r="E19" s="51">
        <v>26</v>
      </c>
      <c r="F19" s="50">
        <v>1.5</v>
      </c>
      <c r="G19" s="51">
        <v>41</v>
      </c>
      <c r="H19" s="52">
        <v>88</v>
      </c>
      <c r="I19" s="53"/>
      <c r="J19" s="160"/>
      <c r="K19" s="65"/>
      <c r="L19" s="49"/>
      <c r="M19" s="50"/>
      <c r="N19" s="52"/>
      <c r="O19" s="54">
        <v>786</v>
      </c>
      <c r="P19" s="50">
        <v>0</v>
      </c>
      <c r="Q19" s="52">
        <v>58</v>
      </c>
      <c r="R19" s="23">
        <f t="shared" si="18"/>
        <v>0</v>
      </c>
      <c r="S19" s="24">
        <f t="shared" si="19"/>
        <v>414</v>
      </c>
      <c r="T19" s="62"/>
      <c r="U19" s="62"/>
      <c r="V19" s="62"/>
      <c r="W19" s="114">
        <f t="shared" ca="1" si="20"/>
        <v>176599</v>
      </c>
      <c r="X19" s="115">
        <f ca="1">IFERROR(('Main Tab'!$D$10-W19)/'Main Tab'!$D$10,1)</f>
        <v>5.6754519810593047E-3</v>
      </c>
      <c r="Y19" s="110" t="s">
        <v>240</v>
      </c>
      <c r="Z19" s="65">
        <v>0.5</v>
      </c>
      <c r="AA19" s="49"/>
      <c r="AB19" s="49"/>
      <c r="AC19" s="50"/>
      <c r="AD19" s="104"/>
      <c r="AE19" s="106"/>
      <c r="AF19" s="108"/>
      <c r="AI19" s="83">
        <f t="shared" ca="1" si="21"/>
        <v>43560.499999999985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>opened choke up to a 28</v>
      </c>
      <c r="AP19" s="81">
        <f t="shared" si="1"/>
        <v>0</v>
      </c>
      <c r="AQ19" s="81">
        <f t="shared" si="2"/>
        <v>58</v>
      </c>
      <c r="AR19" s="81">
        <f t="shared" si="3"/>
        <v>786</v>
      </c>
      <c r="AS19" s="81" t="str">
        <f t="shared" si="4"/>
        <v/>
      </c>
      <c r="AT19" s="81" t="str">
        <f t="shared" si="5"/>
        <v/>
      </c>
      <c r="AU19" s="81">
        <f t="shared" si="6"/>
        <v>0.40625</v>
      </c>
      <c r="AV19" s="81">
        <f t="shared" si="7"/>
        <v>1.5</v>
      </c>
      <c r="AW19" s="82">
        <f t="shared" si="8"/>
        <v>41</v>
      </c>
      <c r="AX19" s="81">
        <f t="shared" si="9"/>
        <v>88</v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>
        <f t="shared" si="13"/>
        <v>1291</v>
      </c>
      <c r="BC19" s="81">
        <f t="shared" si="14"/>
        <v>88</v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47">
        <f t="shared" ca="1" si="22"/>
        <v>43560.54166666665</v>
      </c>
      <c r="C20" s="49"/>
      <c r="D20" s="50">
        <v>1281</v>
      </c>
      <c r="E20" s="51">
        <v>28</v>
      </c>
      <c r="F20" s="50">
        <v>1.5</v>
      </c>
      <c r="G20" s="51">
        <v>74</v>
      </c>
      <c r="H20" s="52">
        <v>92</v>
      </c>
      <c r="I20" s="53"/>
      <c r="J20" s="160"/>
      <c r="K20" s="65"/>
      <c r="L20" s="49"/>
      <c r="M20" s="50"/>
      <c r="N20" s="52"/>
      <c r="O20" s="54">
        <v>1050</v>
      </c>
      <c r="P20" s="50">
        <v>10</v>
      </c>
      <c r="Q20" s="52">
        <v>105</v>
      </c>
      <c r="R20" s="23">
        <f t="shared" si="18"/>
        <v>10</v>
      </c>
      <c r="S20" s="24">
        <f t="shared" si="19"/>
        <v>519</v>
      </c>
      <c r="T20" s="62"/>
      <c r="U20" s="62"/>
      <c r="V20" s="62"/>
      <c r="W20" s="114">
        <f t="shared" ca="1" si="20"/>
        <v>176494</v>
      </c>
      <c r="X20" s="115">
        <f ca="1">IFERROR(('Main Tab'!$D$10-W20)/'Main Tab'!$D$10,1)</f>
        <v>6.2666448957529831E-3</v>
      </c>
      <c r="Y20" s="110"/>
      <c r="Z20" s="65">
        <v>0.2</v>
      </c>
      <c r="AA20" s="49"/>
      <c r="AB20" s="49"/>
      <c r="AC20" s="50"/>
      <c r="AD20" s="104"/>
      <c r="AE20" s="106"/>
      <c r="AF20" s="108"/>
      <c r="AI20" s="83">
        <f t="shared" ca="1" si="21"/>
        <v>43560.54166666665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>
        <f t="shared" si="1"/>
        <v>10</v>
      </c>
      <c r="AQ20" s="81">
        <f t="shared" si="2"/>
        <v>105</v>
      </c>
      <c r="AR20" s="81">
        <f t="shared" si="3"/>
        <v>1050</v>
      </c>
      <c r="AS20" s="81" t="str">
        <f t="shared" si="4"/>
        <v/>
      </c>
      <c r="AT20" s="81" t="str">
        <f t="shared" si="5"/>
        <v/>
      </c>
      <c r="AU20" s="81">
        <f t="shared" si="6"/>
        <v>0.4375</v>
      </c>
      <c r="AV20" s="81">
        <f t="shared" si="7"/>
        <v>1.5</v>
      </c>
      <c r="AW20" s="82">
        <f t="shared" si="8"/>
        <v>74</v>
      </c>
      <c r="AX20" s="81">
        <f t="shared" si="9"/>
        <v>92</v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>
        <f t="shared" si="13"/>
        <v>1281</v>
      </c>
      <c r="BC20" s="81">
        <f t="shared" si="14"/>
        <v>92</v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47">
        <f t="shared" ca="1" si="22"/>
        <v>43560.583333333314</v>
      </c>
      <c r="C21" s="49"/>
      <c r="D21" s="50">
        <v>1290</v>
      </c>
      <c r="E21" s="51">
        <v>28</v>
      </c>
      <c r="F21" s="50">
        <v>1.5</v>
      </c>
      <c r="G21" s="51">
        <v>79</v>
      </c>
      <c r="H21" s="52">
        <v>93</v>
      </c>
      <c r="I21" s="53"/>
      <c r="J21" s="160"/>
      <c r="K21" s="65"/>
      <c r="L21" s="49"/>
      <c r="M21" s="50"/>
      <c r="N21" s="52"/>
      <c r="O21" s="54">
        <v>1084</v>
      </c>
      <c r="P21" s="50">
        <v>7</v>
      </c>
      <c r="Q21" s="52">
        <v>78</v>
      </c>
      <c r="R21" s="23">
        <f t="shared" si="18"/>
        <v>17</v>
      </c>
      <c r="S21" s="24">
        <f t="shared" si="19"/>
        <v>597</v>
      </c>
      <c r="T21" s="62"/>
      <c r="U21" s="62"/>
      <c r="V21" s="62"/>
      <c r="W21" s="114">
        <f t="shared" ca="1" si="20"/>
        <v>176416</v>
      </c>
      <c r="X21" s="115">
        <f ca="1">IFERROR(('Main Tab'!$D$10-W21)/'Main Tab'!$D$10,1)</f>
        <v>6.7058167752397143E-3</v>
      </c>
      <c r="Y21" s="110"/>
      <c r="Z21" s="65">
        <v>0.2</v>
      </c>
      <c r="AA21" s="49"/>
      <c r="AB21" s="49"/>
      <c r="AC21" s="50"/>
      <c r="AD21" s="104"/>
      <c r="AE21" s="106"/>
      <c r="AF21" s="108"/>
      <c r="AI21" s="83">
        <f t="shared" ca="1" si="21"/>
        <v>43560.583333333314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>
        <f t="shared" si="1"/>
        <v>7</v>
      </c>
      <c r="AQ21" s="81">
        <f t="shared" si="2"/>
        <v>78</v>
      </c>
      <c r="AR21" s="81">
        <f t="shared" si="3"/>
        <v>1084</v>
      </c>
      <c r="AS21" s="81" t="str">
        <f t="shared" si="4"/>
        <v/>
      </c>
      <c r="AT21" s="81" t="str">
        <f t="shared" si="5"/>
        <v/>
      </c>
      <c r="AU21" s="81">
        <f t="shared" si="6"/>
        <v>0.4375</v>
      </c>
      <c r="AV21" s="81">
        <f t="shared" si="7"/>
        <v>1.5</v>
      </c>
      <c r="AW21" s="82">
        <f t="shared" si="8"/>
        <v>79</v>
      </c>
      <c r="AX21" s="81">
        <f t="shared" si="9"/>
        <v>93</v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>
        <f t="shared" si="13"/>
        <v>1290</v>
      </c>
      <c r="BC21" s="81">
        <f t="shared" si="14"/>
        <v>93</v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47">
        <f t="shared" ca="1" si="22"/>
        <v>43560.624999999978</v>
      </c>
      <c r="C22" s="49"/>
      <c r="D22" s="50">
        <v>1300</v>
      </c>
      <c r="E22" s="51">
        <v>28</v>
      </c>
      <c r="F22" s="50">
        <v>1.5</v>
      </c>
      <c r="G22" s="51">
        <v>80</v>
      </c>
      <c r="H22" s="52">
        <v>91</v>
      </c>
      <c r="I22" s="53"/>
      <c r="J22" s="160"/>
      <c r="K22" s="65"/>
      <c r="L22" s="49"/>
      <c r="M22" s="50"/>
      <c r="N22" s="52"/>
      <c r="O22" s="54">
        <v>1057</v>
      </c>
      <c r="P22" s="50">
        <v>13</v>
      </c>
      <c r="Q22" s="52">
        <v>97</v>
      </c>
      <c r="R22" s="23">
        <f t="shared" si="18"/>
        <v>30</v>
      </c>
      <c r="S22" s="24">
        <f t="shared" si="19"/>
        <v>694</v>
      </c>
      <c r="T22" s="62"/>
      <c r="U22" s="62"/>
      <c r="V22" s="62"/>
      <c r="W22" s="114">
        <f t="shared" ca="1" si="20"/>
        <v>176319</v>
      </c>
      <c r="X22" s="115">
        <f ca="1">IFERROR(('Main Tab'!$D$10-W22)/'Main Tab'!$D$10,1)</f>
        <v>7.2519664202424453E-3</v>
      </c>
      <c r="Y22" s="110"/>
      <c r="Z22" s="65">
        <v>0.2</v>
      </c>
      <c r="AA22" s="49"/>
      <c r="AB22" s="49"/>
      <c r="AC22" s="50"/>
      <c r="AD22" s="104"/>
      <c r="AE22" s="106"/>
      <c r="AF22" s="108"/>
      <c r="AI22" s="83">
        <f t="shared" ca="1" si="21"/>
        <v>43560.624999999978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>
        <f t="shared" si="1"/>
        <v>13</v>
      </c>
      <c r="AQ22" s="81">
        <f t="shared" si="2"/>
        <v>97</v>
      </c>
      <c r="AR22" s="81">
        <f t="shared" si="3"/>
        <v>1057</v>
      </c>
      <c r="AS22" s="81" t="str">
        <f t="shared" si="4"/>
        <v/>
      </c>
      <c r="AT22" s="81" t="str">
        <f t="shared" si="5"/>
        <v/>
      </c>
      <c r="AU22" s="81">
        <f t="shared" si="6"/>
        <v>0.4375</v>
      </c>
      <c r="AV22" s="81">
        <f t="shared" si="7"/>
        <v>1.5</v>
      </c>
      <c r="AW22" s="82">
        <f t="shared" si="8"/>
        <v>80</v>
      </c>
      <c r="AX22" s="81">
        <f t="shared" si="9"/>
        <v>91</v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>
        <f t="shared" si="13"/>
        <v>1300</v>
      </c>
      <c r="BC22" s="81">
        <f t="shared" si="14"/>
        <v>91</v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47">
        <f t="shared" ca="1" si="22"/>
        <v>43560.666666666642</v>
      </c>
      <c r="C23" s="49"/>
      <c r="D23" s="50">
        <v>1320</v>
      </c>
      <c r="E23" s="51">
        <v>28</v>
      </c>
      <c r="F23" s="50">
        <v>1.5</v>
      </c>
      <c r="G23" s="51">
        <v>94</v>
      </c>
      <c r="H23" s="52">
        <v>93</v>
      </c>
      <c r="I23" s="53"/>
      <c r="J23" s="160"/>
      <c r="K23" s="65"/>
      <c r="L23" s="49"/>
      <c r="M23" s="50"/>
      <c r="N23" s="52"/>
      <c r="O23" s="54">
        <v>1190</v>
      </c>
      <c r="P23" s="50">
        <v>28</v>
      </c>
      <c r="Q23" s="52">
        <v>109</v>
      </c>
      <c r="R23" s="23">
        <f t="shared" si="18"/>
        <v>58</v>
      </c>
      <c r="S23" s="24">
        <f t="shared" si="19"/>
        <v>803</v>
      </c>
      <c r="T23" s="62"/>
      <c r="U23" s="62"/>
      <c r="V23" s="62"/>
      <c r="W23" s="114">
        <f t="shared" ca="1" si="20"/>
        <v>176210</v>
      </c>
      <c r="X23" s="115">
        <f ca="1">IFERROR(('Main Tab'!$D$10-W23)/'Main Tab'!$D$10,1)</f>
        <v>7.8656809697815969E-3</v>
      </c>
      <c r="Y23" s="110"/>
      <c r="Z23" s="65">
        <v>0.2</v>
      </c>
      <c r="AA23" s="49"/>
      <c r="AB23" s="49"/>
      <c r="AC23" s="50"/>
      <c r="AD23" s="104"/>
      <c r="AE23" s="106"/>
      <c r="AF23" s="108"/>
      <c r="AI23" s="83">
        <f t="shared" ca="1" si="21"/>
        <v>43560.666666666642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>
        <f t="shared" si="1"/>
        <v>28</v>
      </c>
      <c r="AQ23" s="81">
        <f t="shared" si="2"/>
        <v>109</v>
      </c>
      <c r="AR23" s="81">
        <f t="shared" si="3"/>
        <v>1190</v>
      </c>
      <c r="AS23" s="81" t="str">
        <f t="shared" si="4"/>
        <v/>
      </c>
      <c r="AT23" s="81" t="str">
        <f t="shared" si="5"/>
        <v/>
      </c>
      <c r="AU23" s="81">
        <f t="shared" si="6"/>
        <v>0.4375</v>
      </c>
      <c r="AV23" s="81">
        <f t="shared" si="7"/>
        <v>1.5</v>
      </c>
      <c r="AW23" s="82">
        <f t="shared" si="8"/>
        <v>94</v>
      </c>
      <c r="AX23" s="81">
        <f t="shared" si="9"/>
        <v>93</v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>
        <f t="shared" si="13"/>
        <v>1320</v>
      </c>
      <c r="BC23" s="81">
        <f t="shared" si="14"/>
        <v>93</v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47">
        <f t="shared" ca="1" si="22"/>
        <v>43560.708333333307</v>
      </c>
      <c r="C24" s="49"/>
      <c r="D24" s="50">
        <v>1325</v>
      </c>
      <c r="E24" s="51">
        <v>28</v>
      </c>
      <c r="F24" s="50">
        <v>1.5</v>
      </c>
      <c r="G24" s="51">
        <v>91</v>
      </c>
      <c r="H24" s="52">
        <v>95</v>
      </c>
      <c r="I24" s="53"/>
      <c r="J24" s="160"/>
      <c r="K24" s="65"/>
      <c r="L24" s="49"/>
      <c r="M24" s="50"/>
      <c r="N24" s="52"/>
      <c r="O24" s="54">
        <v>1175</v>
      </c>
      <c r="P24" s="50">
        <v>16</v>
      </c>
      <c r="Q24" s="52">
        <v>78</v>
      </c>
      <c r="R24" s="23">
        <f t="shared" si="18"/>
        <v>74</v>
      </c>
      <c r="S24" s="24">
        <f t="shared" si="19"/>
        <v>881</v>
      </c>
      <c r="T24" s="62"/>
      <c r="U24" s="62"/>
      <c r="V24" s="62"/>
      <c r="W24" s="114">
        <f t="shared" ca="1" si="20"/>
        <v>176132</v>
      </c>
      <c r="X24" s="115">
        <f ca="1">IFERROR(('Main Tab'!$D$10-W24)/'Main Tab'!$D$10,1)</f>
        <v>8.304852849268329E-3</v>
      </c>
      <c r="Y24" s="110"/>
      <c r="Z24" s="65">
        <v>0.2</v>
      </c>
      <c r="AA24" s="49"/>
      <c r="AB24" s="49"/>
      <c r="AC24" s="50"/>
      <c r="AD24" s="104"/>
      <c r="AE24" s="106"/>
      <c r="AF24" s="108"/>
      <c r="AI24" s="83">
        <f t="shared" ca="1" si="21"/>
        <v>43560.708333333307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>
        <f t="shared" si="1"/>
        <v>16</v>
      </c>
      <c r="AQ24" s="81">
        <f t="shared" si="2"/>
        <v>78</v>
      </c>
      <c r="AR24" s="81">
        <f t="shared" si="3"/>
        <v>1175</v>
      </c>
      <c r="AS24" s="81" t="str">
        <f t="shared" si="4"/>
        <v/>
      </c>
      <c r="AT24" s="81" t="str">
        <f t="shared" si="5"/>
        <v/>
      </c>
      <c r="AU24" s="81">
        <f t="shared" si="6"/>
        <v>0.4375</v>
      </c>
      <c r="AV24" s="81">
        <f t="shared" si="7"/>
        <v>1.5</v>
      </c>
      <c r="AW24" s="82">
        <f t="shared" si="8"/>
        <v>91</v>
      </c>
      <c r="AX24" s="81">
        <f t="shared" si="9"/>
        <v>95</v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>
        <f t="shared" si="13"/>
        <v>1325</v>
      </c>
      <c r="BC24" s="81">
        <f t="shared" si="14"/>
        <v>95</v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47">
        <f t="shared" ca="1" si="22"/>
        <v>43560.749999999971</v>
      </c>
      <c r="C25" s="49"/>
      <c r="D25" s="50">
        <v>1326</v>
      </c>
      <c r="E25" s="51">
        <v>28</v>
      </c>
      <c r="F25" s="50">
        <v>1.5</v>
      </c>
      <c r="G25" s="51">
        <v>97</v>
      </c>
      <c r="H25" s="52">
        <v>96</v>
      </c>
      <c r="I25" s="53"/>
      <c r="J25" s="160"/>
      <c r="K25" s="65"/>
      <c r="L25" s="49"/>
      <c r="M25" s="50"/>
      <c r="N25" s="52"/>
      <c r="O25" s="54">
        <v>1206</v>
      </c>
      <c r="P25" s="50">
        <v>4</v>
      </c>
      <c r="Q25" s="52">
        <v>118</v>
      </c>
      <c r="R25" s="23">
        <f t="shared" si="18"/>
        <v>78</v>
      </c>
      <c r="S25" s="24">
        <f t="shared" si="19"/>
        <v>999</v>
      </c>
      <c r="T25" s="62"/>
      <c r="U25" s="62"/>
      <c r="V25" s="62"/>
      <c r="W25" s="114">
        <f t="shared" ca="1" si="20"/>
        <v>176014</v>
      </c>
      <c r="X25" s="115">
        <f ca="1">IFERROR(('Main Tab'!$D$10-W25)/'Main Tab'!$D$10,1)</f>
        <v>8.9692410772097952E-3</v>
      </c>
      <c r="Y25" s="110"/>
      <c r="Z25" s="65">
        <v>0.2</v>
      </c>
      <c r="AA25" s="49"/>
      <c r="AB25" s="49"/>
      <c r="AC25" s="50"/>
      <c r="AD25" s="104"/>
      <c r="AE25" s="106"/>
      <c r="AF25" s="108"/>
      <c r="AI25" s="83">
        <f t="shared" ca="1" si="21"/>
        <v>43560.749999999971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>
        <f t="shared" si="1"/>
        <v>4</v>
      </c>
      <c r="AQ25" s="81">
        <f t="shared" si="2"/>
        <v>118</v>
      </c>
      <c r="AR25" s="81">
        <f t="shared" si="3"/>
        <v>1206</v>
      </c>
      <c r="AS25" s="81" t="str">
        <f t="shared" si="4"/>
        <v/>
      </c>
      <c r="AT25" s="81" t="str">
        <f t="shared" si="5"/>
        <v/>
      </c>
      <c r="AU25" s="81">
        <f t="shared" si="6"/>
        <v>0.4375</v>
      </c>
      <c r="AV25" s="81">
        <f t="shared" si="7"/>
        <v>1.5</v>
      </c>
      <c r="AW25" s="82">
        <f t="shared" si="8"/>
        <v>97</v>
      </c>
      <c r="AX25" s="81">
        <f t="shared" si="9"/>
        <v>96</v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1326</v>
      </c>
      <c r="BC25" s="81">
        <f t="shared" si="14"/>
        <v>96</v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47">
        <f t="shared" ca="1" si="22"/>
        <v>43560.791666666635</v>
      </c>
      <c r="C26" s="49"/>
      <c r="D26" s="50">
        <v>1320</v>
      </c>
      <c r="E26" s="51">
        <v>28</v>
      </c>
      <c r="F26" s="50">
        <v>1.5</v>
      </c>
      <c r="G26" s="51">
        <v>93</v>
      </c>
      <c r="H26" s="52">
        <v>96</v>
      </c>
      <c r="I26" s="53"/>
      <c r="J26" s="160"/>
      <c r="K26" s="65"/>
      <c r="L26" s="49"/>
      <c r="M26" s="50"/>
      <c r="N26" s="52"/>
      <c r="O26" s="54">
        <v>1184</v>
      </c>
      <c r="P26" s="50">
        <v>5</v>
      </c>
      <c r="Q26" s="52">
        <v>111</v>
      </c>
      <c r="R26" s="23">
        <f t="shared" si="18"/>
        <v>83</v>
      </c>
      <c r="S26" s="24">
        <f t="shared" si="19"/>
        <v>1110</v>
      </c>
      <c r="T26" s="62"/>
      <c r="U26" s="62"/>
      <c r="V26" s="62"/>
      <c r="W26" s="114">
        <f t="shared" ca="1" si="20"/>
        <v>175903</v>
      </c>
      <c r="X26" s="115">
        <f ca="1">IFERROR(('Main Tab'!$D$10-W26)/'Main Tab'!$D$10,1)</f>
        <v>9.594216444171683E-3</v>
      </c>
      <c r="Y26" s="110"/>
      <c r="Z26" s="65">
        <v>0.2</v>
      </c>
      <c r="AA26" s="49"/>
      <c r="AB26" s="49"/>
      <c r="AC26" s="50"/>
      <c r="AD26" s="104"/>
      <c r="AE26" s="106"/>
      <c r="AF26" s="108"/>
      <c r="AI26" s="83">
        <f t="shared" ca="1" si="21"/>
        <v>43560.791666666635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>
        <f t="shared" si="1"/>
        <v>5</v>
      </c>
      <c r="AQ26" s="81">
        <f t="shared" si="2"/>
        <v>111</v>
      </c>
      <c r="AR26" s="81">
        <f t="shared" si="3"/>
        <v>1184</v>
      </c>
      <c r="AS26" s="81" t="str">
        <f t="shared" si="4"/>
        <v/>
      </c>
      <c r="AT26" s="81" t="str">
        <f t="shared" si="5"/>
        <v/>
      </c>
      <c r="AU26" s="81">
        <f t="shared" si="6"/>
        <v>0.4375</v>
      </c>
      <c r="AV26" s="81">
        <f t="shared" si="7"/>
        <v>1.5</v>
      </c>
      <c r="AW26" s="82">
        <f t="shared" si="8"/>
        <v>93</v>
      </c>
      <c r="AX26" s="81">
        <f t="shared" si="9"/>
        <v>96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1320</v>
      </c>
      <c r="BC26" s="81">
        <f t="shared" si="14"/>
        <v>96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x14ac:dyDescent="0.25">
      <c r="B27" s="47">
        <f t="shared" ca="1" si="22"/>
        <v>43560.833333333299</v>
      </c>
      <c r="C27" s="49"/>
      <c r="D27" s="50">
        <v>1315</v>
      </c>
      <c r="E27" s="51">
        <v>28</v>
      </c>
      <c r="F27" s="50">
        <v>1.5</v>
      </c>
      <c r="G27" s="51">
        <v>96</v>
      </c>
      <c r="H27" s="52">
        <v>96</v>
      </c>
      <c r="I27" s="53"/>
      <c r="J27" s="160"/>
      <c r="K27" s="65"/>
      <c r="L27" s="49"/>
      <c r="M27" s="50"/>
      <c r="N27" s="52"/>
      <c r="O27" s="54">
        <v>1192</v>
      </c>
      <c r="P27" s="50">
        <v>15</v>
      </c>
      <c r="Q27" s="52">
        <v>108</v>
      </c>
      <c r="R27" s="23">
        <f t="shared" si="18"/>
        <v>98</v>
      </c>
      <c r="S27" s="24">
        <f t="shared" si="19"/>
        <v>1218</v>
      </c>
      <c r="T27" s="62"/>
      <c r="U27" s="62"/>
      <c r="V27" s="62"/>
      <c r="W27" s="114">
        <f t="shared" ca="1" si="20"/>
        <v>175795</v>
      </c>
      <c r="X27" s="115">
        <f ca="1">IFERROR(('Main Tab'!$D$10-W27)/'Main Tab'!$D$10,1)</f>
        <v>1.0202300584999465E-2</v>
      </c>
      <c r="Y27" s="110"/>
      <c r="Z27" s="65">
        <v>0.2</v>
      </c>
      <c r="AA27" s="49"/>
      <c r="AB27" s="49"/>
      <c r="AC27" s="50"/>
      <c r="AD27" s="104"/>
      <c r="AE27" s="106"/>
      <c r="AF27" s="108"/>
      <c r="AI27" s="83">
        <f t="shared" ca="1" si="21"/>
        <v>43560.833333333299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/>
      </c>
      <c r="AP27" s="81">
        <f t="shared" si="1"/>
        <v>15</v>
      </c>
      <c r="AQ27" s="81">
        <f t="shared" si="2"/>
        <v>108</v>
      </c>
      <c r="AR27" s="81">
        <f t="shared" si="3"/>
        <v>1192</v>
      </c>
      <c r="AS27" s="81" t="str">
        <f t="shared" si="4"/>
        <v/>
      </c>
      <c r="AT27" s="81" t="str">
        <f t="shared" si="5"/>
        <v/>
      </c>
      <c r="AU27" s="81">
        <f t="shared" si="6"/>
        <v>0.4375</v>
      </c>
      <c r="AV27" s="81">
        <f t="shared" si="7"/>
        <v>1.5</v>
      </c>
      <c r="AW27" s="82">
        <f t="shared" si="8"/>
        <v>96</v>
      </c>
      <c r="AX27" s="81">
        <f t="shared" si="9"/>
        <v>96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1315</v>
      </c>
      <c r="BC27" s="81">
        <f t="shared" si="14"/>
        <v>96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x14ac:dyDescent="0.25">
      <c r="B28" s="47">
        <f t="shared" ca="1" si="22"/>
        <v>43560.874999999964</v>
      </c>
      <c r="C28" s="49"/>
      <c r="D28" s="50">
        <v>1316</v>
      </c>
      <c r="E28" s="51">
        <v>28</v>
      </c>
      <c r="F28" s="50">
        <v>1.5</v>
      </c>
      <c r="G28" s="51">
        <v>91</v>
      </c>
      <c r="H28" s="52">
        <v>98</v>
      </c>
      <c r="I28" s="53"/>
      <c r="J28" s="160"/>
      <c r="K28" s="65"/>
      <c r="L28" s="49"/>
      <c r="M28" s="50"/>
      <c r="N28" s="52"/>
      <c r="O28" s="54">
        <v>1202</v>
      </c>
      <c r="P28" s="50">
        <v>14</v>
      </c>
      <c r="Q28" s="52">
        <v>100</v>
      </c>
      <c r="R28" s="23">
        <f t="shared" si="18"/>
        <v>112</v>
      </c>
      <c r="S28" s="24">
        <f t="shared" si="19"/>
        <v>1318</v>
      </c>
      <c r="T28" s="62"/>
      <c r="U28" s="62"/>
      <c r="V28" s="62"/>
      <c r="W28" s="114">
        <f t="shared" ca="1" si="20"/>
        <v>175695</v>
      </c>
      <c r="X28" s="115">
        <f ca="1">IFERROR(('Main Tab'!$D$10-W28)/'Main Tab'!$D$10,1)</f>
        <v>1.0765341456136302E-2</v>
      </c>
      <c r="Y28" s="110"/>
      <c r="Z28" s="65">
        <v>0.2</v>
      </c>
      <c r="AA28" s="49"/>
      <c r="AB28" s="49"/>
      <c r="AC28" s="50"/>
      <c r="AD28" s="104"/>
      <c r="AE28" s="106"/>
      <c r="AF28" s="108"/>
      <c r="AI28" s="83">
        <f t="shared" ca="1" si="21"/>
        <v>43560.874999999964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/>
      </c>
      <c r="AP28" s="81">
        <f t="shared" si="1"/>
        <v>14</v>
      </c>
      <c r="AQ28" s="81">
        <f t="shared" si="2"/>
        <v>100</v>
      </c>
      <c r="AR28" s="81">
        <f t="shared" si="3"/>
        <v>1202</v>
      </c>
      <c r="AS28" s="81" t="str">
        <f t="shared" si="4"/>
        <v/>
      </c>
      <c r="AT28" s="81" t="str">
        <f t="shared" si="5"/>
        <v/>
      </c>
      <c r="AU28" s="81">
        <f t="shared" si="6"/>
        <v>0.4375</v>
      </c>
      <c r="AV28" s="81">
        <f t="shared" si="7"/>
        <v>1.5</v>
      </c>
      <c r="AW28" s="82">
        <f t="shared" si="8"/>
        <v>91</v>
      </c>
      <c r="AX28" s="81">
        <f t="shared" si="9"/>
        <v>98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1316</v>
      </c>
      <c r="BC28" s="81">
        <f t="shared" si="14"/>
        <v>98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x14ac:dyDescent="0.25">
      <c r="B29" s="47">
        <f t="shared" ca="1" si="22"/>
        <v>43560.916666666628</v>
      </c>
      <c r="C29" s="49"/>
      <c r="D29" s="50">
        <v>1317</v>
      </c>
      <c r="E29" s="51">
        <v>30</v>
      </c>
      <c r="F29" s="50">
        <v>1.5</v>
      </c>
      <c r="G29" s="51">
        <v>96</v>
      </c>
      <c r="H29" s="52">
        <v>99</v>
      </c>
      <c r="I29" s="53"/>
      <c r="J29" s="160"/>
      <c r="K29" s="65"/>
      <c r="L29" s="49"/>
      <c r="M29" s="50"/>
      <c r="N29" s="52"/>
      <c r="O29" s="54">
        <v>1232</v>
      </c>
      <c r="P29" s="50">
        <v>17</v>
      </c>
      <c r="Q29" s="52">
        <v>76</v>
      </c>
      <c r="R29" s="23">
        <f t="shared" si="18"/>
        <v>129</v>
      </c>
      <c r="S29" s="24">
        <f t="shared" si="19"/>
        <v>1394</v>
      </c>
      <c r="T29" s="62"/>
      <c r="U29" s="62"/>
      <c r="V29" s="62"/>
      <c r="W29" s="114">
        <f t="shared" ca="1" si="20"/>
        <v>175619</v>
      </c>
      <c r="X29" s="115">
        <f ca="1">IFERROR(('Main Tab'!$D$10-W29)/'Main Tab'!$D$10,1)</f>
        <v>1.1193252518200296E-2</v>
      </c>
      <c r="Y29" s="110"/>
      <c r="Z29" s="65">
        <v>0.2</v>
      </c>
      <c r="AA29" s="49"/>
      <c r="AB29" s="49"/>
      <c r="AC29" s="50"/>
      <c r="AD29" s="104"/>
      <c r="AE29" s="106"/>
      <c r="AF29" s="108"/>
      <c r="AI29" s="83">
        <f t="shared" ca="1" si="21"/>
        <v>43560.916666666628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/>
      </c>
      <c r="AP29" s="81">
        <f t="shared" si="1"/>
        <v>17</v>
      </c>
      <c r="AQ29" s="81">
        <f t="shared" si="2"/>
        <v>76</v>
      </c>
      <c r="AR29" s="81">
        <f t="shared" si="3"/>
        <v>1232</v>
      </c>
      <c r="AS29" s="81" t="str">
        <f t="shared" si="4"/>
        <v/>
      </c>
      <c r="AT29" s="81" t="str">
        <f t="shared" si="5"/>
        <v/>
      </c>
      <c r="AU29" s="81">
        <f t="shared" si="6"/>
        <v>0.46875</v>
      </c>
      <c r="AV29" s="81">
        <f t="shared" si="7"/>
        <v>1.5</v>
      </c>
      <c r="AW29" s="82">
        <f t="shared" si="8"/>
        <v>96</v>
      </c>
      <c r="AX29" s="81">
        <f t="shared" si="9"/>
        <v>99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1317</v>
      </c>
      <c r="BC29" s="81">
        <f t="shared" si="14"/>
        <v>99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x14ac:dyDescent="0.25">
      <c r="B30" s="47">
        <f t="shared" ca="1" si="22"/>
        <v>43560.958333333292</v>
      </c>
      <c r="C30" s="49"/>
      <c r="D30" s="50">
        <v>1320</v>
      </c>
      <c r="E30" s="51">
        <v>30</v>
      </c>
      <c r="F30" s="50">
        <v>1.5</v>
      </c>
      <c r="G30" s="51">
        <v>97</v>
      </c>
      <c r="H30" s="52">
        <v>100</v>
      </c>
      <c r="I30" s="53"/>
      <c r="J30" s="160"/>
      <c r="K30" s="65"/>
      <c r="L30" s="49"/>
      <c r="M30" s="50"/>
      <c r="N30" s="52"/>
      <c r="O30" s="54">
        <v>1249</v>
      </c>
      <c r="P30" s="50">
        <v>15</v>
      </c>
      <c r="Q30" s="52">
        <v>92</v>
      </c>
      <c r="R30" s="23">
        <f t="shared" si="18"/>
        <v>144</v>
      </c>
      <c r="S30" s="24">
        <f t="shared" si="19"/>
        <v>1486</v>
      </c>
      <c r="T30" s="62"/>
      <c r="U30" s="62"/>
      <c r="V30" s="62"/>
      <c r="W30" s="114">
        <f t="shared" ca="1" si="20"/>
        <v>175527</v>
      </c>
      <c r="X30" s="115">
        <f ca="1">IFERROR(('Main Tab'!$D$10-W30)/'Main Tab'!$D$10,1)</f>
        <v>1.1711250119646185E-2</v>
      </c>
      <c r="Y30" s="110"/>
      <c r="Z30" s="65">
        <v>0.2</v>
      </c>
      <c r="AA30" s="49"/>
      <c r="AB30" s="49"/>
      <c r="AC30" s="50"/>
      <c r="AD30" s="104"/>
      <c r="AE30" s="106"/>
      <c r="AF30" s="108"/>
      <c r="AI30" s="83">
        <f t="shared" ca="1" si="21"/>
        <v>43560.958333333292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/>
      </c>
      <c r="AP30" s="81">
        <f t="shared" si="1"/>
        <v>15</v>
      </c>
      <c r="AQ30" s="81">
        <f t="shared" si="2"/>
        <v>92</v>
      </c>
      <c r="AR30" s="81">
        <f t="shared" si="3"/>
        <v>1249</v>
      </c>
      <c r="AS30" s="81" t="str">
        <f t="shared" si="4"/>
        <v/>
      </c>
      <c r="AT30" s="81" t="str">
        <f t="shared" si="5"/>
        <v/>
      </c>
      <c r="AU30" s="81">
        <f t="shared" si="6"/>
        <v>0.46875</v>
      </c>
      <c r="AV30" s="81">
        <f t="shared" si="7"/>
        <v>1.5</v>
      </c>
      <c r="AW30" s="82">
        <f t="shared" si="8"/>
        <v>97</v>
      </c>
      <c r="AX30" s="81">
        <f t="shared" si="9"/>
        <v>100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1320</v>
      </c>
      <c r="BC30" s="81">
        <f t="shared" si="14"/>
        <v>100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x14ac:dyDescent="0.25">
      <c r="B31" s="47">
        <f t="shared" ca="1" si="22"/>
        <v>43560.999999999956</v>
      </c>
      <c r="C31" s="49"/>
      <c r="D31" s="50">
        <v>1321</v>
      </c>
      <c r="E31" s="51">
        <v>30</v>
      </c>
      <c r="F31" s="50">
        <v>1.5</v>
      </c>
      <c r="G31" s="51">
        <v>112</v>
      </c>
      <c r="H31" s="52">
        <v>102</v>
      </c>
      <c r="I31" s="53"/>
      <c r="J31" s="160"/>
      <c r="K31" s="65"/>
      <c r="L31" s="49"/>
      <c r="M31" s="50"/>
      <c r="N31" s="52"/>
      <c r="O31" s="54">
        <v>1356</v>
      </c>
      <c r="P31" s="50">
        <v>15</v>
      </c>
      <c r="Q31" s="52">
        <v>86</v>
      </c>
      <c r="R31" s="23">
        <f t="shared" si="18"/>
        <v>159</v>
      </c>
      <c r="S31" s="24">
        <f t="shared" si="19"/>
        <v>1572</v>
      </c>
      <c r="T31" s="62"/>
      <c r="U31" s="62"/>
      <c r="V31" s="62"/>
      <c r="W31" s="114">
        <f t="shared" ca="1" si="20"/>
        <v>175441</v>
      </c>
      <c r="X31" s="115">
        <f ca="1">IFERROR(('Main Tab'!$D$10-W31)/'Main Tab'!$D$10,1)</f>
        <v>1.2195465268823863E-2</v>
      </c>
      <c r="Y31" s="110"/>
      <c r="Z31" s="65">
        <v>0.2</v>
      </c>
      <c r="AA31" s="49"/>
      <c r="AB31" s="49"/>
      <c r="AC31" s="50"/>
      <c r="AD31" s="104"/>
      <c r="AE31" s="106"/>
      <c r="AF31" s="108"/>
      <c r="AI31" s="83">
        <f t="shared" ca="1" si="21"/>
        <v>43560.999999999956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/>
      </c>
      <c r="AP31" s="81">
        <f t="shared" si="1"/>
        <v>15</v>
      </c>
      <c r="AQ31" s="81">
        <f t="shared" si="2"/>
        <v>86</v>
      </c>
      <c r="AR31" s="81">
        <f t="shared" si="3"/>
        <v>1356</v>
      </c>
      <c r="AS31" s="81" t="str">
        <f t="shared" si="4"/>
        <v/>
      </c>
      <c r="AT31" s="81" t="str">
        <f t="shared" si="5"/>
        <v/>
      </c>
      <c r="AU31" s="81">
        <f t="shared" si="6"/>
        <v>0.46875</v>
      </c>
      <c r="AV31" s="81">
        <f t="shared" si="7"/>
        <v>1.5</v>
      </c>
      <c r="AW31" s="82">
        <f t="shared" si="8"/>
        <v>112</v>
      </c>
      <c r="AX31" s="81">
        <f t="shared" si="9"/>
        <v>102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1321</v>
      </c>
      <c r="BC31" s="81">
        <f t="shared" si="14"/>
        <v>102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x14ac:dyDescent="0.25">
      <c r="B32" s="47">
        <f t="shared" ca="1" si="22"/>
        <v>43561.041666666621</v>
      </c>
      <c r="C32" s="49"/>
      <c r="D32" s="50">
        <v>1321</v>
      </c>
      <c r="E32" s="51">
        <v>30</v>
      </c>
      <c r="F32" s="50">
        <v>1.5</v>
      </c>
      <c r="G32" s="51">
        <v>118</v>
      </c>
      <c r="H32" s="52">
        <v>102</v>
      </c>
      <c r="I32" s="53"/>
      <c r="J32" s="160"/>
      <c r="K32" s="65"/>
      <c r="L32" s="49"/>
      <c r="M32" s="50"/>
      <c r="N32" s="52"/>
      <c r="O32" s="54">
        <v>1396</v>
      </c>
      <c r="P32" s="50">
        <v>22</v>
      </c>
      <c r="Q32" s="52">
        <v>102</v>
      </c>
      <c r="R32" s="23">
        <f t="shared" si="18"/>
        <v>181</v>
      </c>
      <c r="S32" s="24">
        <f t="shared" si="19"/>
        <v>1674</v>
      </c>
      <c r="T32" s="62"/>
      <c r="U32" s="62"/>
      <c r="V32" s="62"/>
      <c r="W32" s="114">
        <f t="shared" ca="1" si="20"/>
        <v>175339</v>
      </c>
      <c r="X32" s="115">
        <f ca="1">IFERROR(('Main Tab'!$D$10-W32)/'Main Tab'!$D$10,1)</f>
        <v>1.2769766957383437E-2</v>
      </c>
      <c r="Y32" s="110"/>
      <c r="Z32" s="65">
        <v>0.2</v>
      </c>
      <c r="AA32" s="49"/>
      <c r="AB32" s="49"/>
      <c r="AC32" s="50"/>
      <c r="AD32" s="104"/>
      <c r="AE32" s="106"/>
      <c r="AF32" s="108"/>
      <c r="AI32" s="83">
        <f t="shared" ca="1" si="21"/>
        <v>43561.041666666621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/>
      </c>
      <c r="AP32" s="81">
        <f t="shared" si="1"/>
        <v>22</v>
      </c>
      <c r="AQ32" s="81">
        <f t="shared" si="2"/>
        <v>102</v>
      </c>
      <c r="AR32" s="81">
        <f t="shared" si="3"/>
        <v>1396</v>
      </c>
      <c r="AS32" s="81" t="str">
        <f t="shared" si="4"/>
        <v/>
      </c>
      <c r="AT32" s="81" t="str">
        <f t="shared" si="5"/>
        <v/>
      </c>
      <c r="AU32" s="81">
        <f t="shared" si="6"/>
        <v>0.46875</v>
      </c>
      <c r="AV32" s="81">
        <f t="shared" si="7"/>
        <v>1.5</v>
      </c>
      <c r="AW32" s="82">
        <f t="shared" si="8"/>
        <v>118</v>
      </c>
      <c r="AX32" s="81">
        <f t="shared" si="9"/>
        <v>102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1321</v>
      </c>
      <c r="BC32" s="81">
        <f t="shared" si="14"/>
        <v>102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x14ac:dyDescent="0.25">
      <c r="B33" s="47">
        <f t="shared" ca="1" si="22"/>
        <v>43561.083333333285</v>
      </c>
      <c r="C33" s="49"/>
      <c r="D33" s="50">
        <v>1321</v>
      </c>
      <c r="E33" s="51">
        <v>30</v>
      </c>
      <c r="F33" s="50">
        <v>1.5</v>
      </c>
      <c r="G33" s="51">
        <v>120</v>
      </c>
      <c r="H33" s="52">
        <v>102</v>
      </c>
      <c r="I33" s="53"/>
      <c r="J33" s="160"/>
      <c r="K33" s="65"/>
      <c r="L33" s="49"/>
      <c r="M33" s="50"/>
      <c r="N33" s="52"/>
      <c r="O33" s="54">
        <v>1422</v>
      </c>
      <c r="P33" s="50">
        <v>17</v>
      </c>
      <c r="Q33" s="52">
        <v>101</v>
      </c>
      <c r="R33" s="23">
        <f t="shared" si="18"/>
        <v>198</v>
      </c>
      <c r="S33" s="24">
        <f t="shared" si="19"/>
        <v>1775</v>
      </c>
      <c r="T33" s="62"/>
      <c r="U33" s="62"/>
      <c r="V33" s="62"/>
      <c r="W33" s="114">
        <f t="shared" ca="1" si="20"/>
        <v>175238</v>
      </c>
      <c r="X33" s="115">
        <f ca="1">IFERROR(('Main Tab'!$D$10-W33)/'Main Tab'!$D$10,1)</f>
        <v>1.333843823723164E-2</v>
      </c>
      <c r="Y33" s="110"/>
      <c r="Z33" s="65">
        <v>0.2</v>
      </c>
      <c r="AA33" s="49"/>
      <c r="AB33" s="49"/>
      <c r="AC33" s="50"/>
      <c r="AD33" s="104"/>
      <c r="AE33" s="106"/>
      <c r="AF33" s="108"/>
      <c r="AI33" s="83">
        <f t="shared" ca="1" si="21"/>
        <v>43561.083333333285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/>
      </c>
      <c r="AP33" s="81">
        <f t="shared" si="1"/>
        <v>17</v>
      </c>
      <c r="AQ33" s="81">
        <f t="shared" si="2"/>
        <v>101</v>
      </c>
      <c r="AR33" s="81">
        <f t="shared" si="3"/>
        <v>1422</v>
      </c>
      <c r="AS33" s="81" t="str">
        <f t="shared" si="4"/>
        <v/>
      </c>
      <c r="AT33" s="81" t="str">
        <f t="shared" si="5"/>
        <v/>
      </c>
      <c r="AU33" s="81">
        <f t="shared" si="6"/>
        <v>0.46875</v>
      </c>
      <c r="AV33" s="81">
        <f t="shared" si="7"/>
        <v>1.5</v>
      </c>
      <c r="AW33" s="82">
        <f t="shared" si="8"/>
        <v>120</v>
      </c>
      <c r="AX33" s="81">
        <f t="shared" si="9"/>
        <v>102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1321</v>
      </c>
      <c r="BC33" s="81">
        <f t="shared" si="14"/>
        <v>102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x14ac:dyDescent="0.25">
      <c r="B34" s="47">
        <f t="shared" ca="1" si="22"/>
        <v>43561.124999999949</v>
      </c>
      <c r="C34" s="49"/>
      <c r="D34" s="50">
        <v>1321</v>
      </c>
      <c r="E34" s="51">
        <v>30</v>
      </c>
      <c r="F34" s="50">
        <v>1.5</v>
      </c>
      <c r="G34" s="51">
        <v>123</v>
      </c>
      <c r="H34" s="52">
        <v>102</v>
      </c>
      <c r="I34" s="53"/>
      <c r="J34" s="160"/>
      <c r="K34" s="65"/>
      <c r="L34" s="49"/>
      <c r="M34" s="50"/>
      <c r="N34" s="52"/>
      <c r="O34" s="54">
        <v>1433</v>
      </c>
      <c r="P34" s="50">
        <v>20</v>
      </c>
      <c r="Q34" s="52">
        <v>106</v>
      </c>
      <c r="R34" s="23">
        <f t="shared" si="18"/>
        <v>218</v>
      </c>
      <c r="S34" s="24">
        <f t="shared" si="19"/>
        <v>1881</v>
      </c>
      <c r="T34" s="62"/>
      <c r="U34" s="62"/>
      <c r="V34" s="62"/>
      <c r="W34" s="114">
        <f t="shared" ca="1" si="20"/>
        <v>175132</v>
      </c>
      <c r="X34" s="115">
        <f ca="1">IFERROR(('Main Tab'!$D$10-W34)/'Main Tab'!$D$10,1)</f>
        <v>1.3935261560636687E-2</v>
      </c>
      <c r="Y34" s="110"/>
      <c r="Z34" s="65">
        <v>0.2</v>
      </c>
      <c r="AA34" s="49"/>
      <c r="AB34" s="49"/>
      <c r="AC34" s="50"/>
      <c r="AD34" s="104"/>
      <c r="AE34" s="106"/>
      <c r="AF34" s="108"/>
      <c r="AI34" s="83">
        <f t="shared" ca="1" si="21"/>
        <v>43561.124999999949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/>
      </c>
      <c r="AP34" s="81">
        <f t="shared" si="1"/>
        <v>20</v>
      </c>
      <c r="AQ34" s="81">
        <f t="shared" si="2"/>
        <v>106</v>
      </c>
      <c r="AR34" s="81">
        <f t="shared" si="3"/>
        <v>1433</v>
      </c>
      <c r="AS34" s="81" t="str">
        <f t="shared" si="4"/>
        <v/>
      </c>
      <c r="AT34" s="81" t="str">
        <f t="shared" si="5"/>
        <v/>
      </c>
      <c r="AU34" s="81">
        <f t="shared" si="6"/>
        <v>0.46875</v>
      </c>
      <c r="AV34" s="81">
        <f t="shared" si="7"/>
        <v>1.5</v>
      </c>
      <c r="AW34" s="82">
        <f t="shared" si="8"/>
        <v>123</v>
      </c>
      <c r="AX34" s="81">
        <f t="shared" si="9"/>
        <v>102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1321</v>
      </c>
      <c r="BC34" s="81">
        <f t="shared" si="14"/>
        <v>102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x14ac:dyDescent="0.25">
      <c r="B35" s="47">
        <f t="shared" ca="1" si="22"/>
        <v>43561.166666666613</v>
      </c>
      <c r="C35" s="49"/>
      <c r="D35" s="50">
        <v>1322</v>
      </c>
      <c r="E35" s="51">
        <v>30</v>
      </c>
      <c r="F35" s="50">
        <v>1.5</v>
      </c>
      <c r="G35" s="51">
        <v>118</v>
      </c>
      <c r="H35" s="52">
        <v>100</v>
      </c>
      <c r="I35" s="53"/>
      <c r="J35" s="160"/>
      <c r="K35" s="65"/>
      <c r="L35" s="49"/>
      <c r="M35" s="50"/>
      <c r="N35" s="52"/>
      <c r="O35" s="54">
        <v>1440</v>
      </c>
      <c r="P35" s="50">
        <v>19</v>
      </c>
      <c r="Q35" s="52">
        <v>108</v>
      </c>
      <c r="R35" s="23">
        <f t="shared" si="18"/>
        <v>237</v>
      </c>
      <c r="S35" s="24">
        <f t="shared" si="19"/>
        <v>1989</v>
      </c>
      <c r="T35" s="62"/>
      <c r="U35" s="62"/>
      <c r="V35" s="62"/>
      <c r="W35" s="114">
        <f t="shared" ca="1" si="20"/>
        <v>175024</v>
      </c>
      <c r="X35" s="115">
        <f ca="1">IFERROR(('Main Tab'!$D$10-W35)/'Main Tab'!$D$10,1)</f>
        <v>1.4543345701464469E-2</v>
      </c>
      <c r="Y35" s="110"/>
      <c r="Z35" s="65">
        <v>0.2</v>
      </c>
      <c r="AA35" s="49"/>
      <c r="AB35" s="49"/>
      <c r="AC35" s="50"/>
      <c r="AD35" s="104"/>
      <c r="AE35" s="106"/>
      <c r="AF35" s="108"/>
      <c r="AI35" s="83">
        <f t="shared" ca="1" si="21"/>
        <v>43561.166666666613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/>
      </c>
      <c r="AP35" s="81">
        <f t="shared" si="1"/>
        <v>19</v>
      </c>
      <c r="AQ35" s="81">
        <f t="shared" si="2"/>
        <v>108</v>
      </c>
      <c r="AR35" s="81">
        <f t="shared" si="3"/>
        <v>1440</v>
      </c>
      <c r="AS35" s="81" t="str">
        <f t="shared" si="4"/>
        <v/>
      </c>
      <c r="AT35" s="81" t="str">
        <f t="shared" si="5"/>
        <v/>
      </c>
      <c r="AU35" s="81">
        <f t="shared" si="6"/>
        <v>0.46875</v>
      </c>
      <c r="AV35" s="81">
        <f t="shared" si="7"/>
        <v>1.5</v>
      </c>
      <c r="AW35" s="82">
        <f t="shared" si="8"/>
        <v>118</v>
      </c>
      <c r="AX35" s="81">
        <f t="shared" si="9"/>
        <v>100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1322</v>
      </c>
      <c r="BC35" s="81">
        <f t="shared" si="14"/>
        <v>100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x14ac:dyDescent="0.25">
      <c r="B36" s="47">
        <f t="shared" ca="1" si="22"/>
        <v>43561.208333333278</v>
      </c>
      <c r="C36" s="49"/>
      <c r="D36" s="50">
        <v>1314</v>
      </c>
      <c r="E36" s="50">
        <v>30</v>
      </c>
      <c r="F36" s="50">
        <v>1.5</v>
      </c>
      <c r="G36" s="51">
        <v>116</v>
      </c>
      <c r="H36" s="52">
        <v>105</v>
      </c>
      <c r="I36" s="53"/>
      <c r="J36" s="160"/>
      <c r="K36" s="65"/>
      <c r="L36" s="49"/>
      <c r="M36" s="50"/>
      <c r="N36" s="52"/>
      <c r="O36" s="54">
        <v>1383</v>
      </c>
      <c r="P36" s="50">
        <v>18</v>
      </c>
      <c r="Q36" s="52">
        <v>99</v>
      </c>
      <c r="R36" s="23">
        <f t="shared" si="18"/>
        <v>255</v>
      </c>
      <c r="S36" s="24">
        <f t="shared" si="19"/>
        <v>2088</v>
      </c>
      <c r="T36" s="62"/>
      <c r="U36" s="62"/>
      <c r="V36" s="62"/>
      <c r="W36" s="114">
        <f t="shared" ca="1" si="20"/>
        <v>174925</v>
      </c>
      <c r="X36" s="115">
        <f ca="1">IFERROR(('Main Tab'!$D$10-W36)/'Main Tab'!$D$10,1)</f>
        <v>1.5100756163889936E-2</v>
      </c>
      <c r="Y36" s="110" t="s">
        <v>241</v>
      </c>
      <c r="Z36" s="65">
        <v>0.2</v>
      </c>
      <c r="AA36" s="49"/>
      <c r="AB36" s="49"/>
      <c r="AC36" s="50"/>
      <c r="AD36" s="104"/>
      <c r="AE36" s="106"/>
      <c r="AF36" s="108"/>
      <c r="AI36" s="83">
        <f t="shared" ca="1" si="21"/>
        <v>43561.208333333278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Accum-1280</v>
      </c>
      <c r="AP36" s="81">
        <f t="shared" si="1"/>
        <v>18</v>
      </c>
      <c r="AQ36" s="81">
        <f t="shared" si="2"/>
        <v>99</v>
      </c>
      <c r="AR36" s="81">
        <f t="shared" si="3"/>
        <v>1383</v>
      </c>
      <c r="AS36" s="81" t="str">
        <f t="shared" si="4"/>
        <v/>
      </c>
      <c r="AT36" s="81" t="str">
        <f t="shared" si="5"/>
        <v/>
      </c>
      <c r="AU36" s="81">
        <f t="shared" si="6"/>
        <v>0.46875</v>
      </c>
      <c r="AV36" s="81">
        <f t="shared" si="7"/>
        <v>1.5</v>
      </c>
      <c r="AW36" s="82">
        <f t="shared" si="8"/>
        <v>116</v>
      </c>
      <c r="AX36" s="81">
        <f t="shared" si="9"/>
        <v>105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1314</v>
      </c>
      <c r="BC36" s="81">
        <f t="shared" si="14"/>
        <v>105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x14ac:dyDescent="0.25">
      <c r="B37" s="48">
        <f t="shared" ca="1" si="22"/>
        <v>43561.249999999942</v>
      </c>
      <c r="C37" s="55"/>
      <c r="D37" s="56">
        <v>1328</v>
      </c>
      <c r="E37" s="57">
        <v>30</v>
      </c>
      <c r="F37" s="56">
        <v>1.5</v>
      </c>
      <c r="G37" s="57">
        <v>166</v>
      </c>
      <c r="H37" s="58">
        <v>107</v>
      </c>
      <c r="I37" s="59"/>
      <c r="J37" s="161"/>
      <c r="K37" s="66"/>
      <c r="L37" s="55"/>
      <c r="M37" s="56"/>
      <c r="N37" s="58"/>
      <c r="O37" s="60">
        <v>1347</v>
      </c>
      <c r="P37" s="56">
        <v>22</v>
      </c>
      <c r="Q37" s="58">
        <v>108</v>
      </c>
      <c r="R37" s="25">
        <f t="shared" si="18"/>
        <v>277</v>
      </c>
      <c r="S37" s="26">
        <f t="shared" si="19"/>
        <v>2196</v>
      </c>
      <c r="T37" s="63"/>
      <c r="U37" s="63"/>
      <c r="V37" s="63"/>
      <c r="W37" s="116">
        <f t="shared" ca="1" si="20"/>
        <v>174817</v>
      </c>
      <c r="X37" s="117">
        <f ca="1">IFERROR(('Main Tab'!$D$10-W37)/'Main Tab'!$D$10,1)</f>
        <v>1.5708840304717718E-2</v>
      </c>
      <c r="Y37" s="111" t="s">
        <v>242</v>
      </c>
      <c r="Z37" s="66">
        <v>0.2</v>
      </c>
      <c r="AA37" s="55"/>
      <c r="AB37" s="55"/>
      <c r="AC37" s="56"/>
      <c r="AD37" s="105"/>
      <c r="AE37" s="107"/>
      <c r="AF37" s="109"/>
      <c r="AI37" s="85">
        <f t="shared" ca="1" si="21"/>
        <v>43561.249999999942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>OT1 0  OT2 11'</v>
      </c>
      <c r="AP37" s="86">
        <f t="shared" si="1"/>
        <v>22</v>
      </c>
      <c r="AQ37" s="86">
        <f t="shared" si="2"/>
        <v>108</v>
      </c>
      <c r="AR37" s="86">
        <f t="shared" si="3"/>
        <v>1347</v>
      </c>
      <c r="AS37" s="86" t="str">
        <f t="shared" si="4"/>
        <v/>
      </c>
      <c r="AT37" s="86" t="str">
        <f t="shared" si="5"/>
        <v/>
      </c>
      <c r="AU37" s="86">
        <f t="shared" si="6"/>
        <v>0.46875</v>
      </c>
      <c r="AV37" s="86">
        <f t="shared" si="7"/>
        <v>1.5</v>
      </c>
      <c r="AW37" s="87">
        <f t="shared" si="8"/>
        <v>166</v>
      </c>
      <c r="AX37" s="86">
        <f t="shared" si="9"/>
        <v>107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1328</v>
      </c>
      <c r="BC37" s="86">
        <f t="shared" si="14"/>
        <v>107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/>
      <c r="C41" s="146"/>
      <c r="D41" s="145"/>
      <c r="E41" s="145"/>
      <c r="F41" s="529"/>
      <c r="G41" s="529"/>
      <c r="H41" s="530"/>
    </row>
    <row r="42" spans="2:58" x14ac:dyDescent="0.25">
      <c r="B42" s="54"/>
      <c r="C42" s="147"/>
      <c r="D42" s="50"/>
      <c r="E42" s="50"/>
      <c r="F42" s="517"/>
      <c r="G42" s="517"/>
      <c r="H42" s="518"/>
    </row>
    <row r="43" spans="2:58" x14ac:dyDescent="0.25">
      <c r="B43" s="54"/>
      <c r="C43" s="147"/>
      <c r="D43" s="50"/>
      <c r="E43" s="50"/>
      <c r="F43" s="517"/>
      <c r="G43" s="517"/>
      <c r="H43" s="518"/>
    </row>
    <row r="44" spans="2:58" x14ac:dyDescent="0.25">
      <c r="B44" s="54"/>
      <c r="C44" s="147"/>
      <c r="D44" s="50"/>
      <c r="E44" s="50"/>
      <c r="F44" s="517"/>
      <c r="G44" s="517"/>
      <c r="H44" s="518"/>
    </row>
    <row r="45" spans="2:58" x14ac:dyDescent="0.25">
      <c r="B45" s="54"/>
      <c r="C45" s="147"/>
      <c r="D45" s="50"/>
      <c r="E45" s="50"/>
      <c r="F45" s="517"/>
      <c r="G45" s="517"/>
      <c r="H45" s="518"/>
    </row>
    <row r="46" spans="2:58" x14ac:dyDescent="0.25">
      <c r="B46" s="54"/>
      <c r="C46" s="147"/>
      <c r="D46" s="50"/>
      <c r="E46" s="50"/>
      <c r="F46" s="517"/>
      <c r="G46" s="517"/>
      <c r="H46" s="518"/>
    </row>
    <row r="47" spans="2:58" x14ac:dyDescent="0.25">
      <c r="B47" s="54"/>
      <c r="C47" s="147"/>
      <c r="D47" s="50"/>
      <c r="E47" s="50"/>
      <c r="F47" s="517"/>
      <c r="G47" s="517"/>
      <c r="H47" s="518"/>
    </row>
    <row r="48" spans="2:58" x14ac:dyDescent="0.25">
      <c r="B48" s="54"/>
      <c r="C48" s="147"/>
      <c r="D48" s="50"/>
      <c r="E48" s="50"/>
      <c r="F48" s="517"/>
      <c r="G48" s="517"/>
      <c r="H48" s="518"/>
    </row>
    <row r="49" spans="2:8" x14ac:dyDescent="0.25">
      <c r="B49" s="54"/>
      <c r="C49" s="147"/>
      <c r="D49" s="50"/>
      <c r="E49" s="50"/>
      <c r="F49" s="517"/>
      <c r="G49" s="517"/>
      <c r="H49" s="518"/>
    </row>
    <row r="50" spans="2:8" x14ac:dyDescent="0.25">
      <c r="B50" s="54"/>
      <c r="C50" s="147"/>
      <c r="D50" s="50"/>
      <c r="E50" s="50"/>
      <c r="F50" s="517"/>
      <c r="G50" s="517"/>
      <c r="H50" s="518"/>
    </row>
    <row r="51" spans="2:8" x14ac:dyDescent="0.25">
      <c r="B51" s="54"/>
      <c r="C51" s="147"/>
      <c r="D51" s="50"/>
      <c r="E51" s="50"/>
      <c r="F51" s="517"/>
      <c r="G51" s="517"/>
      <c r="H51" s="518"/>
    </row>
    <row r="52" spans="2:8" x14ac:dyDescent="0.25">
      <c r="B52" s="54"/>
      <c r="C52" s="147"/>
      <c r="D52" s="50"/>
      <c r="E52" s="50"/>
      <c r="F52" s="517"/>
      <c r="G52" s="517"/>
      <c r="H52" s="518"/>
    </row>
    <row r="53" spans="2:8" x14ac:dyDescent="0.25">
      <c r="B53" s="54"/>
      <c r="C53" s="147"/>
      <c r="D53" s="50"/>
      <c r="E53" s="50"/>
      <c r="F53" s="517"/>
      <c r="G53" s="517"/>
      <c r="H53" s="518"/>
    </row>
    <row r="54" spans="2:8" x14ac:dyDescent="0.25">
      <c r="B54" s="54"/>
      <c r="C54" s="147"/>
      <c r="D54" s="50"/>
      <c r="E54" s="50"/>
      <c r="F54" s="517"/>
      <c r="G54" s="517"/>
      <c r="H54" s="518"/>
    </row>
    <row r="55" spans="2:8" x14ac:dyDescent="0.25">
      <c r="B55" s="54"/>
      <c r="C55" s="147"/>
      <c r="D55" s="50"/>
      <c r="E55" s="50"/>
      <c r="F55" s="517"/>
      <c r="G55" s="517"/>
      <c r="H55" s="518"/>
    </row>
    <row r="56" spans="2:8" x14ac:dyDescent="0.25">
      <c r="B56" s="54"/>
      <c r="C56" s="147"/>
      <c r="D56" s="50"/>
      <c r="E56" s="50"/>
      <c r="F56" s="517"/>
      <c r="G56" s="517"/>
      <c r="H56" s="518"/>
    </row>
    <row r="57" spans="2:8" x14ac:dyDescent="0.25">
      <c r="B57" s="54"/>
      <c r="C57" s="147"/>
      <c r="D57" s="50"/>
      <c r="E57" s="50"/>
      <c r="F57" s="517"/>
      <c r="G57" s="517"/>
      <c r="H57" s="518"/>
    </row>
    <row r="58" spans="2:8" x14ac:dyDescent="0.25">
      <c r="B58" s="54"/>
      <c r="C58" s="147"/>
      <c r="D58" s="50"/>
      <c r="E58" s="50"/>
      <c r="F58" s="517"/>
      <c r="G58" s="517"/>
      <c r="H58" s="518"/>
    </row>
    <row r="59" spans="2:8" x14ac:dyDescent="0.25">
      <c r="B59" s="54"/>
      <c r="C59" s="147"/>
      <c r="D59" s="50"/>
      <c r="E59" s="50"/>
      <c r="F59" s="517"/>
      <c r="G59" s="517"/>
      <c r="H59" s="518"/>
    </row>
    <row r="60" spans="2:8" x14ac:dyDescent="0.25">
      <c r="B60" s="54"/>
      <c r="C60" s="147"/>
      <c r="D60" s="50"/>
      <c r="E60" s="50"/>
      <c r="F60" s="517"/>
      <c r="G60" s="517"/>
      <c r="H60" s="518"/>
    </row>
    <row r="61" spans="2:8" x14ac:dyDescent="0.25">
      <c r="B61" s="54"/>
      <c r="C61" s="147"/>
      <c r="D61" s="50"/>
      <c r="E61" s="50"/>
      <c r="F61" s="517"/>
      <c r="G61" s="517"/>
      <c r="H61" s="518"/>
    </row>
    <row r="62" spans="2:8" x14ac:dyDescent="0.25">
      <c r="B62" s="54"/>
      <c r="C62" s="147"/>
      <c r="D62" s="50"/>
      <c r="E62" s="50"/>
      <c r="F62" s="517"/>
      <c r="G62" s="517"/>
      <c r="H62" s="518"/>
    </row>
    <row r="63" spans="2:8" x14ac:dyDescent="0.25">
      <c r="B63" s="54"/>
      <c r="C63" s="147"/>
      <c r="D63" s="50"/>
      <c r="E63" s="50"/>
      <c r="F63" s="517"/>
      <c r="G63" s="517"/>
      <c r="H63" s="518"/>
    </row>
    <row r="64" spans="2:8" x14ac:dyDescent="0.25">
      <c r="B64" s="54"/>
      <c r="C64" s="147"/>
      <c r="D64" s="50"/>
      <c r="E64" s="50"/>
      <c r="F64" s="517"/>
      <c r="G64" s="517"/>
      <c r="H64" s="518"/>
    </row>
    <row r="65" spans="2:8" x14ac:dyDescent="0.25">
      <c r="B65" s="54"/>
      <c r="C65" s="147"/>
      <c r="D65" s="50"/>
      <c r="E65" s="50"/>
      <c r="F65" s="517"/>
      <c r="G65" s="517"/>
      <c r="H65" s="518"/>
    </row>
    <row r="66" spans="2:8" x14ac:dyDescent="0.25">
      <c r="B66" s="54"/>
      <c r="C66" s="147"/>
      <c r="D66" s="50"/>
      <c r="E66" s="50"/>
      <c r="F66" s="517"/>
      <c r="G66" s="517"/>
      <c r="H66" s="518"/>
    </row>
    <row r="67" spans="2:8" x14ac:dyDescent="0.25">
      <c r="B67" s="54"/>
      <c r="C67" s="147"/>
      <c r="D67" s="50"/>
      <c r="E67" s="50"/>
      <c r="F67" s="517"/>
      <c r="G67" s="517"/>
      <c r="H67" s="518"/>
    </row>
    <row r="68" spans="2:8" x14ac:dyDescent="0.25">
      <c r="B68" s="54"/>
      <c r="C68" s="147"/>
      <c r="D68" s="50"/>
      <c r="E68" s="50"/>
      <c r="F68" s="517"/>
      <c r="G68" s="517"/>
      <c r="H68" s="518"/>
    </row>
    <row r="69" spans="2:8" x14ac:dyDescent="0.25">
      <c r="B69" s="54"/>
      <c r="C69" s="147"/>
      <c r="D69" s="50"/>
      <c r="E69" s="50"/>
      <c r="F69" s="517"/>
      <c r="G69" s="517"/>
      <c r="H69" s="518"/>
    </row>
    <row r="70" spans="2:8" x14ac:dyDescent="0.25">
      <c r="B70" s="54"/>
      <c r="C70" s="147"/>
      <c r="D70" s="50"/>
      <c r="E70" s="50"/>
      <c r="F70" s="517"/>
      <c r="G70" s="517"/>
      <c r="H70" s="518"/>
    </row>
    <row r="71" spans="2:8" x14ac:dyDescent="0.25">
      <c r="B71" s="54"/>
      <c r="C71" s="147"/>
      <c r="D71" s="50"/>
      <c r="E71" s="50"/>
      <c r="F71" s="517"/>
      <c r="G71" s="517"/>
      <c r="H71" s="518"/>
    </row>
    <row r="72" spans="2:8" x14ac:dyDescent="0.25">
      <c r="B72" s="54"/>
      <c r="C72" s="147"/>
      <c r="D72" s="50"/>
      <c r="E72" s="50"/>
      <c r="F72" s="517"/>
      <c r="G72" s="517"/>
      <c r="H72" s="518"/>
    </row>
    <row r="73" spans="2:8" x14ac:dyDescent="0.25">
      <c r="B73" s="54"/>
      <c r="C73" s="147"/>
      <c r="D73" s="50"/>
      <c r="E73" s="50"/>
      <c r="F73" s="517"/>
      <c r="G73" s="517"/>
      <c r="H73" s="518"/>
    </row>
    <row r="74" spans="2:8" x14ac:dyDescent="0.25">
      <c r="B74" s="54"/>
      <c r="C74" s="147"/>
      <c r="D74" s="50"/>
      <c r="E74" s="50"/>
      <c r="F74" s="517"/>
      <c r="G74" s="517"/>
      <c r="H74" s="518"/>
    </row>
    <row r="75" spans="2:8" x14ac:dyDescent="0.25">
      <c r="B75" s="54"/>
      <c r="C75" s="147"/>
      <c r="D75" s="50"/>
      <c r="E75" s="50"/>
      <c r="F75" s="517"/>
      <c r="G75" s="517"/>
      <c r="H75" s="518"/>
    </row>
    <row r="76" spans="2:8" x14ac:dyDescent="0.25">
      <c r="B76" s="54"/>
      <c r="C76" s="147"/>
      <c r="D76" s="50"/>
      <c r="E76" s="50"/>
      <c r="F76" s="517"/>
      <c r="G76" s="517"/>
      <c r="H76" s="518"/>
    </row>
    <row r="77" spans="2:8" x14ac:dyDescent="0.25">
      <c r="B77" s="54"/>
      <c r="C77" s="147"/>
      <c r="D77" s="50"/>
      <c r="E77" s="50"/>
      <c r="F77" s="517"/>
      <c r="G77" s="517"/>
      <c r="H77" s="518"/>
    </row>
    <row r="78" spans="2:8" x14ac:dyDescent="0.25">
      <c r="B78" s="54"/>
      <c r="C78" s="147"/>
      <c r="D78" s="50"/>
      <c r="E78" s="50"/>
      <c r="F78" s="517"/>
      <c r="G78" s="517"/>
      <c r="H78" s="518"/>
    </row>
    <row r="79" spans="2:8" x14ac:dyDescent="0.25">
      <c r="B79" s="54"/>
      <c r="C79" s="147"/>
      <c r="D79" s="50"/>
      <c r="E79" s="50"/>
      <c r="F79" s="517"/>
      <c r="G79" s="517"/>
      <c r="H79" s="518"/>
    </row>
    <row r="80" spans="2:8" x14ac:dyDescent="0.25">
      <c r="B80" s="54"/>
      <c r="C80" s="147"/>
      <c r="D80" s="50"/>
      <c r="E80" s="50"/>
      <c r="F80" s="517"/>
      <c r="G80" s="517"/>
      <c r="H80" s="518"/>
    </row>
    <row r="81" spans="2:8" x14ac:dyDescent="0.25">
      <c r="B81" s="54"/>
      <c r="C81" s="147"/>
      <c r="D81" s="50"/>
      <c r="E81" s="50"/>
      <c r="F81" s="517"/>
      <c r="G81" s="517"/>
      <c r="H81" s="518"/>
    </row>
    <row r="82" spans="2:8" x14ac:dyDescent="0.25">
      <c r="B82" s="54"/>
      <c r="C82" s="147"/>
      <c r="D82" s="50"/>
      <c r="E82" s="50"/>
      <c r="F82" s="517"/>
      <c r="G82" s="517"/>
      <c r="H82" s="518"/>
    </row>
    <row r="83" spans="2:8" x14ac:dyDescent="0.25">
      <c r="B83" s="54"/>
      <c r="C83" s="147"/>
      <c r="D83" s="50"/>
      <c r="E83" s="50"/>
      <c r="F83" s="517"/>
      <c r="G83" s="517"/>
      <c r="H83" s="518"/>
    </row>
    <row r="84" spans="2:8" x14ac:dyDescent="0.25">
      <c r="B84" s="54"/>
      <c r="C84" s="147"/>
      <c r="D84" s="50"/>
      <c r="E84" s="50"/>
      <c r="F84" s="517"/>
      <c r="G84" s="517"/>
      <c r="H84" s="518"/>
    </row>
    <row r="85" spans="2:8" x14ac:dyDescent="0.25">
      <c r="B85" s="54"/>
      <c r="C85" s="147"/>
      <c r="D85" s="50"/>
      <c r="E85" s="50"/>
      <c r="F85" s="517"/>
      <c r="G85" s="517"/>
      <c r="H85" s="518"/>
    </row>
    <row r="86" spans="2:8" x14ac:dyDescent="0.25">
      <c r="B86" s="54"/>
      <c r="C86" s="147"/>
      <c r="D86" s="50"/>
      <c r="E86" s="50"/>
      <c r="F86" s="517"/>
      <c r="G86" s="517"/>
      <c r="H86" s="518"/>
    </row>
    <row r="87" spans="2:8" x14ac:dyDescent="0.25">
      <c r="B87" s="54"/>
      <c r="C87" s="147"/>
      <c r="D87" s="50"/>
      <c r="E87" s="50"/>
      <c r="F87" s="517"/>
      <c r="G87" s="517"/>
      <c r="H87" s="518"/>
    </row>
    <row r="88" spans="2:8" x14ac:dyDescent="0.25">
      <c r="B88" s="54"/>
      <c r="C88" s="147"/>
      <c r="D88" s="50"/>
      <c r="E88" s="50"/>
      <c r="F88" s="517"/>
      <c r="G88" s="517"/>
      <c r="H88" s="518"/>
    </row>
    <row r="89" spans="2:8" x14ac:dyDescent="0.25">
      <c r="B89" s="54"/>
      <c r="C89" s="147"/>
      <c r="D89" s="50"/>
      <c r="E89" s="50"/>
      <c r="F89" s="517"/>
      <c r="G89" s="517"/>
      <c r="H89" s="518"/>
    </row>
    <row r="90" spans="2:8" x14ac:dyDescent="0.25">
      <c r="B90" s="54"/>
      <c r="C90" s="147"/>
      <c r="D90" s="50"/>
      <c r="E90" s="50"/>
      <c r="F90" s="517"/>
      <c r="G90" s="517"/>
      <c r="H90" s="518"/>
    </row>
    <row r="91" spans="2:8" x14ac:dyDescent="0.25">
      <c r="B91" s="54"/>
      <c r="C91" s="147"/>
      <c r="D91" s="50"/>
      <c r="E91" s="50"/>
      <c r="F91" s="517"/>
      <c r="G91" s="517"/>
      <c r="H91" s="518"/>
    </row>
    <row r="92" spans="2:8" x14ac:dyDescent="0.25">
      <c r="B92" s="54"/>
      <c r="C92" s="147"/>
      <c r="D92" s="50"/>
      <c r="E92" s="50"/>
      <c r="F92" s="517"/>
      <c r="G92" s="517"/>
      <c r="H92" s="518"/>
    </row>
    <row r="93" spans="2:8" x14ac:dyDescent="0.25">
      <c r="B93" s="54"/>
      <c r="C93" s="147"/>
      <c r="D93" s="50"/>
      <c r="E93" s="50"/>
      <c r="F93" s="517"/>
      <c r="G93" s="517"/>
      <c r="H93" s="518"/>
    </row>
    <row r="94" spans="2:8" x14ac:dyDescent="0.25">
      <c r="B94" s="54"/>
      <c r="C94" s="147"/>
      <c r="D94" s="50"/>
      <c r="E94" s="50"/>
      <c r="F94" s="517"/>
      <c r="G94" s="517"/>
      <c r="H94" s="518"/>
    </row>
    <row r="95" spans="2:8" x14ac:dyDescent="0.25">
      <c r="B95" s="54"/>
      <c r="C95" s="147"/>
      <c r="D95" s="50"/>
      <c r="E95" s="50"/>
      <c r="F95" s="517"/>
      <c r="G95" s="517"/>
      <c r="H95" s="518"/>
    </row>
    <row r="96" spans="2:8" x14ac:dyDescent="0.25">
      <c r="B96" s="54"/>
      <c r="C96" s="147"/>
      <c r="D96" s="50"/>
      <c r="E96" s="50"/>
      <c r="F96" s="517"/>
      <c r="G96" s="517"/>
      <c r="H96" s="518"/>
    </row>
    <row r="97" spans="2:8" x14ac:dyDescent="0.25">
      <c r="B97" s="54"/>
      <c r="C97" s="147"/>
      <c r="D97" s="50"/>
      <c r="E97" s="50"/>
      <c r="F97" s="517"/>
      <c r="G97" s="517"/>
      <c r="H97" s="518"/>
    </row>
    <row r="98" spans="2:8" x14ac:dyDescent="0.25">
      <c r="B98" s="54"/>
      <c r="C98" s="147"/>
      <c r="D98" s="50"/>
      <c r="E98" s="50"/>
      <c r="F98" s="517"/>
      <c r="G98" s="517"/>
      <c r="H98" s="518"/>
    </row>
    <row r="99" spans="2:8" x14ac:dyDescent="0.25">
      <c r="B99" s="54"/>
      <c r="C99" s="147"/>
      <c r="D99" s="50"/>
      <c r="E99" s="50"/>
      <c r="F99" s="517"/>
      <c r="G99" s="517"/>
      <c r="H99" s="518"/>
    </row>
    <row r="100" spans="2:8" x14ac:dyDescent="0.25">
      <c r="B100" s="60"/>
      <c r="C100" s="148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7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2">
              <controlPr defaultSize="0" print="0" autoFill="0" autoLine="0" autoPict="0" macro="[0]!CreateNewDay">
                <anchor moveWithCells="1" sizeWithCells="1">
                  <from>
                    <xdr:col>26</xdr:col>
                    <xdr:colOff>85725</xdr:colOff>
                    <xdr:row>1</xdr:row>
                    <xdr:rowOff>28575</xdr:rowOff>
                  </from>
                  <to>
                    <xdr:col>28</xdr:col>
                    <xdr:colOff>419100</xdr:colOff>
                    <xdr:row>1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3">
    <tabColor rgb="FF000000"/>
    <pageSetUpPr fitToPage="1"/>
  </sheetPr>
  <dimension ref="B1:BF100"/>
  <sheetViews>
    <sheetView showGridLines="0" zoomScale="60" zoomScaleNormal="60" workbookViewId="0">
      <selection activeCell="L44" sqref="L44"/>
    </sheetView>
  </sheetViews>
  <sheetFormatPr defaultRowHeight="15" x14ac:dyDescent="0.25"/>
  <cols>
    <col min="1" max="1" width="4.28515625" customWidth="1"/>
    <col min="2" max="2" width="10.85546875" customWidth="1"/>
    <col min="3" max="22" width="11.140625" customWidth="1"/>
    <col min="23" max="24" width="9.7109375" customWidth="1"/>
    <col min="25" max="25" width="42.42578125" customWidth="1"/>
    <col min="26" max="26" width="9.7109375" customWidth="1"/>
    <col min="27" max="27" width="10.85546875" customWidth="1"/>
    <col min="28" max="28" width="13.28515625" customWidth="1"/>
    <col min="29" max="29" width="9.7109375" customWidth="1"/>
    <col min="30" max="30" width="10.42578125" customWidth="1"/>
    <col min="31" max="32" width="9.7109375" customWidth="1"/>
    <col min="35" max="35" width="13.85546875" hidden="1" customWidth="1"/>
    <col min="36" max="36" width="6.85546875" hidden="1" customWidth="1"/>
    <col min="37" max="37" width="15" hidden="1" customWidth="1"/>
    <col min="38" max="38" width="16.85546875" hidden="1" customWidth="1"/>
    <col min="39" max="39" width="7.85546875" hidden="1" customWidth="1"/>
    <col min="40" max="40" width="9.42578125" hidden="1" customWidth="1"/>
    <col min="41" max="41" width="26.42578125" hidden="1" customWidth="1"/>
    <col min="42" max="42" width="14.28515625" hidden="1" customWidth="1"/>
    <col min="43" max="43" width="17.42578125" hidden="1" customWidth="1"/>
    <col min="44" max="45" width="16.140625" hidden="1" customWidth="1"/>
    <col min="46" max="46" width="22.42578125" hidden="1" customWidth="1"/>
    <col min="47" max="50" width="16.140625" hidden="1" customWidth="1"/>
    <col min="51" max="52" width="9.42578125" hidden="1" customWidth="1"/>
    <col min="53" max="53" width="15.85546875" hidden="1" customWidth="1"/>
    <col min="54" max="54" width="10" hidden="1" customWidth="1"/>
    <col min="55" max="55" width="15.7109375" hidden="1" customWidth="1"/>
    <col min="56" max="56" width="10.140625" hidden="1" customWidth="1"/>
    <col min="57" max="57" width="18.140625" hidden="1" customWidth="1"/>
    <col min="58" max="58" width="9.140625" hidden="1" customWidth="1"/>
  </cols>
  <sheetData>
    <row r="1" spans="2:58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2:58" ht="27" x14ac:dyDescent="0.35">
      <c r="B2" s="466" t="s">
        <v>0</v>
      </c>
      <c r="C2" s="466"/>
      <c r="D2" s="466"/>
      <c r="E2" s="466"/>
      <c r="F2" s="466"/>
      <c r="G2" s="466"/>
      <c r="H2" s="466"/>
      <c r="I2" s="466"/>
      <c r="J2" s="466"/>
      <c r="K2" s="466"/>
      <c r="L2" s="466"/>
      <c r="M2" s="466"/>
      <c r="N2" s="466"/>
      <c r="O2" s="466"/>
      <c r="P2" s="466"/>
      <c r="Q2" s="466"/>
      <c r="R2" s="466"/>
      <c r="S2" s="466"/>
      <c r="T2" s="466"/>
      <c r="U2" s="466"/>
      <c r="V2" s="466"/>
      <c r="W2" s="466"/>
      <c r="X2" s="466"/>
      <c r="Y2" s="466"/>
      <c r="Z2" s="466"/>
      <c r="AA2" s="466"/>
      <c r="AB2" s="466"/>
      <c r="AC2" s="466"/>
      <c r="AD2" s="466"/>
      <c r="AE2" s="466"/>
      <c r="AF2" s="466"/>
    </row>
    <row r="3" spans="2:58" ht="21" customHeight="1" x14ac:dyDescent="0.25">
      <c r="B3" s="467" t="s">
        <v>83</v>
      </c>
      <c r="C3" s="467"/>
      <c r="D3" s="467"/>
      <c r="E3" s="467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7"/>
      <c r="V3" s="467"/>
      <c r="W3" s="467"/>
      <c r="X3" s="467"/>
      <c r="Y3" s="467"/>
      <c r="Z3" s="467"/>
      <c r="AA3" s="467"/>
      <c r="AB3" s="467"/>
      <c r="AC3" s="467"/>
      <c r="AD3" s="467"/>
      <c r="AE3" s="467"/>
      <c r="AF3" s="467"/>
    </row>
    <row r="4" spans="2:58" ht="17.25" customHeight="1" x14ac:dyDescent="0.45">
      <c r="B4" s="8"/>
      <c r="C4" s="8"/>
      <c r="D4" s="8"/>
      <c r="E4" s="8"/>
      <c r="F4" s="8"/>
      <c r="G4" s="8"/>
      <c r="H4" s="8"/>
      <c r="I4" s="8"/>
      <c r="J4" s="8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</row>
    <row r="5" spans="2:58" ht="17.25" customHeight="1" x14ac:dyDescent="0.45">
      <c r="B5" s="3"/>
      <c r="C5" s="468" t="s">
        <v>5</v>
      </c>
      <c r="D5" s="469"/>
      <c r="E5" s="504" t="str">
        <f>IF('Main Tab'!D5="","",'Main Tab'!D5)</f>
        <v>Foraker 1207 11SMH-11</v>
      </c>
      <c r="F5" s="504"/>
      <c r="G5" s="505"/>
      <c r="H5" s="11"/>
      <c r="I5" s="468" t="s">
        <v>84</v>
      </c>
      <c r="J5" s="506"/>
      <c r="K5" s="469"/>
      <c r="L5" s="93">
        <f ca="1">DATE("20"&amp;RIGHT(RIGHT(CELL("FILENAME",A1),LEN(CELL("FILENAME",A1))-FIND("]",CELL("FILENAME",A1))),2),LEFT(RIGHT(CELL("FILENAME",A1),LEN(CELL("FILENAME",A1))-FIND("]",CELL("FILENAME",A1))),2),RIGHT(LEFT(RIGHT(CELL("FILENAME",A1),LEN(CELL("FILENAME",A1))-FIND("]",CELL("FILENAME",A1))),5),2))</f>
        <v>43559</v>
      </c>
      <c r="N5" s="468" t="str">
        <f ca="1">"Oil Sales for "&amp;TEXT(L5,"MM-DD-YY")</f>
        <v>Oil Sales for 04-04-19</v>
      </c>
      <c r="O5" s="469"/>
      <c r="P5" s="96">
        <f>SUM(AC14:AC37)</f>
        <v>0</v>
      </c>
      <c r="Q5" s="10"/>
      <c r="R5" s="531" t="str">
        <f ca="1">"Flare Total For "&amp;TEXT(L5,"MM-DD-YY")</f>
        <v>Flare Total For 04-04-19</v>
      </c>
      <c r="S5" s="532"/>
      <c r="T5" s="152">
        <v>0</v>
      </c>
      <c r="Y5" s="11"/>
      <c r="Z5" s="11"/>
      <c r="AA5" s="11"/>
      <c r="AB5" s="11"/>
      <c r="AC5" s="11"/>
      <c r="AD5" s="11"/>
      <c r="AE5" s="11"/>
      <c r="AF5" s="11"/>
    </row>
    <row r="6" spans="2:58" ht="17.25" customHeight="1" x14ac:dyDescent="0.45">
      <c r="B6" s="3"/>
      <c r="C6" s="472" t="s">
        <v>9</v>
      </c>
      <c r="D6" s="473"/>
      <c r="E6" s="507" t="str">
        <f>IF('Main Tab'!D6="","",'Main Tab'!D6)</f>
        <v>STACK</v>
      </c>
      <c r="F6" s="507"/>
      <c r="G6" s="508"/>
      <c r="I6" s="472" t="s">
        <v>85</v>
      </c>
      <c r="J6" s="509"/>
      <c r="K6" s="473"/>
      <c r="L6" s="94">
        <f>R37</f>
        <v>0</v>
      </c>
      <c r="M6" s="10"/>
      <c r="N6" s="472" t="str">
        <f ca="1">"Gas Sales for "&amp;TEXT(L5,"MM-DD-YY")</f>
        <v>Gas Sales for 04-04-19</v>
      </c>
      <c r="O6" s="473"/>
      <c r="P6" s="132">
        <v>172</v>
      </c>
      <c r="Y6" s="11"/>
      <c r="Z6" s="11"/>
      <c r="AA6" s="11"/>
      <c r="AB6" s="11"/>
      <c r="AC6" s="11"/>
      <c r="AD6" s="11"/>
      <c r="AE6" s="11"/>
      <c r="AF6" s="11"/>
    </row>
    <row r="7" spans="2:58" ht="17.25" customHeight="1" x14ac:dyDescent="0.45">
      <c r="B7" s="3"/>
      <c r="C7" s="472" t="s">
        <v>13</v>
      </c>
      <c r="D7" s="473"/>
      <c r="E7" s="507" t="str">
        <f>IF('Main Tab'!D7="","",'Main Tab'!D7)</f>
        <v>Oklahoma</v>
      </c>
      <c r="F7" s="507"/>
      <c r="G7" s="508"/>
      <c r="I7" s="476" t="s">
        <v>86</v>
      </c>
      <c r="J7" s="510"/>
      <c r="K7" s="477"/>
      <c r="L7" s="95">
        <f>S37</f>
        <v>664</v>
      </c>
      <c r="M7" s="10"/>
      <c r="N7" s="476" t="s">
        <v>87</v>
      </c>
      <c r="O7" s="477"/>
      <c r="P7" s="97">
        <v>0</v>
      </c>
      <c r="Y7" s="11"/>
      <c r="Z7" s="11"/>
      <c r="AA7" s="11"/>
      <c r="AB7" s="11"/>
      <c r="AC7" s="11"/>
      <c r="AD7" s="11"/>
      <c r="AE7" s="11"/>
      <c r="AF7" s="11"/>
    </row>
    <row r="8" spans="2:58" ht="17.25" customHeight="1" x14ac:dyDescent="0.45">
      <c r="B8" s="3"/>
      <c r="C8" s="476" t="s">
        <v>17</v>
      </c>
      <c r="D8" s="477"/>
      <c r="E8" s="512" t="str">
        <f>IF('Main Tab'!D8="","",'Main Tab'!D8)</f>
        <v>Canadian</v>
      </c>
      <c r="F8" s="512"/>
      <c r="G8" s="513"/>
      <c r="I8" s="511"/>
      <c r="J8" s="511"/>
      <c r="K8" s="511"/>
      <c r="L8" s="10"/>
      <c r="M8" s="10"/>
      <c r="N8" s="511"/>
      <c r="O8" s="511"/>
      <c r="P8" s="10"/>
      <c r="Q8" s="10"/>
      <c r="R8" s="10"/>
      <c r="Y8" s="11"/>
      <c r="Z8" s="11"/>
      <c r="AA8" s="11"/>
      <c r="AB8" s="11"/>
      <c r="AC8" s="11"/>
      <c r="AD8" s="11"/>
      <c r="AE8" s="11"/>
      <c r="AF8" s="11"/>
    </row>
    <row r="9" spans="2:58" ht="17.25" customHeight="1" x14ac:dyDescent="0.25"/>
    <row r="10" spans="2:58" ht="17.25" customHeight="1" x14ac:dyDescent="0.25">
      <c r="K10" s="150" t="s">
        <v>42</v>
      </c>
      <c r="L10" s="514" t="s">
        <v>43</v>
      </c>
      <c r="M10" s="515"/>
      <c r="N10" s="516"/>
      <c r="O10" s="514" t="s">
        <v>88</v>
      </c>
      <c r="P10" s="515"/>
      <c r="Q10" s="515"/>
      <c r="R10" s="515"/>
      <c r="S10" s="516"/>
      <c r="T10" s="151" t="s">
        <v>41</v>
      </c>
      <c r="U10" s="13"/>
      <c r="V10" s="13"/>
      <c r="W10" s="13"/>
      <c r="X10" s="13"/>
      <c r="Y10" s="12"/>
      <c r="Z10" s="12"/>
      <c r="AA10" s="514" t="s">
        <v>89</v>
      </c>
      <c r="AB10" s="515"/>
      <c r="AC10" s="515"/>
      <c r="AD10" s="515"/>
      <c r="AE10" s="515"/>
      <c r="AF10" s="516"/>
    </row>
    <row r="11" spans="2:58" x14ac:dyDescent="0.25">
      <c r="B11" s="14"/>
      <c r="C11" s="27" t="s">
        <v>90</v>
      </c>
      <c r="D11" s="28" t="s">
        <v>91</v>
      </c>
      <c r="E11" s="29" t="s">
        <v>92</v>
      </c>
      <c r="F11" s="29" t="s">
        <v>93</v>
      </c>
      <c r="G11" s="29" t="s">
        <v>94</v>
      </c>
      <c r="H11" s="30" t="s">
        <v>95</v>
      </c>
      <c r="I11" s="38" t="s">
        <v>96</v>
      </c>
      <c r="J11" s="154" t="s">
        <v>96</v>
      </c>
      <c r="K11" s="15" t="s">
        <v>42</v>
      </c>
      <c r="L11" s="98" t="s">
        <v>53</v>
      </c>
      <c r="M11" s="29" t="s">
        <v>54</v>
      </c>
      <c r="N11" s="30" t="s">
        <v>55</v>
      </c>
      <c r="O11" s="38" t="s">
        <v>80</v>
      </c>
      <c r="P11" s="29" t="s">
        <v>61</v>
      </c>
      <c r="Q11" s="30" t="s">
        <v>63</v>
      </c>
      <c r="R11" s="39" t="s">
        <v>97</v>
      </c>
      <c r="S11" s="40" t="s">
        <v>97</v>
      </c>
      <c r="T11" s="141" t="s">
        <v>82</v>
      </c>
      <c r="U11" s="140"/>
      <c r="V11" s="15" t="s">
        <v>98</v>
      </c>
      <c r="W11" s="39" t="s">
        <v>56</v>
      </c>
      <c r="X11" s="40" t="s">
        <v>57</v>
      </c>
      <c r="Y11" s="15"/>
      <c r="Z11" s="15" t="s">
        <v>99</v>
      </c>
      <c r="AA11" s="38"/>
      <c r="AB11" s="98"/>
      <c r="AC11" s="29" t="s">
        <v>61</v>
      </c>
      <c r="AD11" s="29" t="s">
        <v>100</v>
      </c>
      <c r="AE11" s="29" t="s">
        <v>101</v>
      </c>
      <c r="AF11" s="30" t="s">
        <v>102</v>
      </c>
    </row>
    <row r="12" spans="2:58" x14ac:dyDescent="0.25">
      <c r="B12" s="16" t="s">
        <v>103</v>
      </c>
      <c r="C12" s="31" t="s">
        <v>59</v>
      </c>
      <c r="D12" s="32" t="s">
        <v>59</v>
      </c>
      <c r="E12" s="32" t="s">
        <v>60</v>
      </c>
      <c r="F12" s="32" t="s">
        <v>60</v>
      </c>
      <c r="G12" s="32" t="s">
        <v>104</v>
      </c>
      <c r="H12" s="33" t="s">
        <v>59</v>
      </c>
      <c r="I12" s="31" t="s">
        <v>59</v>
      </c>
      <c r="J12" s="155" t="s">
        <v>105</v>
      </c>
      <c r="K12" s="16" t="s">
        <v>65</v>
      </c>
      <c r="L12" s="99"/>
      <c r="M12" s="32" t="s">
        <v>66</v>
      </c>
      <c r="N12" s="33" t="s">
        <v>67</v>
      </c>
      <c r="O12" s="31" t="s">
        <v>82</v>
      </c>
      <c r="P12" s="32" t="s">
        <v>66</v>
      </c>
      <c r="Q12" s="33" t="s">
        <v>66</v>
      </c>
      <c r="R12" s="41" t="s">
        <v>61</v>
      </c>
      <c r="S12" s="42" t="s">
        <v>63</v>
      </c>
      <c r="T12" s="141" t="s">
        <v>66</v>
      </c>
      <c r="U12" s="141" t="s">
        <v>106</v>
      </c>
      <c r="V12" s="16" t="s">
        <v>107</v>
      </c>
      <c r="W12" s="41" t="s">
        <v>68</v>
      </c>
      <c r="X12" s="42"/>
      <c r="Y12" s="16" t="s">
        <v>108</v>
      </c>
      <c r="Z12" s="16"/>
      <c r="AA12" s="31" t="s">
        <v>109</v>
      </c>
      <c r="AB12" s="99" t="s">
        <v>110</v>
      </c>
      <c r="AC12" s="32" t="s">
        <v>62</v>
      </c>
      <c r="AD12" s="32" t="s">
        <v>111</v>
      </c>
      <c r="AE12" s="32"/>
      <c r="AF12" s="33"/>
      <c r="AI12" s="521" t="s">
        <v>112</v>
      </c>
      <c r="AJ12" s="522"/>
      <c r="AK12" s="522"/>
      <c r="AL12" s="522"/>
      <c r="AM12" s="522"/>
      <c r="AN12" s="522"/>
      <c r="AO12" s="522"/>
      <c r="AP12" s="522"/>
      <c r="AQ12" s="522"/>
      <c r="AR12" s="522"/>
      <c r="AS12" s="522"/>
      <c r="AT12" s="522"/>
      <c r="AU12" s="522"/>
      <c r="AV12" s="522"/>
      <c r="AW12" s="522"/>
      <c r="AX12" s="522"/>
      <c r="AY12" s="522"/>
      <c r="AZ12" s="522"/>
      <c r="BA12" s="522"/>
      <c r="BB12" s="522"/>
      <c r="BC12" s="522"/>
      <c r="BD12" s="522"/>
      <c r="BE12" s="522"/>
      <c r="BF12" s="523"/>
    </row>
    <row r="13" spans="2:58" x14ac:dyDescent="0.25">
      <c r="B13" s="17"/>
      <c r="C13" s="31" t="s">
        <v>69</v>
      </c>
      <c r="D13" s="32" t="s">
        <v>69</v>
      </c>
      <c r="E13" s="32" t="s">
        <v>70</v>
      </c>
      <c r="F13" s="32" t="s">
        <v>113</v>
      </c>
      <c r="G13" s="192" t="s">
        <v>114</v>
      </c>
      <c r="H13" s="33" t="s">
        <v>69</v>
      </c>
      <c r="I13" s="31" t="s">
        <v>69</v>
      </c>
      <c r="J13" s="155" t="s">
        <v>73</v>
      </c>
      <c r="K13" s="16" t="s">
        <v>74</v>
      </c>
      <c r="L13" s="99" t="s">
        <v>69</v>
      </c>
      <c r="M13" s="32" t="s">
        <v>75</v>
      </c>
      <c r="N13" s="33" t="s">
        <v>75</v>
      </c>
      <c r="O13" s="31" t="s">
        <v>75</v>
      </c>
      <c r="P13" s="32" t="s">
        <v>71</v>
      </c>
      <c r="Q13" s="33" t="s">
        <v>71</v>
      </c>
      <c r="R13" s="43" t="s">
        <v>71</v>
      </c>
      <c r="S13" s="44" t="s">
        <v>71</v>
      </c>
      <c r="T13" s="142" t="s">
        <v>75</v>
      </c>
      <c r="U13" s="142" t="s">
        <v>115</v>
      </c>
      <c r="V13" s="18" t="s">
        <v>116</v>
      </c>
      <c r="W13" s="43" t="s">
        <v>71</v>
      </c>
      <c r="X13" s="44" t="s">
        <v>76</v>
      </c>
      <c r="Y13" s="18"/>
      <c r="Z13" s="16" t="s">
        <v>117</v>
      </c>
      <c r="AA13" s="34"/>
      <c r="AB13" s="100"/>
      <c r="AC13" s="35" t="s">
        <v>71</v>
      </c>
      <c r="AD13" s="35"/>
      <c r="AE13" s="35" t="s">
        <v>118</v>
      </c>
      <c r="AF13" s="37" t="s">
        <v>76</v>
      </c>
      <c r="AI13" s="90" t="s">
        <v>119</v>
      </c>
      <c r="AJ13" s="91" t="s">
        <v>120</v>
      </c>
      <c r="AK13" s="91" t="s">
        <v>121</v>
      </c>
      <c r="AL13" s="91" t="s">
        <v>122</v>
      </c>
      <c r="AM13" s="91" t="s">
        <v>123</v>
      </c>
      <c r="AN13" s="91" t="s">
        <v>124</v>
      </c>
      <c r="AO13" s="91" t="s">
        <v>125</v>
      </c>
      <c r="AP13" s="91" t="s">
        <v>126</v>
      </c>
      <c r="AQ13" s="91" t="s">
        <v>127</v>
      </c>
      <c r="AR13" s="91" t="s">
        <v>128</v>
      </c>
      <c r="AS13" s="91" t="s">
        <v>129</v>
      </c>
      <c r="AT13" s="91" t="s">
        <v>130</v>
      </c>
      <c r="AU13" s="91" t="s">
        <v>131</v>
      </c>
      <c r="AV13" s="91" t="s">
        <v>132</v>
      </c>
      <c r="AW13" s="91" t="s">
        <v>133</v>
      </c>
      <c r="AX13" s="91" t="s">
        <v>134</v>
      </c>
      <c r="AY13" s="91" t="s">
        <v>135</v>
      </c>
      <c r="AZ13" s="91" t="s">
        <v>136</v>
      </c>
      <c r="BA13" s="91" t="s">
        <v>137</v>
      </c>
      <c r="BB13" s="91" t="s">
        <v>138</v>
      </c>
      <c r="BC13" s="91" t="s">
        <v>139</v>
      </c>
      <c r="BD13" s="91" t="s">
        <v>140</v>
      </c>
      <c r="BE13" s="91" t="s">
        <v>141</v>
      </c>
      <c r="BF13" s="92" t="s">
        <v>142</v>
      </c>
    </row>
    <row r="14" spans="2:58" x14ac:dyDescent="0.25">
      <c r="B14" s="186">
        <v>0.29166666666666669</v>
      </c>
      <c r="C14" s="193"/>
      <c r="D14" s="194"/>
      <c r="E14" s="195"/>
      <c r="F14" s="194"/>
      <c r="G14" s="195"/>
      <c r="H14" s="196"/>
      <c r="I14" s="197"/>
      <c r="J14" s="198"/>
      <c r="K14" s="199"/>
      <c r="L14" s="200"/>
      <c r="M14" s="194"/>
      <c r="N14" s="196"/>
      <c r="O14" s="201"/>
      <c r="P14" s="194"/>
      <c r="Q14" s="202"/>
      <c r="R14" s="189">
        <f>P14</f>
        <v>0</v>
      </c>
      <c r="S14" s="22">
        <f>Q14</f>
        <v>0</v>
      </c>
      <c r="T14" s="61"/>
      <c r="U14" s="61"/>
      <c r="V14" s="61"/>
      <c r="W14" s="153">
        <f>'Main Tab'!D10</f>
        <v>177607</v>
      </c>
      <c r="X14" s="101">
        <f>IFERROR(('Main Tab'!$D$10-W14)/'Main Tab'!$D$10,1)</f>
        <v>0</v>
      </c>
      <c r="Y14" s="215"/>
      <c r="Z14" s="218"/>
      <c r="AA14" s="49"/>
      <c r="AB14" s="49"/>
      <c r="AC14" s="50"/>
      <c r="AD14" s="104"/>
      <c r="AE14" s="106"/>
      <c r="AF14" s="108"/>
      <c r="AI14" s="83">
        <f ca="1">$L$5+B14</f>
        <v>43559.291666666664</v>
      </c>
      <c r="AJ14" s="81" t="s">
        <v>145</v>
      </c>
      <c r="AK14" s="81" t="s">
        <v>146</v>
      </c>
      <c r="AL14" s="81" t="s">
        <v>147</v>
      </c>
      <c r="AM14" s="81">
        <v>1</v>
      </c>
      <c r="AN14" s="81" t="str">
        <f>'Main Tab'!$D$18</f>
        <v>Rob Nunez (580) 954-5262</v>
      </c>
      <c r="AO14" s="81" t="str">
        <f t="shared" ref="AO14:AO37" si="0">IF(Y14="","",Y14)</f>
        <v/>
      </c>
      <c r="AP14" s="81" t="str">
        <f t="shared" ref="AP14:AP37" si="1">IF(P14="","",P14)</f>
        <v/>
      </c>
      <c r="AQ14" s="81" t="str">
        <f t="shared" ref="AQ14:AQ37" si="2">IF(Q14="","",Q14)</f>
        <v/>
      </c>
      <c r="AR14" s="81" t="str">
        <f t="shared" ref="AR14:AR37" si="3">IF(O14="","",O14)</f>
        <v/>
      </c>
      <c r="AS14" s="81" t="str">
        <f t="shared" ref="AS14:AS37" si="4">IF(T14="","",T14)</f>
        <v/>
      </c>
      <c r="AT14" s="81" t="str">
        <f t="shared" ref="AT14:AT37" si="5">IF(M14="","",M14)</f>
        <v/>
      </c>
      <c r="AU14" s="81" t="str">
        <f t="shared" ref="AU14:AU37" si="6">IF(E14="","",E14/64)</f>
        <v/>
      </c>
      <c r="AV14" s="81" t="str">
        <f t="shared" ref="AV14:AV37" si="7">IF(F14="","",F14)</f>
        <v/>
      </c>
      <c r="AW14" s="81" t="str">
        <f t="shared" ref="AW14:AW37" si="8">IF(G14="","",G14)</f>
        <v/>
      </c>
      <c r="AX14" s="81" t="str">
        <f t="shared" ref="AX14:AX37" si="9">IF(H14="","",H14)</f>
        <v/>
      </c>
      <c r="AY14" s="82" t="str">
        <f t="shared" ref="AY14:AY37" si="10">IF(I14="","",I14)</f>
        <v/>
      </c>
      <c r="AZ14" s="82" t="str">
        <f t="shared" ref="AZ14:AZ37" si="11">IF(J14="","",J14)</f>
        <v/>
      </c>
      <c r="BA14" s="81" t="str">
        <f t="shared" ref="BA14:BA37" si="12">IF(C14="","",C14)</f>
        <v/>
      </c>
      <c r="BB14" s="81" t="str">
        <f t="shared" ref="BB14:BB37" si="13">IF(D14="","",D14)</f>
        <v/>
      </c>
      <c r="BC14" s="81" t="str">
        <f t="shared" ref="BC14:BC37" si="14">IF(H14="","",H14)</f>
        <v/>
      </c>
      <c r="BD14" s="81" t="str">
        <f t="shared" ref="BD14:BD37" si="15">IF(AF14="","",AF14)</f>
        <v/>
      </c>
      <c r="BE14" s="81" t="str">
        <f t="shared" ref="BE14:BE37" si="16">IF(AE14="","",AE14)</f>
        <v/>
      </c>
      <c r="BF14" s="84" t="str">
        <f t="shared" ref="BF14:BF37" si="17">IF(AA14&amp;AC14="","","Ticket No: "&amp;AA14&amp;" "&amp;AC14&amp;" bbls sold")</f>
        <v/>
      </c>
    </row>
    <row r="15" spans="2:58" x14ac:dyDescent="0.25">
      <c r="B15" s="187">
        <f ca="1">B14+$L$5+TIME(1,0,0)</f>
        <v>43559.333333333328</v>
      </c>
      <c r="C15" s="203"/>
      <c r="D15" s="50"/>
      <c r="E15" s="51"/>
      <c r="F15" s="50"/>
      <c r="G15" s="51"/>
      <c r="H15" s="52"/>
      <c r="I15" s="53"/>
      <c r="J15" s="160"/>
      <c r="K15" s="65"/>
      <c r="L15" s="49"/>
      <c r="M15" s="50"/>
      <c r="N15" s="52"/>
      <c r="O15" s="54"/>
      <c r="P15" s="50"/>
      <c r="Q15" s="204"/>
      <c r="R15" s="190">
        <f t="shared" ref="R15:R37" si="18">P15+R14</f>
        <v>0</v>
      </c>
      <c r="S15" s="24">
        <f t="shared" ref="S15:S37" si="19">Q15+S14</f>
        <v>0</v>
      </c>
      <c r="T15" s="62"/>
      <c r="U15" s="62"/>
      <c r="V15" s="62"/>
      <c r="W15" s="114">
        <f t="shared" ref="W15:W37" si="20">W14-Q15</f>
        <v>177607</v>
      </c>
      <c r="X15" s="102">
        <f>IFERROR(('Main Tab'!$D$10-W15)/'Main Tab'!$D$10,1)</f>
        <v>0</v>
      </c>
      <c r="Y15" s="216"/>
      <c r="Z15" s="219"/>
      <c r="AA15" s="49"/>
      <c r="AB15" s="49"/>
      <c r="AC15" s="50"/>
      <c r="AD15" s="104"/>
      <c r="AE15" s="106"/>
      <c r="AF15" s="108"/>
      <c r="AI15" s="83">
        <f t="shared" ref="AI15:AI37" ca="1" si="21">B15</f>
        <v>43559.333333333328</v>
      </c>
      <c r="AJ15" s="81" t="s">
        <v>145</v>
      </c>
      <c r="AK15" s="81" t="s">
        <v>146</v>
      </c>
      <c r="AL15" s="81" t="s">
        <v>147</v>
      </c>
      <c r="AM15" s="81">
        <v>1</v>
      </c>
      <c r="AN15" s="81" t="str">
        <f>'Main Tab'!$D$18</f>
        <v>Rob Nunez (580) 954-5262</v>
      </c>
      <c r="AO15" s="81" t="str">
        <f t="shared" si="0"/>
        <v/>
      </c>
      <c r="AP15" s="81" t="str">
        <f t="shared" si="1"/>
        <v/>
      </c>
      <c r="AQ15" s="81" t="str">
        <f t="shared" si="2"/>
        <v/>
      </c>
      <c r="AR15" s="81" t="str">
        <f t="shared" si="3"/>
        <v/>
      </c>
      <c r="AS15" s="81" t="str">
        <f t="shared" si="4"/>
        <v/>
      </c>
      <c r="AT15" s="81" t="str">
        <f t="shared" si="5"/>
        <v/>
      </c>
      <c r="AU15" s="81" t="str">
        <f t="shared" si="6"/>
        <v/>
      </c>
      <c r="AV15" s="81" t="str">
        <f t="shared" si="7"/>
        <v/>
      </c>
      <c r="AW15" s="81" t="str">
        <f t="shared" si="8"/>
        <v/>
      </c>
      <c r="AX15" s="81" t="str">
        <f t="shared" si="9"/>
        <v/>
      </c>
      <c r="AY15" s="82" t="str">
        <f t="shared" si="10"/>
        <v/>
      </c>
      <c r="AZ15" s="82" t="str">
        <f t="shared" si="11"/>
        <v/>
      </c>
      <c r="BA15" s="81" t="str">
        <f t="shared" si="12"/>
        <v/>
      </c>
      <c r="BB15" s="81" t="str">
        <f t="shared" si="13"/>
        <v/>
      </c>
      <c r="BC15" s="81" t="str">
        <f t="shared" si="14"/>
        <v/>
      </c>
      <c r="BD15" s="81" t="str">
        <f t="shared" si="15"/>
        <v/>
      </c>
      <c r="BE15" s="81" t="str">
        <f t="shared" si="16"/>
        <v/>
      </c>
      <c r="BF15" s="84" t="str">
        <f t="shared" si="17"/>
        <v/>
      </c>
    </row>
    <row r="16" spans="2:58" x14ac:dyDescent="0.25">
      <c r="B16" s="187">
        <f t="shared" ref="B16:B37" ca="1" si="22">B15+TIME(1,0,0)</f>
        <v>43559.374999999993</v>
      </c>
      <c r="C16" s="203"/>
      <c r="D16" s="50"/>
      <c r="E16" s="51"/>
      <c r="F16" s="50"/>
      <c r="G16" s="51"/>
      <c r="H16" s="52"/>
      <c r="I16" s="53"/>
      <c r="J16" s="160"/>
      <c r="K16" s="65"/>
      <c r="L16" s="49"/>
      <c r="M16" s="50"/>
      <c r="N16" s="52"/>
      <c r="O16" s="54"/>
      <c r="P16" s="50"/>
      <c r="Q16" s="204"/>
      <c r="R16" s="190">
        <f t="shared" si="18"/>
        <v>0</v>
      </c>
      <c r="S16" s="24">
        <f t="shared" si="19"/>
        <v>0</v>
      </c>
      <c r="T16" s="62"/>
      <c r="U16" s="62"/>
      <c r="V16" s="62"/>
      <c r="W16" s="114">
        <f t="shared" si="20"/>
        <v>177607</v>
      </c>
      <c r="X16" s="102">
        <f>IFERROR(('Main Tab'!$D$10-W16)/'Main Tab'!$D$10,1)</f>
        <v>0</v>
      </c>
      <c r="Y16" s="216"/>
      <c r="Z16" s="219"/>
      <c r="AA16" s="49"/>
      <c r="AB16" s="49"/>
      <c r="AC16" s="50"/>
      <c r="AD16" s="104"/>
      <c r="AE16" s="106"/>
      <c r="AF16" s="108"/>
      <c r="AI16" s="83">
        <f t="shared" ca="1" si="21"/>
        <v>43559.374999999993</v>
      </c>
      <c r="AJ16" s="81" t="s">
        <v>145</v>
      </c>
      <c r="AK16" s="81" t="s">
        <v>146</v>
      </c>
      <c r="AL16" s="81" t="s">
        <v>147</v>
      </c>
      <c r="AM16" s="81">
        <v>1</v>
      </c>
      <c r="AN16" s="81" t="str">
        <f>'Main Tab'!$D$18</f>
        <v>Rob Nunez (580) 954-5262</v>
      </c>
      <c r="AO16" s="81" t="str">
        <f t="shared" si="0"/>
        <v/>
      </c>
      <c r="AP16" s="81" t="str">
        <f t="shared" si="1"/>
        <v/>
      </c>
      <c r="AQ16" s="81" t="str">
        <f t="shared" si="2"/>
        <v/>
      </c>
      <c r="AR16" s="81" t="str">
        <f t="shared" si="3"/>
        <v/>
      </c>
      <c r="AS16" s="81" t="str">
        <f t="shared" si="4"/>
        <v/>
      </c>
      <c r="AT16" s="81" t="str">
        <f t="shared" si="5"/>
        <v/>
      </c>
      <c r="AU16" s="81" t="str">
        <f t="shared" si="6"/>
        <v/>
      </c>
      <c r="AV16" s="81" t="str">
        <f t="shared" si="7"/>
        <v/>
      </c>
      <c r="AW16" s="81" t="str">
        <f t="shared" si="8"/>
        <v/>
      </c>
      <c r="AX16" s="81" t="str">
        <f t="shared" si="9"/>
        <v/>
      </c>
      <c r="AY16" s="82" t="str">
        <f t="shared" si="10"/>
        <v/>
      </c>
      <c r="AZ16" s="82" t="str">
        <f t="shared" si="11"/>
        <v/>
      </c>
      <c r="BA16" s="81" t="str">
        <f t="shared" si="12"/>
        <v/>
      </c>
      <c r="BB16" s="81" t="str">
        <f t="shared" si="13"/>
        <v/>
      </c>
      <c r="BC16" s="81" t="str">
        <f t="shared" si="14"/>
        <v/>
      </c>
      <c r="BD16" s="81" t="str">
        <f t="shared" si="15"/>
        <v/>
      </c>
      <c r="BE16" s="81" t="str">
        <f t="shared" si="16"/>
        <v/>
      </c>
      <c r="BF16" s="84" t="str">
        <f t="shared" si="17"/>
        <v/>
      </c>
    </row>
    <row r="17" spans="2:58" x14ac:dyDescent="0.25">
      <c r="B17" s="187">
        <f t="shared" ca="1" si="22"/>
        <v>43559.416666666657</v>
      </c>
      <c r="C17" s="203"/>
      <c r="D17" s="50"/>
      <c r="E17" s="51"/>
      <c r="F17" s="50"/>
      <c r="G17" s="51"/>
      <c r="H17" s="52"/>
      <c r="I17" s="53"/>
      <c r="J17" s="160"/>
      <c r="K17" s="65"/>
      <c r="L17" s="49"/>
      <c r="M17" s="50"/>
      <c r="N17" s="52"/>
      <c r="O17" s="54"/>
      <c r="P17" s="50"/>
      <c r="Q17" s="204"/>
      <c r="R17" s="190">
        <f t="shared" si="18"/>
        <v>0</v>
      </c>
      <c r="S17" s="24">
        <f t="shared" si="19"/>
        <v>0</v>
      </c>
      <c r="T17" s="62"/>
      <c r="U17" s="62"/>
      <c r="V17" s="62"/>
      <c r="W17" s="114">
        <f t="shared" si="20"/>
        <v>177607</v>
      </c>
      <c r="X17" s="102">
        <f>IFERROR(('Main Tab'!$D$10-W17)/'Main Tab'!$D$10,1)</f>
        <v>0</v>
      </c>
      <c r="Y17" s="216"/>
      <c r="Z17" s="219"/>
      <c r="AA17" s="49"/>
      <c r="AB17" s="49"/>
      <c r="AC17" s="50"/>
      <c r="AD17" s="104"/>
      <c r="AE17" s="106"/>
      <c r="AF17" s="108"/>
      <c r="AI17" s="83">
        <f t="shared" ca="1" si="21"/>
        <v>43559.416666666657</v>
      </c>
      <c r="AJ17" s="81" t="s">
        <v>145</v>
      </c>
      <c r="AK17" s="81" t="s">
        <v>146</v>
      </c>
      <c r="AL17" s="81" t="s">
        <v>147</v>
      </c>
      <c r="AM17" s="81">
        <v>1</v>
      </c>
      <c r="AN17" s="81" t="str">
        <f>'Main Tab'!$D$18</f>
        <v>Rob Nunez (580) 954-5262</v>
      </c>
      <c r="AO17" s="81" t="str">
        <f t="shared" si="0"/>
        <v/>
      </c>
      <c r="AP17" s="81" t="str">
        <f t="shared" si="1"/>
        <v/>
      </c>
      <c r="AQ17" s="81" t="str">
        <f t="shared" si="2"/>
        <v/>
      </c>
      <c r="AR17" s="81" t="str">
        <f t="shared" si="3"/>
        <v/>
      </c>
      <c r="AS17" s="81" t="str">
        <f t="shared" si="4"/>
        <v/>
      </c>
      <c r="AT17" s="81" t="str">
        <f t="shared" si="5"/>
        <v/>
      </c>
      <c r="AU17" s="81" t="str">
        <f t="shared" si="6"/>
        <v/>
      </c>
      <c r="AV17" s="81" t="str">
        <f t="shared" si="7"/>
        <v/>
      </c>
      <c r="AW17" s="81" t="str">
        <f t="shared" si="8"/>
        <v/>
      </c>
      <c r="AX17" s="81" t="str">
        <f t="shared" si="9"/>
        <v/>
      </c>
      <c r="AY17" s="82" t="str">
        <f t="shared" si="10"/>
        <v/>
      </c>
      <c r="AZ17" s="82" t="str">
        <f t="shared" si="11"/>
        <v/>
      </c>
      <c r="BA17" s="81" t="str">
        <f t="shared" si="12"/>
        <v/>
      </c>
      <c r="BB17" s="81" t="str">
        <f t="shared" si="13"/>
        <v/>
      </c>
      <c r="BC17" s="81" t="str">
        <f t="shared" si="14"/>
        <v/>
      </c>
      <c r="BD17" s="81" t="str">
        <f t="shared" si="15"/>
        <v/>
      </c>
      <c r="BE17" s="81" t="str">
        <f t="shared" si="16"/>
        <v/>
      </c>
      <c r="BF17" s="84" t="str">
        <f t="shared" si="17"/>
        <v/>
      </c>
    </row>
    <row r="18" spans="2:58" x14ac:dyDescent="0.25">
      <c r="B18" s="187">
        <f t="shared" ca="1" si="22"/>
        <v>43559.458333333321</v>
      </c>
      <c r="C18" s="203"/>
      <c r="D18" s="50"/>
      <c r="E18" s="51"/>
      <c r="F18" s="50"/>
      <c r="G18" s="51"/>
      <c r="H18" s="52"/>
      <c r="I18" s="53"/>
      <c r="J18" s="160"/>
      <c r="K18" s="65"/>
      <c r="L18" s="49"/>
      <c r="M18" s="50"/>
      <c r="N18" s="52"/>
      <c r="O18" s="54"/>
      <c r="P18" s="50"/>
      <c r="Q18" s="204"/>
      <c r="R18" s="190">
        <f t="shared" si="18"/>
        <v>0</v>
      </c>
      <c r="S18" s="24">
        <f t="shared" si="19"/>
        <v>0</v>
      </c>
      <c r="T18" s="62"/>
      <c r="U18" s="62"/>
      <c r="V18" s="62"/>
      <c r="W18" s="114">
        <f t="shared" si="20"/>
        <v>177607</v>
      </c>
      <c r="X18" s="102">
        <f>IFERROR(('Main Tab'!$D$10-W18)/'Main Tab'!$D$10,1)</f>
        <v>0</v>
      </c>
      <c r="Y18" s="216"/>
      <c r="Z18" s="219"/>
      <c r="AA18" s="49"/>
      <c r="AB18" s="49"/>
      <c r="AC18" s="50"/>
      <c r="AD18" s="104"/>
      <c r="AE18" s="106"/>
      <c r="AF18" s="108"/>
      <c r="AI18" s="83">
        <f t="shared" ca="1" si="21"/>
        <v>43559.458333333321</v>
      </c>
      <c r="AJ18" s="81" t="s">
        <v>145</v>
      </c>
      <c r="AK18" s="81" t="s">
        <v>146</v>
      </c>
      <c r="AL18" s="81" t="s">
        <v>147</v>
      </c>
      <c r="AM18" s="81">
        <v>1</v>
      </c>
      <c r="AN18" s="81" t="str">
        <f>'Main Tab'!$D$18</f>
        <v>Rob Nunez (580) 954-5262</v>
      </c>
      <c r="AO18" s="81" t="str">
        <f t="shared" si="0"/>
        <v/>
      </c>
      <c r="AP18" s="81" t="str">
        <f t="shared" si="1"/>
        <v/>
      </c>
      <c r="AQ18" s="81" t="str">
        <f t="shared" si="2"/>
        <v/>
      </c>
      <c r="AR18" s="81" t="str">
        <f t="shared" si="3"/>
        <v/>
      </c>
      <c r="AS18" s="81" t="str">
        <f t="shared" si="4"/>
        <v/>
      </c>
      <c r="AT18" s="81" t="str">
        <f t="shared" si="5"/>
        <v/>
      </c>
      <c r="AU18" s="81" t="str">
        <f t="shared" si="6"/>
        <v/>
      </c>
      <c r="AV18" s="81" t="str">
        <f t="shared" si="7"/>
        <v/>
      </c>
      <c r="AW18" s="81" t="str">
        <f t="shared" si="8"/>
        <v/>
      </c>
      <c r="AX18" s="81" t="str">
        <f t="shared" si="9"/>
        <v/>
      </c>
      <c r="AY18" s="82" t="str">
        <f t="shared" si="10"/>
        <v/>
      </c>
      <c r="AZ18" s="82" t="str">
        <f t="shared" si="11"/>
        <v/>
      </c>
      <c r="BA18" s="81" t="str">
        <f t="shared" si="12"/>
        <v/>
      </c>
      <c r="BB18" s="81" t="str">
        <f t="shared" si="13"/>
        <v/>
      </c>
      <c r="BC18" s="81" t="str">
        <f t="shared" si="14"/>
        <v/>
      </c>
      <c r="BD18" s="81" t="str">
        <f t="shared" si="15"/>
        <v/>
      </c>
      <c r="BE18" s="81" t="str">
        <f t="shared" si="16"/>
        <v/>
      </c>
      <c r="BF18" s="84" t="str">
        <f t="shared" si="17"/>
        <v/>
      </c>
    </row>
    <row r="19" spans="2:58" x14ac:dyDescent="0.25">
      <c r="B19" s="187">
        <f t="shared" ca="1" si="22"/>
        <v>43559.499999999985</v>
      </c>
      <c r="C19" s="203"/>
      <c r="D19" s="50"/>
      <c r="E19" s="51"/>
      <c r="F19" s="50"/>
      <c r="G19" s="51"/>
      <c r="H19" s="52"/>
      <c r="I19" s="53"/>
      <c r="J19" s="160"/>
      <c r="K19" s="65"/>
      <c r="L19" s="49"/>
      <c r="M19" s="50"/>
      <c r="N19" s="52"/>
      <c r="O19" s="54"/>
      <c r="P19" s="50"/>
      <c r="Q19" s="204"/>
      <c r="R19" s="190">
        <f t="shared" si="18"/>
        <v>0</v>
      </c>
      <c r="S19" s="24">
        <f t="shared" si="19"/>
        <v>0</v>
      </c>
      <c r="T19" s="62"/>
      <c r="U19" s="62"/>
      <c r="V19" s="62"/>
      <c r="W19" s="114">
        <f t="shared" si="20"/>
        <v>177607</v>
      </c>
      <c r="X19" s="102">
        <f>IFERROR(('Main Tab'!$D$10-W19)/'Main Tab'!$D$10,1)</f>
        <v>0</v>
      </c>
      <c r="Y19" s="216"/>
      <c r="Z19" s="219"/>
      <c r="AA19" s="49"/>
      <c r="AB19" s="49"/>
      <c r="AC19" s="50"/>
      <c r="AD19" s="104"/>
      <c r="AE19" s="106"/>
      <c r="AF19" s="108"/>
      <c r="AI19" s="83">
        <f t="shared" ca="1" si="21"/>
        <v>43559.499999999985</v>
      </c>
      <c r="AJ19" s="81" t="s">
        <v>145</v>
      </c>
      <c r="AK19" s="81" t="s">
        <v>146</v>
      </c>
      <c r="AL19" s="81" t="s">
        <v>147</v>
      </c>
      <c r="AM19" s="81">
        <v>1</v>
      </c>
      <c r="AN19" s="81" t="str">
        <f>'Main Tab'!$D$18</f>
        <v>Rob Nunez (580) 954-5262</v>
      </c>
      <c r="AO19" s="81" t="str">
        <f t="shared" si="0"/>
        <v/>
      </c>
      <c r="AP19" s="81" t="str">
        <f t="shared" si="1"/>
        <v/>
      </c>
      <c r="AQ19" s="81" t="str">
        <f t="shared" si="2"/>
        <v/>
      </c>
      <c r="AR19" s="81" t="str">
        <f t="shared" si="3"/>
        <v/>
      </c>
      <c r="AS19" s="81" t="str">
        <f t="shared" si="4"/>
        <v/>
      </c>
      <c r="AT19" s="81" t="str">
        <f t="shared" si="5"/>
        <v/>
      </c>
      <c r="AU19" s="81" t="str">
        <f t="shared" si="6"/>
        <v/>
      </c>
      <c r="AV19" s="81" t="str">
        <f t="shared" si="7"/>
        <v/>
      </c>
      <c r="AW19" s="81" t="str">
        <f t="shared" si="8"/>
        <v/>
      </c>
      <c r="AX19" s="81" t="str">
        <f t="shared" si="9"/>
        <v/>
      </c>
      <c r="AY19" s="82" t="str">
        <f t="shared" si="10"/>
        <v/>
      </c>
      <c r="AZ19" s="82" t="str">
        <f t="shared" si="11"/>
        <v/>
      </c>
      <c r="BA19" s="81" t="str">
        <f t="shared" si="12"/>
        <v/>
      </c>
      <c r="BB19" s="81" t="str">
        <f t="shared" si="13"/>
        <v/>
      </c>
      <c r="BC19" s="81" t="str">
        <f t="shared" si="14"/>
        <v/>
      </c>
      <c r="BD19" s="81" t="str">
        <f t="shared" si="15"/>
        <v/>
      </c>
      <c r="BE19" s="81" t="str">
        <f t="shared" si="16"/>
        <v/>
      </c>
      <c r="BF19" s="84" t="str">
        <f t="shared" si="17"/>
        <v/>
      </c>
    </row>
    <row r="20" spans="2:58" x14ac:dyDescent="0.25">
      <c r="B20" s="187">
        <f t="shared" ca="1" si="22"/>
        <v>43559.54166666665</v>
      </c>
      <c r="C20" s="203"/>
      <c r="D20" s="50"/>
      <c r="E20" s="51"/>
      <c r="F20" s="50"/>
      <c r="G20" s="51"/>
      <c r="H20" s="52"/>
      <c r="I20" s="53"/>
      <c r="J20" s="160"/>
      <c r="K20" s="65"/>
      <c r="L20" s="49"/>
      <c r="M20" s="50"/>
      <c r="N20" s="52"/>
      <c r="O20" s="54"/>
      <c r="P20" s="50"/>
      <c r="Q20" s="204"/>
      <c r="R20" s="190">
        <f t="shared" si="18"/>
        <v>0</v>
      </c>
      <c r="S20" s="24">
        <f t="shared" si="19"/>
        <v>0</v>
      </c>
      <c r="T20" s="62"/>
      <c r="U20" s="62"/>
      <c r="V20" s="62"/>
      <c r="W20" s="114">
        <f t="shared" si="20"/>
        <v>177607</v>
      </c>
      <c r="X20" s="102">
        <f>IFERROR(('Main Tab'!$D$10-W20)/'Main Tab'!$D$10,1)</f>
        <v>0</v>
      </c>
      <c r="Y20" s="216"/>
      <c r="Z20" s="219"/>
      <c r="AA20" s="49"/>
      <c r="AB20" s="49"/>
      <c r="AC20" s="50"/>
      <c r="AD20" s="104"/>
      <c r="AE20" s="106"/>
      <c r="AF20" s="108"/>
      <c r="AI20" s="83">
        <f t="shared" ca="1" si="21"/>
        <v>43559.54166666665</v>
      </c>
      <c r="AJ20" s="81" t="s">
        <v>145</v>
      </c>
      <c r="AK20" s="81" t="s">
        <v>146</v>
      </c>
      <c r="AL20" s="81" t="s">
        <v>147</v>
      </c>
      <c r="AM20" s="81">
        <v>1</v>
      </c>
      <c r="AN20" s="81" t="str">
        <f>'Main Tab'!$D$18</f>
        <v>Rob Nunez (580) 954-5262</v>
      </c>
      <c r="AO20" s="81" t="str">
        <f t="shared" si="0"/>
        <v/>
      </c>
      <c r="AP20" s="81" t="str">
        <f t="shared" si="1"/>
        <v/>
      </c>
      <c r="AQ20" s="81" t="str">
        <f t="shared" si="2"/>
        <v/>
      </c>
      <c r="AR20" s="81" t="str">
        <f t="shared" si="3"/>
        <v/>
      </c>
      <c r="AS20" s="81" t="str">
        <f t="shared" si="4"/>
        <v/>
      </c>
      <c r="AT20" s="81" t="str">
        <f t="shared" si="5"/>
        <v/>
      </c>
      <c r="AU20" s="81" t="str">
        <f t="shared" si="6"/>
        <v/>
      </c>
      <c r="AV20" s="81" t="str">
        <f t="shared" si="7"/>
        <v/>
      </c>
      <c r="AW20" s="81" t="str">
        <f t="shared" si="8"/>
        <v/>
      </c>
      <c r="AX20" s="81" t="str">
        <f t="shared" si="9"/>
        <v/>
      </c>
      <c r="AY20" s="82" t="str">
        <f t="shared" si="10"/>
        <v/>
      </c>
      <c r="AZ20" s="82" t="str">
        <f t="shared" si="11"/>
        <v/>
      </c>
      <c r="BA20" s="81" t="str">
        <f t="shared" si="12"/>
        <v/>
      </c>
      <c r="BB20" s="81" t="str">
        <f t="shared" si="13"/>
        <v/>
      </c>
      <c r="BC20" s="81" t="str">
        <f t="shared" si="14"/>
        <v/>
      </c>
      <c r="BD20" s="81" t="str">
        <f t="shared" si="15"/>
        <v/>
      </c>
      <c r="BE20" s="81" t="str">
        <f t="shared" si="16"/>
        <v/>
      </c>
      <c r="BF20" s="84" t="str">
        <f t="shared" si="17"/>
        <v/>
      </c>
    </row>
    <row r="21" spans="2:58" x14ac:dyDescent="0.25">
      <c r="B21" s="187">
        <f t="shared" ca="1" si="22"/>
        <v>43559.583333333314</v>
      </c>
      <c r="C21" s="203"/>
      <c r="D21" s="50"/>
      <c r="E21" s="51"/>
      <c r="F21" s="50"/>
      <c r="G21" s="51"/>
      <c r="H21" s="52"/>
      <c r="I21" s="53"/>
      <c r="J21" s="160"/>
      <c r="K21" s="65"/>
      <c r="L21" s="49"/>
      <c r="M21" s="50"/>
      <c r="N21" s="52"/>
      <c r="O21" s="54"/>
      <c r="P21" s="50"/>
      <c r="Q21" s="204"/>
      <c r="R21" s="190">
        <f t="shared" si="18"/>
        <v>0</v>
      </c>
      <c r="S21" s="24">
        <f t="shared" si="19"/>
        <v>0</v>
      </c>
      <c r="T21" s="62"/>
      <c r="U21" s="62"/>
      <c r="V21" s="62"/>
      <c r="W21" s="114">
        <f t="shared" si="20"/>
        <v>177607</v>
      </c>
      <c r="X21" s="102">
        <f>IFERROR(('Main Tab'!$D$10-W21)/'Main Tab'!$D$10,1)</f>
        <v>0</v>
      </c>
      <c r="Y21" s="216"/>
      <c r="Z21" s="219"/>
      <c r="AA21" s="49"/>
      <c r="AB21" s="49"/>
      <c r="AC21" s="50"/>
      <c r="AD21" s="104"/>
      <c r="AE21" s="106"/>
      <c r="AF21" s="108"/>
      <c r="AI21" s="83">
        <f t="shared" ca="1" si="21"/>
        <v>43559.583333333314</v>
      </c>
      <c r="AJ21" s="81" t="s">
        <v>145</v>
      </c>
      <c r="AK21" s="81" t="s">
        <v>146</v>
      </c>
      <c r="AL21" s="81" t="s">
        <v>147</v>
      </c>
      <c r="AM21" s="81">
        <v>1</v>
      </c>
      <c r="AN21" s="81" t="str">
        <f>'Main Tab'!$D$18</f>
        <v>Rob Nunez (580) 954-5262</v>
      </c>
      <c r="AO21" s="81" t="str">
        <f t="shared" si="0"/>
        <v/>
      </c>
      <c r="AP21" s="81" t="str">
        <f t="shared" si="1"/>
        <v/>
      </c>
      <c r="AQ21" s="81" t="str">
        <f t="shared" si="2"/>
        <v/>
      </c>
      <c r="AR21" s="81" t="str">
        <f t="shared" si="3"/>
        <v/>
      </c>
      <c r="AS21" s="81" t="str">
        <f t="shared" si="4"/>
        <v/>
      </c>
      <c r="AT21" s="81" t="str">
        <f t="shared" si="5"/>
        <v/>
      </c>
      <c r="AU21" s="81" t="str">
        <f t="shared" si="6"/>
        <v/>
      </c>
      <c r="AV21" s="81" t="str">
        <f t="shared" si="7"/>
        <v/>
      </c>
      <c r="AW21" s="81" t="str">
        <f t="shared" si="8"/>
        <v/>
      </c>
      <c r="AX21" s="81" t="str">
        <f t="shared" si="9"/>
        <v/>
      </c>
      <c r="AY21" s="82" t="str">
        <f t="shared" si="10"/>
        <v/>
      </c>
      <c r="AZ21" s="82" t="str">
        <f t="shared" si="11"/>
        <v/>
      </c>
      <c r="BA21" s="81" t="str">
        <f t="shared" si="12"/>
        <v/>
      </c>
      <c r="BB21" s="81" t="str">
        <f t="shared" si="13"/>
        <v/>
      </c>
      <c r="BC21" s="81" t="str">
        <f t="shared" si="14"/>
        <v/>
      </c>
      <c r="BD21" s="81" t="str">
        <f t="shared" si="15"/>
        <v/>
      </c>
      <c r="BE21" s="81" t="str">
        <f t="shared" si="16"/>
        <v/>
      </c>
      <c r="BF21" s="84" t="str">
        <f t="shared" si="17"/>
        <v/>
      </c>
    </row>
    <row r="22" spans="2:58" x14ac:dyDescent="0.25">
      <c r="B22" s="187">
        <f t="shared" ca="1" si="22"/>
        <v>43559.624999999978</v>
      </c>
      <c r="C22" s="203"/>
      <c r="D22" s="50"/>
      <c r="E22" s="51"/>
      <c r="F22" s="50"/>
      <c r="G22" s="51"/>
      <c r="H22" s="52"/>
      <c r="I22" s="53"/>
      <c r="J22" s="160"/>
      <c r="K22" s="65"/>
      <c r="L22" s="49"/>
      <c r="M22" s="50"/>
      <c r="N22" s="52"/>
      <c r="O22" s="54"/>
      <c r="P22" s="50"/>
      <c r="Q22" s="204"/>
      <c r="R22" s="190">
        <f t="shared" si="18"/>
        <v>0</v>
      </c>
      <c r="S22" s="24">
        <f t="shared" si="19"/>
        <v>0</v>
      </c>
      <c r="T22" s="62"/>
      <c r="U22" s="62"/>
      <c r="V22" s="62"/>
      <c r="W22" s="114">
        <f t="shared" si="20"/>
        <v>177607</v>
      </c>
      <c r="X22" s="102">
        <f>IFERROR(('Main Tab'!$D$10-W22)/'Main Tab'!$D$10,1)</f>
        <v>0</v>
      </c>
      <c r="Y22" s="216"/>
      <c r="Z22" s="219"/>
      <c r="AA22" s="49"/>
      <c r="AB22" s="49"/>
      <c r="AC22" s="50"/>
      <c r="AD22" s="104"/>
      <c r="AE22" s="106"/>
      <c r="AF22" s="108"/>
      <c r="AI22" s="83">
        <f t="shared" ca="1" si="21"/>
        <v>43559.624999999978</v>
      </c>
      <c r="AJ22" s="81" t="s">
        <v>145</v>
      </c>
      <c r="AK22" s="81" t="s">
        <v>146</v>
      </c>
      <c r="AL22" s="81" t="s">
        <v>147</v>
      </c>
      <c r="AM22" s="81">
        <v>1</v>
      </c>
      <c r="AN22" s="81" t="str">
        <f>'Main Tab'!$D$18</f>
        <v>Rob Nunez (580) 954-5262</v>
      </c>
      <c r="AO22" s="81" t="str">
        <f t="shared" si="0"/>
        <v/>
      </c>
      <c r="AP22" s="81" t="str">
        <f t="shared" si="1"/>
        <v/>
      </c>
      <c r="AQ22" s="81" t="str">
        <f t="shared" si="2"/>
        <v/>
      </c>
      <c r="AR22" s="81" t="str">
        <f t="shared" si="3"/>
        <v/>
      </c>
      <c r="AS22" s="81" t="str">
        <f t="shared" si="4"/>
        <v/>
      </c>
      <c r="AT22" s="81" t="str">
        <f t="shared" si="5"/>
        <v/>
      </c>
      <c r="AU22" s="81" t="str">
        <f t="shared" si="6"/>
        <v/>
      </c>
      <c r="AV22" s="81" t="str">
        <f t="shared" si="7"/>
        <v/>
      </c>
      <c r="AW22" s="81" t="str">
        <f t="shared" si="8"/>
        <v/>
      </c>
      <c r="AX22" s="81" t="str">
        <f t="shared" si="9"/>
        <v/>
      </c>
      <c r="AY22" s="82" t="str">
        <f t="shared" si="10"/>
        <v/>
      </c>
      <c r="AZ22" s="82" t="str">
        <f t="shared" si="11"/>
        <v/>
      </c>
      <c r="BA22" s="81" t="str">
        <f t="shared" si="12"/>
        <v/>
      </c>
      <c r="BB22" s="81" t="str">
        <f t="shared" si="13"/>
        <v/>
      </c>
      <c r="BC22" s="81" t="str">
        <f t="shared" si="14"/>
        <v/>
      </c>
      <c r="BD22" s="81" t="str">
        <f t="shared" si="15"/>
        <v/>
      </c>
      <c r="BE22" s="81" t="str">
        <f t="shared" si="16"/>
        <v/>
      </c>
      <c r="BF22" s="84" t="str">
        <f t="shared" si="17"/>
        <v/>
      </c>
    </row>
    <row r="23" spans="2:58" x14ac:dyDescent="0.25">
      <c r="B23" s="187">
        <f t="shared" ca="1" si="22"/>
        <v>43559.666666666642</v>
      </c>
      <c r="C23" s="203"/>
      <c r="D23" s="50"/>
      <c r="E23" s="51"/>
      <c r="F23" s="50"/>
      <c r="G23" s="51"/>
      <c r="H23" s="52"/>
      <c r="I23" s="53"/>
      <c r="J23" s="160"/>
      <c r="K23" s="65"/>
      <c r="L23" s="49"/>
      <c r="M23" s="50"/>
      <c r="N23" s="52"/>
      <c r="O23" s="54"/>
      <c r="P23" s="50"/>
      <c r="Q23" s="204"/>
      <c r="R23" s="190">
        <f t="shared" si="18"/>
        <v>0</v>
      </c>
      <c r="S23" s="24">
        <f t="shared" si="19"/>
        <v>0</v>
      </c>
      <c r="T23" s="62"/>
      <c r="U23" s="62"/>
      <c r="V23" s="62"/>
      <c r="W23" s="114">
        <f t="shared" si="20"/>
        <v>177607</v>
      </c>
      <c r="X23" s="102">
        <f>IFERROR(('Main Tab'!$D$10-W23)/'Main Tab'!$D$10,1)</f>
        <v>0</v>
      </c>
      <c r="Y23" s="216"/>
      <c r="Z23" s="219"/>
      <c r="AA23" s="49"/>
      <c r="AB23" s="49"/>
      <c r="AC23" s="50"/>
      <c r="AD23" s="104"/>
      <c r="AE23" s="106"/>
      <c r="AF23" s="108"/>
      <c r="AI23" s="83">
        <f t="shared" ca="1" si="21"/>
        <v>43559.666666666642</v>
      </c>
      <c r="AJ23" s="81" t="s">
        <v>145</v>
      </c>
      <c r="AK23" s="81" t="s">
        <v>146</v>
      </c>
      <c r="AL23" s="81" t="s">
        <v>147</v>
      </c>
      <c r="AM23" s="81">
        <v>1</v>
      </c>
      <c r="AN23" s="81" t="str">
        <f>'Main Tab'!$D$18</f>
        <v>Rob Nunez (580) 954-5262</v>
      </c>
      <c r="AO23" s="81" t="str">
        <f t="shared" si="0"/>
        <v/>
      </c>
      <c r="AP23" s="81" t="str">
        <f t="shared" si="1"/>
        <v/>
      </c>
      <c r="AQ23" s="81" t="str">
        <f t="shared" si="2"/>
        <v/>
      </c>
      <c r="AR23" s="81" t="str">
        <f t="shared" si="3"/>
        <v/>
      </c>
      <c r="AS23" s="81" t="str">
        <f t="shared" si="4"/>
        <v/>
      </c>
      <c r="AT23" s="81" t="str">
        <f t="shared" si="5"/>
        <v/>
      </c>
      <c r="AU23" s="81" t="str">
        <f t="shared" si="6"/>
        <v/>
      </c>
      <c r="AV23" s="81" t="str">
        <f t="shared" si="7"/>
        <v/>
      </c>
      <c r="AW23" s="81" t="str">
        <f t="shared" si="8"/>
        <v/>
      </c>
      <c r="AX23" s="81" t="str">
        <f t="shared" si="9"/>
        <v/>
      </c>
      <c r="AY23" s="82" t="str">
        <f t="shared" si="10"/>
        <v/>
      </c>
      <c r="AZ23" s="82" t="str">
        <f t="shared" si="11"/>
        <v/>
      </c>
      <c r="BA23" s="81" t="str">
        <f t="shared" si="12"/>
        <v/>
      </c>
      <c r="BB23" s="81" t="str">
        <f t="shared" si="13"/>
        <v/>
      </c>
      <c r="BC23" s="81" t="str">
        <f t="shared" si="14"/>
        <v/>
      </c>
      <c r="BD23" s="81" t="str">
        <f t="shared" si="15"/>
        <v/>
      </c>
      <c r="BE23" s="81" t="str">
        <f t="shared" si="16"/>
        <v/>
      </c>
      <c r="BF23" s="84" t="str">
        <f t="shared" si="17"/>
        <v/>
      </c>
    </row>
    <row r="24" spans="2:58" x14ac:dyDescent="0.25">
      <c r="B24" s="187">
        <f t="shared" ca="1" si="22"/>
        <v>43559.708333333307</v>
      </c>
      <c r="C24" s="203"/>
      <c r="D24" s="50"/>
      <c r="E24" s="51"/>
      <c r="F24" s="50"/>
      <c r="G24" s="51"/>
      <c r="H24" s="52"/>
      <c r="I24" s="53"/>
      <c r="J24" s="160"/>
      <c r="K24" s="65"/>
      <c r="L24" s="49"/>
      <c r="M24" s="50"/>
      <c r="N24" s="52"/>
      <c r="O24" s="54"/>
      <c r="P24" s="50"/>
      <c r="Q24" s="204"/>
      <c r="R24" s="190">
        <f t="shared" si="18"/>
        <v>0</v>
      </c>
      <c r="S24" s="24">
        <f t="shared" si="19"/>
        <v>0</v>
      </c>
      <c r="T24" s="62"/>
      <c r="U24" s="62"/>
      <c r="V24" s="62"/>
      <c r="W24" s="114">
        <f t="shared" si="20"/>
        <v>177607</v>
      </c>
      <c r="X24" s="102">
        <f>IFERROR(('Main Tab'!$D$10-W24)/'Main Tab'!$D$10,1)</f>
        <v>0</v>
      </c>
      <c r="Y24" s="216"/>
      <c r="Z24" s="219"/>
      <c r="AA24" s="49"/>
      <c r="AB24" s="49"/>
      <c r="AC24" s="50"/>
      <c r="AD24" s="104"/>
      <c r="AE24" s="106"/>
      <c r="AF24" s="108"/>
      <c r="AI24" s="83">
        <f t="shared" ca="1" si="21"/>
        <v>43559.708333333307</v>
      </c>
      <c r="AJ24" s="81" t="s">
        <v>145</v>
      </c>
      <c r="AK24" s="81" t="s">
        <v>146</v>
      </c>
      <c r="AL24" s="81" t="s">
        <v>147</v>
      </c>
      <c r="AM24" s="81">
        <v>1</v>
      </c>
      <c r="AN24" s="81" t="str">
        <f>'Main Tab'!$D$18</f>
        <v>Rob Nunez (580) 954-5262</v>
      </c>
      <c r="AO24" s="81" t="str">
        <f t="shared" si="0"/>
        <v/>
      </c>
      <c r="AP24" s="81" t="str">
        <f t="shared" si="1"/>
        <v/>
      </c>
      <c r="AQ24" s="81" t="str">
        <f t="shared" si="2"/>
        <v/>
      </c>
      <c r="AR24" s="81" t="str">
        <f t="shared" si="3"/>
        <v/>
      </c>
      <c r="AS24" s="81" t="str">
        <f t="shared" si="4"/>
        <v/>
      </c>
      <c r="AT24" s="81" t="str">
        <f t="shared" si="5"/>
        <v/>
      </c>
      <c r="AU24" s="81" t="str">
        <f t="shared" si="6"/>
        <v/>
      </c>
      <c r="AV24" s="81" t="str">
        <f t="shared" si="7"/>
        <v/>
      </c>
      <c r="AW24" s="81" t="str">
        <f t="shared" si="8"/>
        <v/>
      </c>
      <c r="AX24" s="81" t="str">
        <f t="shared" si="9"/>
        <v/>
      </c>
      <c r="AY24" s="82" t="str">
        <f t="shared" si="10"/>
        <v/>
      </c>
      <c r="AZ24" s="82" t="str">
        <f t="shared" si="11"/>
        <v/>
      </c>
      <c r="BA24" s="81" t="str">
        <f t="shared" si="12"/>
        <v/>
      </c>
      <c r="BB24" s="81" t="str">
        <f t="shared" si="13"/>
        <v/>
      </c>
      <c r="BC24" s="81" t="str">
        <f t="shared" si="14"/>
        <v/>
      </c>
      <c r="BD24" s="81" t="str">
        <f t="shared" si="15"/>
        <v/>
      </c>
      <c r="BE24" s="81" t="str">
        <f t="shared" si="16"/>
        <v/>
      </c>
      <c r="BF24" s="84" t="str">
        <f t="shared" si="17"/>
        <v/>
      </c>
    </row>
    <row r="25" spans="2:58" x14ac:dyDescent="0.25">
      <c r="B25" s="187">
        <f t="shared" ca="1" si="22"/>
        <v>43559.749999999971</v>
      </c>
      <c r="C25" s="203"/>
      <c r="D25" s="50">
        <v>830</v>
      </c>
      <c r="E25" s="51">
        <v>0</v>
      </c>
      <c r="F25" s="50"/>
      <c r="G25" s="51"/>
      <c r="H25" s="52"/>
      <c r="I25" s="53"/>
      <c r="J25" s="160"/>
      <c r="K25" s="65"/>
      <c r="L25" s="49"/>
      <c r="M25" s="50"/>
      <c r="N25" s="52"/>
      <c r="O25" s="54"/>
      <c r="P25" s="50"/>
      <c r="Q25" s="204"/>
      <c r="R25" s="190">
        <f t="shared" si="18"/>
        <v>0</v>
      </c>
      <c r="S25" s="24">
        <f t="shared" si="19"/>
        <v>0</v>
      </c>
      <c r="T25" s="62"/>
      <c r="U25" s="62"/>
      <c r="V25" s="62"/>
      <c r="W25" s="114">
        <f t="shared" si="20"/>
        <v>177607</v>
      </c>
      <c r="X25" s="102">
        <f>IFERROR(('Main Tab'!$D$10-W25)/'Main Tab'!$D$10,1)</f>
        <v>0</v>
      </c>
      <c r="Y25" s="216"/>
      <c r="Z25" s="219"/>
      <c r="AA25" s="49"/>
      <c r="AB25" s="49"/>
      <c r="AC25" s="50"/>
      <c r="AD25" s="104"/>
      <c r="AE25" s="106"/>
      <c r="AF25" s="108"/>
      <c r="AI25" s="83">
        <f t="shared" ca="1" si="21"/>
        <v>43559.749999999971</v>
      </c>
      <c r="AJ25" s="81" t="s">
        <v>145</v>
      </c>
      <c r="AK25" s="81" t="s">
        <v>146</v>
      </c>
      <c r="AL25" s="81" t="s">
        <v>147</v>
      </c>
      <c r="AM25" s="81">
        <v>1</v>
      </c>
      <c r="AN25" s="81" t="str">
        <f>'Main Tab'!$D$18</f>
        <v>Rob Nunez (580) 954-5262</v>
      </c>
      <c r="AO25" s="81" t="str">
        <f t="shared" si="0"/>
        <v/>
      </c>
      <c r="AP25" s="81" t="str">
        <f t="shared" si="1"/>
        <v/>
      </c>
      <c r="AQ25" s="81" t="str">
        <f t="shared" si="2"/>
        <v/>
      </c>
      <c r="AR25" s="81" t="str">
        <f t="shared" si="3"/>
        <v/>
      </c>
      <c r="AS25" s="81" t="str">
        <f t="shared" si="4"/>
        <v/>
      </c>
      <c r="AT25" s="81" t="str">
        <f t="shared" si="5"/>
        <v/>
      </c>
      <c r="AU25" s="81">
        <f t="shared" si="6"/>
        <v>0</v>
      </c>
      <c r="AV25" s="81" t="str">
        <f t="shared" si="7"/>
        <v/>
      </c>
      <c r="AW25" s="81" t="str">
        <f t="shared" si="8"/>
        <v/>
      </c>
      <c r="AX25" s="81" t="str">
        <f t="shared" si="9"/>
        <v/>
      </c>
      <c r="AY25" s="82" t="str">
        <f t="shared" si="10"/>
        <v/>
      </c>
      <c r="AZ25" s="82" t="str">
        <f t="shared" si="11"/>
        <v/>
      </c>
      <c r="BA25" s="81" t="str">
        <f t="shared" si="12"/>
        <v/>
      </c>
      <c r="BB25" s="81">
        <f t="shared" si="13"/>
        <v>830</v>
      </c>
      <c r="BC25" s="81" t="str">
        <f t="shared" si="14"/>
        <v/>
      </c>
      <c r="BD25" s="81" t="str">
        <f t="shared" si="15"/>
        <v/>
      </c>
      <c r="BE25" s="81" t="str">
        <f t="shared" si="16"/>
        <v/>
      </c>
      <c r="BF25" s="84" t="str">
        <f t="shared" si="17"/>
        <v/>
      </c>
    </row>
    <row r="26" spans="2:58" x14ac:dyDescent="0.25">
      <c r="B26" s="187">
        <f t="shared" ca="1" si="22"/>
        <v>43559.791666666635</v>
      </c>
      <c r="C26" s="203"/>
      <c r="D26" s="50">
        <v>988</v>
      </c>
      <c r="E26" s="51">
        <v>20</v>
      </c>
      <c r="F26" s="50">
        <v>1.5</v>
      </c>
      <c r="G26" s="51">
        <v>0</v>
      </c>
      <c r="H26" s="52">
        <v>49</v>
      </c>
      <c r="I26" s="53"/>
      <c r="J26" s="160"/>
      <c r="K26" s="65"/>
      <c r="L26" s="49"/>
      <c r="M26" s="50"/>
      <c r="N26" s="52"/>
      <c r="O26" s="54">
        <v>0</v>
      </c>
      <c r="P26" s="50"/>
      <c r="Q26" s="204">
        <v>35</v>
      </c>
      <c r="R26" s="190">
        <f t="shared" si="18"/>
        <v>0</v>
      </c>
      <c r="S26" s="24">
        <f t="shared" si="19"/>
        <v>35</v>
      </c>
      <c r="T26" s="62"/>
      <c r="U26" s="62"/>
      <c r="V26" s="62"/>
      <c r="W26" s="114">
        <f t="shared" si="20"/>
        <v>177572</v>
      </c>
      <c r="X26" s="102">
        <f>IFERROR(('Main Tab'!$D$10-W26)/'Main Tab'!$D$10,1)</f>
        <v>1.9706430489789255E-4</v>
      </c>
      <c r="Y26" s="216"/>
      <c r="Z26" s="219">
        <v>0.5</v>
      </c>
      <c r="AA26" s="49"/>
      <c r="AB26" s="49"/>
      <c r="AC26" s="50"/>
      <c r="AD26" s="104"/>
      <c r="AE26" s="106"/>
      <c r="AF26" s="108"/>
      <c r="AI26" s="83">
        <f t="shared" ca="1" si="21"/>
        <v>43559.791666666635</v>
      </c>
      <c r="AJ26" s="81" t="s">
        <v>145</v>
      </c>
      <c r="AK26" s="81" t="s">
        <v>146</v>
      </c>
      <c r="AL26" s="81" t="s">
        <v>147</v>
      </c>
      <c r="AM26" s="81">
        <v>1</v>
      </c>
      <c r="AN26" s="81" t="str">
        <f>'Main Tab'!$D$19</f>
        <v>David Vaughan (580) 309-7622</v>
      </c>
      <c r="AO26" s="81" t="str">
        <f t="shared" si="0"/>
        <v/>
      </c>
      <c r="AP26" s="81" t="str">
        <f t="shared" si="1"/>
        <v/>
      </c>
      <c r="AQ26" s="81">
        <f t="shared" si="2"/>
        <v>35</v>
      </c>
      <c r="AR26" s="81">
        <f t="shared" si="3"/>
        <v>0</v>
      </c>
      <c r="AS26" s="81" t="str">
        <f t="shared" si="4"/>
        <v/>
      </c>
      <c r="AT26" s="81" t="str">
        <f t="shared" si="5"/>
        <v/>
      </c>
      <c r="AU26" s="81">
        <f t="shared" si="6"/>
        <v>0.3125</v>
      </c>
      <c r="AV26" s="81">
        <f t="shared" si="7"/>
        <v>1.5</v>
      </c>
      <c r="AW26" s="82">
        <f t="shared" si="8"/>
        <v>0</v>
      </c>
      <c r="AX26" s="81">
        <f t="shared" si="9"/>
        <v>49</v>
      </c>
      <c r="AY26" s="82" t="str">
        <f t="shared" si="10"/>
        <v/>
      </c>
      <c r="AZ26" s="82" t="str">
        <f t="shared" si="11"/>
        <v/>
      </c>
      <c r="BA26" s="81" t="str">
        <f t="shared" si="12"/>
        <v/>
      </c>
      <c r="BB26" s="81">
        <f t="shared" si="13"/>
        <v>988</v>
      </c>
      <c r="BC26" s="81">
        <f t="shared" si="14"/>
        <v>49</v>
      </c>
      <c r="BD26" s="81" t="str">
        <f t="shared" si="15"/>
        <v/>
      </c>
      <c r="BE26" s="81" t="str">
        <f t="shared" si="16"/>
        <v/>
      </c>
      <c r="BF26" s="84" t="str">
        <f t="shared" si="17"/>
        <v/>
      </c>
    </row>
    <row r="27" spans="2:58" ht="26.25" x14ac:dyDescent="0.25">
      <c r="B27" s="187">
        <f t="shared" ca="1" si="22"/>
        <v>43559.833333333299</v>
      </c>
      <c r="C27" s="203"/>
      <c r="D27" s="50">
        <v>1020</v>
      </c>
      <c r="E27" s="51">
        <v>20</v>
      </c>
      <c r="F27" s="50">
        <v>1.5</v>
      </c>
      <c r="G27" s="51">
        <v>0</v>
      </c>
      <c r="H27" s="52">
        <v>49</v>
      </c>
      <c r="I27" s="53"/>
      <c r="J27" s="160"/>
      <c r="K27" s="65"/>
      <c r="L27" s="49"/>
      <c r="M27" s="50"/>
      <c r="N27" s="52"/>
      <c r="O27" s="54">
        <v>0</v>
      </c>
      <c r="P27" s="50"/>
      <c r="Q27" s="204">
        <v>40</v>
      </c>
      <c r="R27" s="190">
        <f t="shared" si="18"/>
        <v>0</v>
      </c>
      <c r="S27" s="24">
        <f t="shared" si="19"/>
        <v>75</v>
      </c>
      <c r="T27" s="62"/>
      <c r="U27" s="62"/>
      <c r="V27" s="62"/>
      <c r="W27" s="114">
        <f t="shared" si="20"/>
        <v>177532</v>
      </c>
      <c r="X27" s="102">
        <f>IFERROR(('Main Tab'!$D$10-W27)/'Main Tab'!$D$10,1)</f>
        <v>4.2228065335262686E-4</v>
      </c>
      <c r="Y27" s="216" t="s">
        <v>243</v>
      </c>
      <c r="Z27" s="219">
        <v>1</v>
      </c>
      <c r="AA27" s="49"/>
      <c r="AB27" s="49"/>
      <c r="AC27" s="50"/>
      <c r="AD27" s="104"/>
      <c r="AE27" s="106"/>
      <c r="AF27" s="108"/>
      <c r="AI27" s="83">
        <f t="shared" ca="1" si="21"/>
        <v>43559.833333333299</v>
      </c>
      <c r="AJ27" s="81" t="s">
        <v>145</v>
      </c>
      <c r="AK27" s="81" t="s">
        <v>146</v>
      </c>
      <c r="AL27" s="81" t="s">
        <v>147</v>
      </c>
      <c r="AM27" s="81">
        <v>1</v>
      </c>
      <c r="AN27" s="81" t="str">
        <f>'Main Tab'!$D$19</f>
        <v>David Vaughan (580) 309-7622</v>
      </c>
      <c r="AO27" s="81" t="str">
        <f t="shared" si="0"/>
        <v>Dumping sand separator every 1 hour Lite Sand</v>
      </c>
      <c r="AP27" s="81" t="str">
        <f t="shared" si="1"/>
        <v/>
      </c>
      <c r="AQ27" s="81">
        <f t="shared" si="2"/>
        <v>40</v>
      </c>
      <c r="AR27" s="81">
        <f t="shared" si="3"/>
        <v>0</v>
      </c>
      <c r="AS27" s="81" t="str">
        <f t="shared" si="4"/>
        <v/>
      </c>
      <c r="AT27" s="81" t="str">
        <f t="shared" si="5"/>
        <v/>
      </c>
      <c r="AU27" s="81">
        <f t="shared" si="6"/>
        <v>0.3125</v>
      </c>
      <c r="AV27" s="81">
        <f t="shared" si="7"/>
        <v>1.5</v>
      </c>
      <c r="AW27" s="82">
        <f t="shared" si="8"/>
        <v>0</v>
      </c>
      <c r="AX27" s="81">
        <f t="shared" si="9"/>
        <v>49</v>
      </c>
      <c r="AY27" s="82" t="str">
        <f t="shared" si="10"/>
        <v/>
      </c>
      <c r="AZ27" s="82" t="str">
        <f t="shared" si="11"/>
        <v/>
      </c>
      <c r="BA27" s="81" t="str">
        <f t="shared" si="12"/>
        <v/>
      </c>
      <c r="BB27" s="81">
        <f t="shared" si="13"/>
        <v>1020</v>
      </c>
      <c r="BC27" s="81">
        <f t="shared" si="14"/>
        <v>49</v>
      </c>
      <c r="BD27" s="81" t="str">
        <f t="shared" si="15"/>
        <v/>
      </c>
      <c r="BE27" s="81" t="str">
        <f t="shared" si="16"/>
        <v/>
      </c>
      <c r="BF27" s="84" t="str">
        <f t="shared" si="17"/>
        <v/>
      </c>
    </row>
    <row r="28" spans="2:58" ht="26.25" x14ac:dyDescent="0.25">
      <c r="B28" s="187">
        <f t="shared" ca="1" si="22"/>
        <v>43559.874999999964</v>
      </c>
      <c r="C28" s="203"/>
      <c r="D28" s="50">
        <v>1149</v>
      </c>
      <c r="E28" s="51">
        <v>22</v>
      </c>
      <c r="F28" s="50">
        <v>1.5</v>
      </c>
      <c r="G28" s="51">
        <v>0</v>
      </c>
      <c r="H28" s="52">
        <v>49</v>
      </c>
      <c r="I28" s="53"/>
      <c r="J28" s="160"/>
      <c r="K28" s="65"/>
      <c r="L28" s="49"/>
      <c r="M28" s="50"/>
      <c r="N28" s="52"/>
      <c r="O28" s="54">
        <v>0</v>
      </c>
      <c r="P28" s="50"/>
      <c r="Q28" s="204">
        <v>40</v>
      </c>
      <c r="R28" s="190">
        <f t="shared" si="18"/>
        <v>0</v>
      </c>
      <c r="S28" s="24">
        <f t="shared" si="19"/>
        <v>115</v>
      </c>
      <c r="T28" s="62"/>
      <c r="U28" s="62"/>
      <c r="V28" s="62"/>
      <c r="W28" s="114">
        <f t="shared" si="20"/>
        <v>177492</v>
      </c>
      <c r="X28" s="102">
        <f>IFERROR(('Main Tab'!$D$10-W28)/'Main Tab'!$D$10,1)</f>
        <v>6.4749700180736114E-4</v>
      </c>
      <c r="Y28" s="216" t="s">
        <v>243</v>
      </c>
      <c r="Z28" s="219">
        <v>1</v>
      </c>
      <c r="AA28" s="49"/>
      <c r="AB28" s="49"/>
      <c r="AC28" s="50"/>
      <c r="AD28" s="104"/>
      <c r="AE28" s="106"/>
      <c r="AF28" s="108"/>
      <c r="AI28" s="83">
        <f t="shared" ca="1" si="21"/>
        <v>43559.874999999964</v>
      </c>
      <c r="AJ28" s="81" t="s">
        <v>145</v>
      </c>
      <c r="AK28" s="81" t="s">
        <v>146</v>
      </c>
      <c r="AL28" s="81" t="s">
        <v>147</v>
      </c>
      <c r="AM28" s="81">
        <v>1</v>
      </c>
      <c r="AN28" s="81" t="str">
        <f>'Main Tab'!$D$19</f>
        <v>David Vaughan (580) 309-7622</v>
      </c>
      <c r="AO28" s="81" t="str">
        <f t="shared" si="0"/>
        <v>Dumping sand separator every 1 hour Lite Sand</v>
      </c>
      <c r="AP28" s="81" t="str">
        <f t="shared" si="1"/>
        <v/>
      </c>
      <c r="AQ28" s="81">
        <f t="shared" si="2"/>
        <v>40</v>
      </c>
      <c r="AR28" s="81">
        <f t="shared" si="3"/>
        <v>0</v>
      </c>
      <c r="AS28" s="81" t="str">
        <f t="shared" si="4"/>
        <v/>
      </c>
      <c r="AT28" s="81" t="str">
        <f t="shared" si="5"/>
        <v/>
      </c>
      <c r="AU28" s="81">
        <f t="shared" si="6"/>
        <v>0.34375</v>
      </c>
      <c r="AV28" s="81">
        <f t="shared" si="7"/>
        <v>1.5</v>
      </c>
      <c r="AW28" s="82">
        <f t="shared" si="8"/>
        <v>0</v>
      </c>
      <c r="AX28" s="81">
        <f t="shared" si="9"/>
        <v>49</v>
      </c>
      <c r="AY28" s="82" t="str">
        <f t="shared" si="10"/>
        <v/>
      </c>
      <c r="AZ28" s="82" t="str">
        <f t="shared" si="11"/>
        <v/>
      </c>
      <c r="BA28" s="81" t="str">
        <f t="shared" si="12"/>
        <v/>
      </c>
      <c r="BB28" s="81">
        <f t="shared" si="13"/>
        <v>1149</v>
      </c>
      <c r="BC28" s="81">
        <f t="shared" si="14"/>
        <v>49</v>
      </c>
      <c r="BD28" s="81" t="str">
        <f t="shared" si="15"/>
        <v/>
      </c>
      <c r="BE28" s="81" t="str">
        <f t="shared" si="16"/>
        <v/>
      </c>
      <c r="BF28" s="84" t="str">
        <f t="shared" si="17"/>
        <v/>
      </c>
    </row>
    <row r="29" spans="2:58" ht="26.25" x14ac:dyDescent="0.25">
      <c r="B29" s="187">
        <f t="shared" ca="1" si="22"/>
        <v>43559.916666666628</v>
      </c>
      <c r="C29" s="203"/>
      <c r="D29" s="50">
        <v>1205</v>
      </c>
      <c r="E29" s="51">
        <v>22</v>
      </c>
      <c r="F29" s="50">
        <v>1.5</v>
      </c>
      <c r="G29" s="51">
        <v>5</v>
      </c>
      <c r="H29" s="52">
        <v>83</v>
      </c>
      <c r="I29" s="53"/>
      <c r="J29" s="160"/>
      <c r="K29" s="65"/>
      <c r="L29" s="49"/>
      <c r="M29" s="50"/>
      <c r="N29" s="52"/>
      <c r="O29" s="54">
        <v>293</v>
      </c>
      <c r="P29" s="50"/>
      <c r="Q29" s="204">
        <v>59</v>
      </c>
      <c r="R29" s="190">
        <f t="shared" si="18"/>
        <v>0</v>
      </c>
      <c r="S29" s="24">
        <f t="shared" si="19"/>
        <v>174</v>
      </c>
      <c r="T29" s="62"/>
      <c r="U29" s="62"/>
      <c r="V29" s="62"/>
      <c r="W29" s="114">
        <f t="shared" si="20"/>
        <v>177433</v>
      </c>
      <c r="X29" s="102">
        <f>IFERROR(('Main Tab'!$D$10-W29)/'Main Tab'!$D$10,1)</f>
        <v>9.7969111577809434E-4</v>
      </c>
      <c r="Y29" s="216" t="s">
        <v>243</v>
      </c>
      <c r="Z29" s="219">
        <v>1</v>
      </c>
      <c r="AA29" s="49"/>
      <c r="AB29" s="49"/>
      <c r="AC29" s="50"/>
      <c r="AD29" s="104"/>
      <c r="AE29" s="106"/>
      <c r="AF29" s="108"/>
      <c r="AI29" s="83">
        <f t="shared" ca="1" si="21"/>
        <v>43559.916666666628</v>
      </c>
      <c r="AJ29" s="81" t="s">
        <v>145</v>
      </c>
      <c r="AK29" s="81" t="s">
        <v>146</v>
      </c>
      <c r="AL29" s="81" t="s">
        <v>147</v>
      </c>
      <c r="AM29" s="81">
        <v>1</v>
      </c>
      <c r="AN29" s="81" t="str">
        <f>'Main Tab'!$D$19</f>
        <v>David Vaughan (580) 309-7622</v>
      </c>
      <c r="AO29" s="81" t="str">
        <f t="shared" si="0"/>
        <v>Dumping sand separator every 1 hour Lite Sand</v>
      </c>
      <c r="AP29" s="81" t="str">
        <f t="shared" si="1"/>
        <v/>
      </c>
      <c r="AQ29" s="81">
        <f t="shared" si="2"/>
        <v>59</v>
      </c>
      <c r="AR29" s="81">
        <f t="shared" si="3"/>
        <v>293</v>
      </c>
      <c r="AS29" s="81" t="str">
        <f t="shared" si="4"/>
        <v/>
      </c>
      <c r="AT29" s="81" t="str">
        <f t="shared" si="5"/>
        <v/>
      </c>
      <c r="AU29" s="81">
        <f t="shared" si="6"/>
        <v>0.34375</v>
      </c>
      <c r="AV29" s="81">
        <f t="shared" si="7"/>
        <v>1.5</v>
      </c>
      <c r="AW29" s="82">
        <f t="shared" si="8"/>
        <v>5</v>
      </c>
      <c r="AX29" s="81">
        <f t="shared" si="9"/>
        <v>83</v>
      </c>
      <c r="AY29" s="82" t="str">
        <f t="shared" si="10"/>
        <v/>
      </c>
      <c r="AZ29" s="82" t="str">
        <f t="shared" si="11"/>
        <v/>
      </c>
      <c r="BA29" s="81" t="str">
        <f t="shared" si="12"/>
        <v/>
      </c>
      <c r="BB29" s="81">
        <f t="shared" si="13"/>
        <v>1205</v>
      </c>
      <c r="BC29" s="81">
        <f t="shared" si="14"/>
        <v>83</v>
      </c>
      <c r="BD29" s="81" t="str">
        <f t="shared" si="15"/>
        <v/>
      </c>
      <c r="BE29" s="81" t="str">
        <f t="shared" si="16"/>
        <v/>
      </c>
      <c r="BF29" s="84" t="str">
        <f t="shared" si="17"/>
        <v/>
      </c>
    </row>
    <row r="30" spans="2:58" ht="26.25" x14ac:dyDescent="0.25">
      <c r="B30" s="187">
        <f t="shared" ca="1" si="22"/>
        <v>43559.958333333292</v>
      </c>
      <c r="C30" s="203"/>
      <c r="D30" s="50">
        <v>1218</v>
      </c>
      <c r="E30" s="51">
        <v>24</v>
      </c>
      <c r="F30" s="50">
        <v>1.5</v>
      </c>
      <c r="G30" s="51">
        <v>12</v>
      </c>
      <c r="H30" s="52">
        <v>83</v>
      </c>
      <c r="I30" s="53"/>
      <c r="J30" s="160"/>
      <c r="K30" s="65"/>
      <c r="L30" s="49"/>
      <c r="M30" s="50"/>
      <c r="N30" s="52"/>
      <c r="O30" s="54">
        <v>416</v>
      </c>
      <c r="P30" s="50"/>
      <c r="Q30" s="204">
        <v>60</v>
      </c>
      <c r="R30" s="190">
        <f t="shared" si="18"/>
        <v>0</v>
      </c>
      <c r="S30" s="24">
        <f t="shared" si="19"/>
        <v>234</v>
      </c>
      <c r="T30" s="62"/>
      <c r="U30" s="62"/>
      <c r="V30" s="62"/>
      <c r="W30" s="114">
        <f t="shared" si="20"/>
        <v>177373</v>
      </c>
      <c r="X30" s="102">
        <f>IFERROR(('Main Tab'!$D$10-W30)/'Main Tab'!$D$10,1)</f>
        <v>1.3175156384601957E-3</v>
      </c>
      <c r="Y30" s="216" t="s">
        <v>244</v>
      </c>
      <c r="Z30" s="219">
        <v>2.5</v>
      </c>
      <c r="AA30" s="49"/>
      <c r="AB30" s="49"/>
      <c r="AC30" s="50"/>
      <c r="AD30" s="104"/>
      <c r="AE30" s="106"/>
      <c r="AF30" s="108"/>
      <c r="AI30" s="83">
        <f t="shared" ca="1" si="21"/>
        <v>43559.958333333292</v>
      </c>
      <c r="AJ30" s="81" t="s">
        <v>145</v>
      </c>
      <c r="AK30" s="81" t="s">
        <v>146</v>
      </c>
      <c r="AL30" s="81" t="s">
        <v>147</v>
      </c>
      <c r="AM30" s="81">
        <v>1</v>
      </c>
      <c r="AN30" s="81" t="str">
        <f>'Main Tab'!$D$19</f>
        <v>David Vaughan (580) 309-7622</v>
      </c>
      <c r="AO30" s="81" t="str">
        <f t="shared" si="0"/>
        <v>Dumping sand separator every 1 hour Medium Sand</v>
      </c>
      <c r="AP30" s="81" t="str">
        <f t="shared" si="1"/>
        <v/>
      </c>
      <c r="AQ30" s="81">
        <f t="shared" si="2"/>
        <v>60</v>
      </c>
      <c r="AR30" s="81">
        <f t="shared" si="3"/>
        <v>416</v>
      </c>
      <c r="AS30" s="81" t="str">
        <f t="shared" si="4"/>
        <v/>
      </c>
      <c r="AT30" s="81" t="str">
        <f t="shared" si="5"/>
        <v/>
      </c>
      <c r="AU30" s="81">
        <f t="shared" si="6"/>
        <v>0.375</v>
      </c>
      <c r="AV30" s="81">
        <f t="shared" si="7"/>
        <v>1.5</v>
      </c>
      <c r="AW30" s="82">
        <f t="shared" si="8"/>
        <v>12</v>
      </c>
      <c r="AX30" s="81">
        <f t="shared" si="9"/>
        <v>83</v>
      </c>
      <c r="AY30" s="82" t="str">
        <f t="shared" si="10"/>
        <v/>
      </c>
      <c r="AZ30" s="82" t="str">
        <f t="shared" si="11"/>
        <v/>
      </c>
      <c r="BA30" s="81" t="str">
        <f t="shared" si="12"/>
        <v/>
      </c>
      <c r="BB30" s="81">
        <f t="shared" si="13"/>
        <v>1218</v>
      </c>
      <c r="BC30" s="81">
        <f t="shared" si="14"/>
        <v>83</v>
      </c>
      <c r="BD30" s="81" t="str">
        <f t="shared" si="15"/>
        <v/>
      </c>
      <c r="BE30" s="81" t="str">
        <f t="shared" si="16"/>
        <v/>
      </c>
      <c r="BF30" s="84" t="str">
        <f t="shared" si="17"/>
        <v/>
      </c>
    </row>
    <row r="31" spans="2:58" ht="26.25" x14ac:dyDescent="0.25">
      <c r="B31" s="187">
        <f t="shared" ca="1" si="22"/>
        <v>43559.999999999956</v>
      </c>
      <c r="C31" s="203"/>
      <c r="D31" s="50">
        <v>1202</v>
      </c>
      <c r="E31" s="51">
        <v>24</v>
      </c>
      <c r="F31" s="50">
        <v>1.5</v>
      </c>
      <c r="G31" s="51">
        <v>11</v>
      </c>
      <c r="H31" s="52">
        <v>84</v>
      </c>
      <c r="I31" s="53"/>
      <c r="J31" s="160"/>
      <c r="K31" s="65"/>
      <c r="L31" s="49"/>
      <c r="M31" s="50"/>
      <c r="N31" s="52"/>
      <c r="O31" s="54">
        <v>421</v>
      </c>
      <c r="P31" s="50"/>
      <c r="Q31" s="204">
        <v>65</v>
      </c>
      <c r="R31" s="190">
        <f t="shared" si="18"/>
        <v>0</v>
      </c>
      <c r="S31" s="24">
        <f t="shared" si="19"/>
        <v>299</v>
      </c>
      <c r="T31" s="62"/>
      <c r="U31" s="62"/>
      <c r="V31" s="62"/>
      <c r="W31" s="114">
        <f t="shared" si="20"/>
        <v>177308</v>
      </c>
      <c r="X31" s="102">
        <f>IFERROR(('Main Tab'!$D$10-W31)/'Main Tab'!$D$10,1)</f>
        <v>1.6834922046991391E-3</v>
      </c>
      <c r="Y31" s="216" t="s">
        <v>245</v>
      </c>
      <c r="Z31" s="219">
        <v>5</v>
      </c>
      <c r="AA31" s="49"/>
      <c r="AB31" s="49"/>
      <c r="AC31" s="50"/>
      <c r="AD31" s="104"/>
      <c r="AE31" s="106"/>
      <c r="AF31" s="108"/>
      <c r="AI31" s="83">
        <f t="shared" ca="1" si="21"/>
        <v>43559.999999999956</v>
      </c>
      <c r="AJ31" s="81" t="s">
        <v>145</v>
      </c>
      <c r="AK31" s="81" t="s">
        <v>146</v>
      </c>
      <c r="AL31" s="81" t="s">
        <v>147</v>
      </c>
      <c r="AM31" s="81">
        <v>1</v>
      </c>
      <c r="AN31" s="81" t="str">
        <f>'Main Tab'!$D$19</f>
        <v>David Vaughan (580) 309-7622</v>
      </c>
      <c r="AO31" s="81" t="str">
        <f t="shared" si="0"/>
        <v>Dumping sand separator every 30min Heavy Sand</v>
      </c>
      <c r="AP31" s="81" t="str">
        <f t="shared" si="1"/>
        <v/>
      </c>
      <c r="AQ31" s="81">
        <f t="shared" si="2"/>
        <v>65</v>
      </c>
      <c r="AR31" s="81">
        <f t="shared" si="3"/>
        <v>421</v>
      </c>
      <c r="AS31" s="81" t="str">
        <f t="shared" si="4"/>
        <v/>
      </c>
      <c r="AT31" s="81" t="str">
        <f t="shared" si="5"/>
        <v/>
      </c>
      <c r="AU31" s="81">
        <f t="shared" si="6"/>
        <v>0.375</v>
      </c>
      <c r="AV31" s="81">
        <f t="shared" si="7"/>
        <v>1.5</v>
      </c>
      <c r="AW31" s="82">
        <f t="shared" si="8"/>
        <v>11</v>
      </c>
      <c r="AX31" s="81">
        <f t="shared" si="9"/>
        <v>84</v>
      </c>
      <c r="AY31" s="82" t="str">
        <f t="shared" si="10"/>
        <v/>
      </c>
      <c r="AZ31" s="82" t="str">
        <f t="shared" si="11"/>
        <v/>
      </c>
      <c r="BA31" s="81" t="str">
        <f t="shared" si="12"/>
        <v/>
      </c>
      <c r="BB31" s="81">
        <f t="shared" si="13"/>
        <v>1202</v>
      </c>
      <c r="BC31" s="81">
        <f t="shared" si="14"/>
        <v>84</v>
      </c>
      <c r="BD31" s="81" t="str">
        <f t="shared" si="15"/>
        <v/>
      </c>
      <c r="BE31" s="81" t="str">
        <f t="shared" si="16"/>
        <v/>
      </c>
      <c r="BF31" s="84" t="str">
        <f t="shared" si="17"/>
        <v/>
      </c>
    </row>
    <row r="32" spans="2:58" ht="26.25" x14ac:dyDescent="0.25">
      <c r="B32" s="187">
        <f t="shared" ca="1" si="22"/>
        <v>43560.041666666621</v>
      </c>
      <c r="C32" s="203"/>
      <c r="D32" s="50">
        <v>1189</v>
      </c>
      <c r="E32" s="51">
        <v>24</v>
      </c>
      <c r="F32" s="50">
        <v>1.5</v>
      </c>
      <c r="G32" s="51">
        <v>13</v>
      </c>
      <c r="H32" s="52">
        <v>85</v>
      </c>
      <c r="I32" s="53"/>
      <c r="J32" s="160"/>
      <c r="K32" s="65"/>
      <c r="L32" s="49"/>
      <c r="M32" s="50"/>
      <c r="N32" s="52"/>
      <c r="O32" s="54">
        <v>428</v>
      </c>
      <c r="P32" s="50"/>
      <c r="Q32" s="204">
        <v>65</v>
      </c>
      <c r="R32" s="190">
        <f t="shared" si="18"/>
        <v>0</v>
      </c>
      <c r="S32" s="24">
        <f t="shared" si="19"/>
        <v>364</v>
      </c>
      <c r="T32" s="62"/>
      <c r="U32" s="62"/>
      <c r="V32" s="62"/>
      <c r="W32" s="114">
        <f t="shared" si="20"/>
        <v>177243</v>
      </c>
      <c r="X32" s="102">
        <f>IFERROR(('Main Tab'!$D$10-W32)/'Main Tab'!$D$10,1)</f>
        <v>2.0494687709380825E-3</v>
      </c>
      <c r="Y32" s="216" t="s">
        <v>246</v>
      </c>
      <c r="Z32" s="219">
        <v>5</v>
      </c>
      <c r="AA32" s="49"/>
      <c r="AB32" s="49"/>
      <c r="AC32" s="50"/>
      <c r="AD32" s="104"/>
      <c r="AE32" s="106"/>
      <c r="AF32" s="108"/>
      <c r="AI32" s="83">
        <f t="shared" ca="1" si="21"/>
        <v>43560.041666666621</v>
      </c>
      <c r="AJ32" s="81" t="s">
        <v>145</v>
      </c>
      <c r="AK32" s="81" t="s">
        <v>146</v>
      </c>
      <c r="AL32" s="81" t="s">
        <v>147</v>
      </c>
      <c r="AM32" s="81">
        <v>1</v>
      </c>
      <c r="AN32" s="81" t="str">
        <f>'Main Tab'!$D$19</f>
        <v>David Vaughan (580) 309-7622</v>
      </c>
      <c r="AO32" s="81" t="str">
        <f t="shared" si="0"/>
        <v>Dumping sand separator every 15min Heavy Sand</v>
      </c>
      <c r="AP32" s="81" t="str">
        <f t="shared" si="1"/>
        <v/>
      </c>
      <c r="AQ32" s="81">
        <f t="shared" si="2"/>
        <v>65</v>
      </c>
      <c r="AR32" s="81">
        <f t="shared" si="3"/>
        <v>428</v>
      </c>
      <c r="AS32" s="81" t="str">
        <f t="shared" si="4"/>
        <v/>
      </c>
      <c r="AT32" s="81" t="str">
        <f t="shared" si="5"/>
        <v/>
      </c>
      <c r="AU32" s="81">
        <f t="shared" si="6"/>
        <v>0.375</v>
      </c>
      <c r="AV32" s="81">
        <f t="shared" si="7"/>
        <v>1.5</v>
      </c>
      <c r="AW32" s="82">
        <f t="shared" si="8"/>
        <v>13</v>
      </c>
      <c r="AX32" s="81">
        <f t="shared" si="9"/>
        <v>85</v>
      </c>
      <c r="AY32" s="82" t="str">
        <f t="shared" si="10"/>
        <v/>
      </c>
      <c r="AZ32" s="82" t="str">
        <f t="shared" si="11"/>
        <v/>
      </c>
      <c r="BA32" s="81" t="str">
        <f t="shared" si="12"/>
        <v/>
      </c>
      <c r="BB32" s="81">
        <f t="shared" si="13"/>
        <v>1189</v>
      </c>
      <c r="BC32" s="81">
        <f t="shared" si="14"/>
        <v>85</v>
      </c>
      <c r="BD32" s="81" t="str">
        <f t="shared" si="15"/>
        <v/>
      </c>
      <c r="BE32" s="81" t="str">
        <f t="shared" si="16"/>
        <v/>
      </c>
      <c r="BF32" s="84" t="str">
        <f t="shared" si="17"/>
        <v/>
      </c>
    </row>
    <row r="33" spans="2:58" ht="26.25" x14ac:dyDescent="0.25">
      <c r="B33" s="187">
        <f t="shared" ca="1" si="22"/>
        <v>43560.083333333285</v>
      </c>
      <c r="C33" s="203"/>
      <c r="D33" s="50">
        <v>1249</v>
      </c>
      <c r="E33" s="51">
        <v>24</v>
      </c>
      <c r="F33" s="50">
        <v>1.5</v>
      </c>
      <c r="G33" s="51">
        <v>18</v>
      </c>
      <c r="H33" s="52">
        <v>86</v>
      </c>
      <c r="I33" s="53"/>
      <c r="J33" s="160"/>
      <c r="K33" s="65"/>
      <c r="L33" s="49"/>
      <c r="M33" s="50"/>
      <c r="N33" s="52"/>
      <c r="O33" s="54">
        <v>507</v>
      </c>
      <c r="P33" s="50"/>
      <c r="Q33" s="204">
        <v>64</v>
      </c>
      <c r="R33" s="190">
        <f t="shared" si="18"/>
        <v>0</v>
      </c>
      <c r="S33" s="24">
        <f t="shared" si="19"/>
        <v>428</v>
      </c>
      <c r="T33" s="62"/>
      <c r="U33" s="62"/>
      <c r="V33" s="62"/>
      <c r="W33" s="114">
        <f t="shared" si="20"/>
        <v>177179</v>
      </c>
      <c r="X33" s="102">
        <f>IFERROR(('Main Tab'!$D$10-W33)/'Main Tab'!$D$10,1)</f>
        <v>2.4098149284656574E-3</v>
      </c>
      <c r="Y33" s="216" t="s">
        <v>246</v>
      </c>
      <c r="Z33" s="219">
        <v>5</v>
      </c>
      <c r="AA33" s="49"/>
      <c r="AB33" s="49"/>
      <c r="AC33" s="50"/>
      <c r="AD33" s="104"/>
      <c r="AE33" s="106"/>
      <c r="AF33" s="108"/>
      <c r="AI33" s="83">
        <f t="shared" ca="1" si="21"/>
        <v>43560.083333333285</v>
      </c>
      <c r="AJ33" s="81" t="s">
        <v>145</v>
      </c>
      <c r="AK33" s="81" t="s">
        <v>146</v>
      </c>
      <c r="AL33" s="81" t="s">
        <v>147</v>
      </c>
      <c r="AM33" s="81">
        <v>1</v>
      </c>
      <c r="AN33" s="81" t="str">
        <f>'Main Tab'!$D$19</f>
        <v>David Vaughan (580) 309-7622</v>
      </c>
      <c r="AO33" s="81" t="str">
        <f t="shared" si="0"/>
        <v>Dumping sand separator every 15min Heavy Sand</v>
      </c>
      <c r="AP33" s="81" t="str">
        <f t="shared" si="1"/>
        <v/>
      </c>
      <c r="AQ33" s="81">
        <f t="shared" si="2"/>
        <v>64</v>
      </c>
      <c r="AR33" s="81">
        <f t="shared" si="3"/>
        <v>507</v>
      </c>
      <c r="AS33" s="81" t="str">
        <f t="shared" si="4"/>
        <v/>
      </c>
      <c r="AT33" s="81" t="str">
        <f t="shared" si="5"/>
        <v/>
      </c>
      <c r="AU33" s="81">
        <f t="shared" si="6"/>
        <v>0.375</v>
      </c>
      <c r="AV33" s="81">
        <f t="shared" si="7"/>
        <v>1.5</v>
      </c>
      <c r="AW33" s="82">
        <f t="shared" si="8"/>
        <v>18</v>
      </c>
      <c r="AX33" s="81">
        <f t="shared" si="9"/>
        <v>86</v>
      </c>
      <c r="AY33" s="82" t="str">
        <f t="shared" si="10"/>
        <v/>
      </c>
      <c r="AZ33" s="82" t="str">
        <f t="shared" si="11"/>
        <v/>
      </c>
      <c r="BA33" s="81" t="str">
        <f t="shared" si="12"/>
        <v/>
      </c>
      <c r="BB33" s="81">
        <f t="shared" si="13"/>
        <v>1249</v>
      </c>
      <c r="BC33" s="81">
        <f t="shared" si="14"/>
        <v>86</v>
      </c>
      <c r="BD33" s="81" t="str">
        <f t="shared" si="15"/>
        <v/>
      </c>
      <c r="BE33" s="81" t="str">
        <f t="shared" si="16"/>
        <v/>
      </c>
      <c r="BF33" s="84" t="str">
        <f t="shared" si="17"/>
        <v/>
      </c>
    </row>
    <row r="34" spans="2:58" ht="26.25" x14ac:dyDescent="0.25">
      <c r="B34" s="187">
        <f t="shared" ca="1" si="22"/>
        <v>43560.124999999949</v>
      </c>
      <c r="C34" s="203"/>
      <c r="D34" s="50">
        <v>1264</v>
      </c>
      <c r="E34" s="51">
        <v>26</v>
      </c>
      <c r="F34" s="50">
        <v>1.5</v>
      </c>
      <c r="G34" s="51">
        <v>22</v>
      </c>
      <c r="H34" s="52">
        <v>87</v>
      </c>
      <c r="I34" s="53"/>
      <c r="J34" s="160"/>
      <c r="K34" s="65"/>
      <c r="L34" s="49"/>
      <c r="M34" s="50"/>
      <c r="N34" s="52"/>
      <c r="O34" s="54">
        <v>564</v>
      </c>
      <c r="P34" s="50"/>
      <c r="Q34" s="204">
        <v>63</v>
      </c>
      <c r="R34" s="190">
        <f t="shared" si="18"/>
        <v>0</v>
      </c>
      <c r="S34" s="24">
        <f t="shared" si="19"/>
        <v>491</v>
      </c>
      <c r="T34" s="62"/>
      <c r="U34" s="62"/>
      <c r="V34" s="62"/>
      <c r="W34" s="114">
        <f t="shared" si="20"/>
        <v>177116</v>
      </c>
      <c r="X34" s="102">
        <f>IFERROR(('Main Tab'!$D$10-W34)/'Main Tab'!$D$10,1)</f>
        <v>2.7645306772818637E-3</v>
      </c>
      <c r="Y34" s="216" t="s">
        <v>246</v>
      </c>
      <c r="Z34" s="219">
        <v>5</v>
      </c>
      <c r="AA34" s="49"/>
      <c r="AB34" s="49"/>
      <c r="AC34" s="50"/>
      <c r="AD34" s="104"/>
      <c r="AE34" s="106"/>
      <c r="AF34" s="108"/>
      <c r="AI34" s="83">
        <f t="shared" ca="1" si="21"/>
        <v>43560.124999999949</v>
      </c>
      <c r="AJ34" s="81" t="s">
        <v>145</v>
      </c>
      <c r="AK34" s="81" t="s">
        <v>146</v>
      </c>
      <c r="AL34" s="81" t="s">
        <v>147</v>
      </c>
      <c r="AM34" s="81">
        <v>1</v>
      </c>
      <c r="AN34" s="81" t="str">
        <f>'Main Tab'!$D$19</f>
        <v>David Vaughan (580) 309-7622</v>
      </c>
      <c r="AO34" s="81" t="str">
        <f t="shared" si="0"/>
        <v>Dumping sand separator every 15min Heavy Sand</v>
      </c>
      <c r="AP34" s="81" t="str">
        <f t="shared" si="1"/>
        <v/>
      </c>
      <c r="AQ34" s="81">
        <f t="shared" si="2"/>
        <v>63</v>
      </c>
      <c r="AR34" s="81">
        <f t="shared" si="3"/>
        <v>564</v>
      </c>
      <c r="AS34" s="81" t="str">
        <f t="shared" si="4"/>
        <v/>
      </c>
      <c r="AT34" s="81" t="str">
        <f t="shared" si="5"/>
        <v/>
      </c>
      <c r="AU34" s="81">
        <f t="shared" si="6"/>
        <v>0.40625</v>
      </c>
      <c r="AV34" s="81">
        <f t="shared" si="7"/>
        <v>1.5</v>
      </c>
      <c r="AW34" s="82">
        <f t="shared" si="8"/>
        <v>22</v>
      </c>
      <c r="AX34" s="81">
        <f t="shared" si="9"/>
        <v>87</v>
      </c>
      <c r="AY34" s="82" t="str">
        <f t="shared" si="10"/>
        <v/>
      </c>
      <c r="AZ34" s="82" t="str">
        <f t="shared" si="11"/>
        <v/>
      </c>
      <c r="BA34" s="81" t="str">
        <f t="shared" si="12"/>
        <v/>
      </c>
      <c r="BB34" s="81">
        <f t="shared" si="13"/>
        <v>1264</v>
      </c>
      <c r="BC34" s="81">
        <f t="shared" si="14"/>
        <v>87</v>
      </c>
      <c r="BD34" s="81" t="str">
        <f t="shared" si="15"/>
        <v/>
      </c>
      <c r="BE34" s="81" t="str">
        <f t="shared" si="16"/>
        <v/>
      </c>
      <c r="BF34" s="84" t="str">
        <f t="shared" si="17"/>
        <v/>
      </c>
    </row>
    <row r="35" spans="2:58" ht="26.25" x14ac:dyDescent="0.25">
      <c r="B35" s="187">
        <f t="shared" ca="1" si="22"/>
        <v>43560.166666666613</v>
      </c>
      <c r="C35" s="203"/>
      <c r="D35" s="50">
        <v>1264</v>
      </c>
      <c r="E35" s="51">
        <v>26</v>
      </c>
      <c r="F35" s="50">
        <v>1.5</v>
      </c>
      <c r="G35" s="51">
        <v>24</v>
      </c>
      <c r="H35" s="52">
        <v>87</v>
      </c>
      <c r="I35" s="53"/>
      <c r="J35" s="160"/>
      <c r="K35" s="65"/>
      <c r="L35" s="49"/>
      <c r="M35" s="50"/>
      <c r="N35" s="52"/>
      <c r="O35" s="54">
        <v>580</v>
      </c>
      <c r="P35" s="50"/>
      <c r="Q35" s="204">
        <v>61</v>
      </c>
      <c r="R35" s="190">
        <f t="shared" si="18"/>
        <v>0</v>
      </c>
      <c r="S35" s="24">
        <f t="shared" si="19"/>
        <v>552</v>
      </c>
      <c r="T35" s="62"/>
      <c r="U35" s="62"/>
      <c r="V35" s="62"/>
      <c r="W35" s="114">
        <f t="shared" si="20"/>
        <v>177055</v>
      </c>
      <c r="X35" s="102">
        <f>IFERROR(('Main Tab'!$D$10-W35)/'Main Tab'!$D$10,1)</f>
        <v>3.1079856086753338E-3</v>
      </c>
      <c r="Y35" s="216" t="s">
        <v>246</v>
      </c>
      <c r="Z35" s="219">
        <v>5</v>
      </c>
      <c r="AA35" s="49"/>
      <c r="AB35" s="49"/>
      <c r="AC35" s="50"/>
      <c r="AD35" s="104"/>
      <c r="AE35" s="106"/>
      <c r="AF35" s="108"/>
      <c r="AI35" s="83">
        <f t="shared" ca="1" si="21"/>
        <v>43560.166666666613</v>
      </c>
      <c r="AJ35" s="81" t="s">
        <v>145</v>
      </c>
      <c r="AK35" s="81" t="s">
        <v>146</v>
      </c>
      <c r="AL35" s="81" t="s">
        <v>147</v>
      </c>
      <c r="AM35" s="81">
        <v>1</v>
      </c>
      <c r="AN35" s="81" t="str">
        <f>'Main Tab'!$D$19</f>
        <v>David Vaughan (580) 309-7622</v>
      </c>
      <c r="AO35" s="81" t="str">
        <f t="shared" si="0"/>
        <v>Dumping sand separator every 15min Heavy Sand</v>
      </c>
      <c r="AP35" s="81" t="str">
        <f t="shared" si="1"/>
        <v/>
      </c>
      <c r="AQ35" s="81">
        <f t="shared" si="2"/>
        <v>61</v>
      </c>
      <c r="AR35" s="81">
        <f t="shared" si="3"/>
        <v>580</v>
      </c>
      <c r="AS35" s="81" t="str">
        <f t="shared" si="4"/>
        <v/>
      </c>
      <c r="AT35" s="81" t="str">
        <f t="shared" si="5"/>
        <v/>
      </c>
      <c r="AU35" s="81">
        <f t="shared" si="6"/>
        <v>0.40625</v>
      </c>
      <c r="AV35" s="81">
        <f t="shared" si="7"/>
        <v>1.5</v>
      </c>
      <c r="AW35" s="82">
        <f t="shared" si="8"/>
        <v>24</v>
      </c>
      <c r="AX35" s="81">
        <f t="shared" si="9"/>
        <v>87</v>
      </c>
      <c r="AY35" s="82" t="str">
        <f t="shared" si="10"/>
        <v/>
      </c>
      <c r="AZ35" s="82" t="str">
        <f t="shared" si="11"/>
        <v/>
      </c>
      <c r="BA35" s="81" t="str">
        <f t="shared" si="12"/>
        <v/>
      </c>
      <c r="BB35" s="81">
        <f t="shared" si="13"/>
        <v>1264</v>
      </c>
      <c r="BC35" s="81">
        <f t="shared" si="14"/>
        <v>87</v>
      </c>
      <c r="BD35" s="81" t="str">
        <f t="shared" si="15"/>
        <v/>
      </c>
      <c r="BE35" s="81" t="str">
        <f t="shared" si="16"/>
        <v/>
      </c>
      <c r="BF35" s="84" t="str">
        <f t="shared" si="17"/>
        <v/>
      </c>
    </row>
    <row r="36" spans="2:58" ht="26.25" x14ac:dyDescent="0.25">
      <c r="B36" s="187">
        <f t="shared" ca="1" si="22"/>
        <v>43560.208333333278</v>
      </c>
      <c r="C36" s="203"/>
      <c r="D36" s="50">
        <v>1257</v>
      </c>
      <c r="E36" s="50">
        <v>26</v>
      </c>
      <c r="F36" s="50">
        <v>1.5</v>
      </c>
      <c r="G36" s="51">
        <v>31</v>
      </c>
      <c r="H36" s="52">
        <v>90</v>
      </c>
      <c r="I36" s="53"/>
      <c r="J36" s="160"/>
      <c r="K36" s="65"/>
      <c r="L36" s="49"/>
      <c r="M36" s="50"/>
      <c r="N36" s="52"/>
      <c r="O36" s="54">
        <v>692</v>
      </c>
      <c r="P36" s="50"/>
      <c r="Q36" s="204">
        <v>51</v>
      </c>
      <c r="R36" s="190">
        <f t="shared" si="18"/>
        <v>0</v>
      </c>
      <c r="S36" s="24">
        <f t="shared" si="19"/>
        <v>603</v>
      </c>
      <c r="T36" s="62"/>
      <c r="U36" s="62"/>
      <c r="V36" s="62"/>
      <c r="W36" s="114">
        <f t="shared" si="20"/>
        <v>177004</v>
      </c>
      <c r="X36" s="102">
        <f>IFERROR(('Main Tab'!$D$10-W36)/'Main Tab'!$D$10,1)</f>
        <v>3.39513645295512E-3</v>
      </c>
      <c r="Y36" s="216" t="s">
        <v>246</v>
      </c>
      <c r="Z36" s="219">
        <v>5</v>
      </c>
      <c r="AA36" s="49"/>
      <c r="AB36" s="49"/>
      <c r="AC36" s="50"/>
      <c r="AD36" s="104"/>
      <c r="AE36" s="106"/>
      <c r="AF36" s="108"/>
      <c r="AI36" s="83">
        <f t="shared" ca="1" si="21"/>
        <v>43560.208333333278</v>
      </c>
      <c r="AJ36" s="81" t="s">
        <v>145</v>
      </c>
      <c r="AK36" s="81" t="s">
        <v>146</v>
      </c>
      <c r="AL36" s="81" t="s">
        <v>147</v>
      </c>
      <c r="AM36" s="81">
        <v>1</v>
      </c>
      <c r="AN36" s="81" t="str">
        <f>'Main Tab'!$D$19</f>
        <v>David Vaughan (580) 309-7622</v>
      </c>
      <c r="AO36" s="81" t="str">
        <f t="shared" si="0"/>
        <v>Dumping sand separator every 15min Heavy Sand</v>
      </c>
      <c r="AP36" s="81" t="str">
        <f t="shared" si="1"/>
        <v/>
      </c>
      <c r="AQ36" s="81">
        <f t="shared" si="2"/>
        <v>51</v>
      </c>
      <c r="AR36" s="81">
        <f t="shared" si="3"/>
        <v>692</v>
      </c>
      <c r="AS36" s="81" t="str">
        <f t="shared" si="4"/>
        <v/>
      </c>
      <c r="AT36" s="81" t="str">
        <f t="shared" si="5"/>
        <v/>
      </c>
      <c r="AU36" s="81">
        <f t="shared" si="6"/>
        <v>0.40625</v>
      </c>
      <c r="AV36" s="81">
        <f t="shared" si="7"/>
        <v>1.5</v>
      </c>
      <c r="AW36" s="82">
        <f t="shared" si="8"/>
        <v>31</v>
      </c>
      <c r="AX36" s="81">
        <f t="shared" si="9"/>
        <v>90</v>
      </c>
      <c r="AY36" s="82" t="str">
        <f t="shared" si="10"/>
        <v/>
      </c>
      <c r="AZ36" s="82" t="str">
        <f t="shared" si="11"/>
        <v/>
      </c>
      <c r="BA36" s="81" t="str">
        <f t="shared" si="12"/>
        <v/>
      </c>
      <c r="BB36" s="81">
        <f t="shared" si="13"/>
        <v>1257</v>
      </c>
      <c r="BC36" s="81">
        <f t="shared" si="14"/>
        <v>90</v>
      </c>
      <c r="BD36" s="81" t="str">
        <f t="shared" si="15"/>
        <v/>
      </c>
      <c r="BE36" s="81" t="str">
        <f t="shared" si="16"/>
        <v/>
      </c>
      <c r="BF36" s="84" t="str">
        <f t="shared" si="17"/>
        <v/>
      </c>
    </row>
    <row r="37" spans="2:58" ht="26.25" x14ac:dyDescent="0.25">
      <c r="B37" s="188">
        <f t="shared" ca="1" si="22"/>
        <v>43560.249999999942</v>
      </c>
      <c r="C37" s="205"/>
      <c r="D37" s="206">
        <v>1268</v>
      </c>
      <c r="E37" s="207">
        <v>26</v>
      </c>
      <c r="F37" s="206">
        <v>1.5</v>
      </c>
      <c r="G37" s="207">
        <v>31</v>
      </c>
      <c r="H37" s="208">
        <v>91</v>
      </c>
      <c r="I37" s="209"/>
      <c r="J37" s="210"/>
      <c r="K37" s="211"/>
      <c r="L37" s="212"/>
      <c r="M37" s="206"/>
      <c r="N37" s="208"/>
      <c r="O37" s="213">
        <v>693</v>
      </c>
      <c r="P37" s="206"/>
      <c r="Q37" s="214">
        <v>61</v>
      </c>
      <c r="R37" s="191">
        <f t="shared" si="18"/>
        <v>0</v>
      </c>
      <c r="S37" s="26">
        <f t="shared" si="19"/>
        <v>664</v>
      </c>
      <c r="T37" s="63"/>
      <c r="U37" s="63"/>
      <c r="V37" s="63"/>
      <c r="W37" s="116">
        <f t="shared" si="20"/>
        <v>176943</v>
      </c>
      <c r="X37" s="117">
        <f>IFERROR(('Main Tab'!$D$10-W37)/'Main Tab'!$D$10,1)</f>
        <v>3.7385913843485897E-3</v>
      </c>
      <c r="Y37" s="217" t="s">
        <v>247</v>
      </c>
      <c r="Z37" s="220">
        <v>2.5</v>
      </c>
      <c r="AA37" s="55"/>
      <c r="AB37" s="55"/>
      <c r="AC37" s="56"/>
      <c r="AD37" s="105"/>
      <c r="AE37" s="107"/>
      <c r="AF37" s="109"/>
      <c r="AI37" s="85">
        <f t="shared" ca="1" si="21"/>
        <v>43560.249999999942</v>
      </c>
      <c r="AJ37" s="86" t="s">
        <v>145</v>
      </c>
      <c r="AK37" s="86" t="s">
        <v>146</v>
      </c>
      <c r="AL37" s="86" t="s">
        <v>147</v>
      </c>
      <c r="AM37" s="86">
        <v>1</v>
      </c>
      <c r="AN37" s="86" t="str">
        <f>'Main Tab'!$D$19</f>
        <v>David Vaughan (580) 309-7622</v>
      </c>
      <c r="AO37" s="86" t="str">
        <f t="shared" si="0"/>
        <v>Dumping sand separator every 30min Medium Sand</v>
      </c>
      <c r="AP37" s="86" t="str">
        <f t="shared" si="1"/>
        <v/>
      </c>
      <c r="AQ37" s="86">
        <f t="shared" si="2"/>
        <v>61</v>
      </c>
      <c r="AR37" s="86">
        <f t="shared" si="3"/>
        <v>693</v>
      </c>
      <c r="AS37" s="86" t="str">
        <f t="shared" si="4"/>
        <v/>
      </c>
      <c r="AT37" s="86" t="str">
        <f t="shared" si="5"/>
        <v/>
      </c>
      <c r="AU37" s="86">
        <f t="shared" si="6"/>
        <v>0.40625</v>
      </c>
      <c r="AV37" s="86">
        <f t="shared" si="7"/>
        <v>1.5</v>
      </c>
      <c r="AW37" s="87">
        <f t="shared" si="8"/>
        <v>31</v>
      </c>
      <c r="AX37" s="86">
        <f t="shared" si="9"/>
        <v>91</v>
      </c>
      <c r="AY37" s="87" t="str">
        <f t="shared" si="10"/>
        <v/>
      </c>
      <c r="AZ37" s="82" t="str">
        <f t="shared" si="11"/>
        <v/>
      </c>
      <c r="BA37" s="86" t="str">
        <f t="shared" si="12"/>
        <v/>
      </c>
      <c r="BB37" s="86">
        <f t="shared" si="13"/>
        <v>1268</v>
      </c>
      <c r="BC37" s="86">
        <f t="shared" si="14"/>
        <v>91</v>
      </c>
      <c r="BD37" s="86" t="str">
        <f t="shared" si="15"/>
        <v/>
      </c>
      <c r="BE37" s="86" t="str">
        <f t="shared" si="16"/>
        <v/>
      </c>
      <c r="BF37" s="88" t="str">
        <f t="shared" si="17"/>
        <v/>
      </c>
    </row>
    <row r="39" spans="2:58" ht="23.25" x14ac:dyDescent="0.35">
      <c r="B39" s="524" t="s">
        <v>148</v>
      </c>
      <c r="C39" s="525"/>
      <c r="D39" s="525"/>
      <c r="E39" s="525"/>
      <c r="F39" s="525"/>
      <c r="G39" s="525"/>
      <c r="H39" s="526"/>
    </row>
    <row r="40" spans="2:58" ht="20.25" x14ac:dyDescent="0.3">
      <c r="B40" s="38" t="s">
        <v>109</v>
      </c>
      <c r="C40" s="29" t="s">
        <v>103</v>
      </c>
      <c r="D40" s="29" t="s">
        <v>149</v>
      </c>
      <c r="E40" s="29" t="s">
        <v>150</v>
      </c>
      <c r="F40" s="527" t="s">
        <v>151</v>
      </c>
      <c r="G40" s="527"/>
      <c r="H40" s="528"/>
    </row>
    <row r="41" spans="2:58" x14ac:dyDescent="0.25">
      <c r="B41" s="144">
        <v>507779</v>
      </c>
      <c r="C41" s="145" t="s">
        <v>248</v>
      </c>
      <c r="D41" s="145" t="s">
        <v>249</v>
      </c>
      <c r="E41" s="145">
        <v>120</v>
      </c>
      <c r="F41" s="529" t="s">
        <v>250</v>
      </c>
      <c r="G41" s="529"/>
      <c r="H41" s="530"/>
    </row>
    <row r="42" spans="2:58" x14ac:dyDescent="0.25">
      <c r="B42" s="54">
        <v>508330</v>
      </c>
      <c r="C42" s="50" t="s">
        <v>251</v>
      </c>
      <c r="D42" s="50" t="s">
        <v>249</v>
      </c>
      <c r="E42" s="50">
        <v>120</v>
      </c>
      <c r="F42" s="517" t="s">
        <v>250</v>
      </c>
      <c r="G42" s="517"/>
      <c r="H42" s="518"/>
    </row>
    <row r="43" spans="2:58" x14ac:dyDescent="0.25">
      <c r="B43" s="54">
        <v>507780</v>
      </c>
      <c r="C43" s="50" t="s">
        <v>252</v>
      </c>
      <c r="D43" s="50" t="s">
        <v>249</v>
      </c>
      <c r="E43" s="50">
        <v>120</v>
      </c>
      <c r="F43" s="517" t="s">
        <v>250</v>
      </c>
      <c r="G43" s="517"/>
      <c r="H43" s="518"/>
    </row>
    <row r="44" spans="2:58" x14ac:dyDescent="0.25">
      <c r="B44" s="54">
        <v>508331</v>
      </c>
      <c r="C44" s="50" t="s">
        <v>253</v>
      </c>
      <c r="D44" s="50" t="s">
        <v>249</v>
      </c>
      <c r="E44" s="50">
        <v>120</v>
      </c>
      <c r="F44" s="517" t="s">
        <v>250</v>
      </c>
      <c r="G44" s="517"/>
      <c r="H44" s="518"/>
    </row>
    <row r="45" spans="2:58" x14ac:dyDescent="0.25">
      <c r="B45" s="54">
        <v>507781</v>
      </c>
      <c r="C45" s="50" t="s">
        <v>254</v>
      </c>
      <c r="D45" s="50" t="s">
        <v>249</v>
      </c>
      <c r="E45" s="50">
        <v>120</v>
      </c>
      <c r="F45" s="517" t="s">
        <v>250</v>
      </c>
      <c r="G45" s="517"/>
      <c r="H45" s="518"/>
    </row>
    <row r="46" spans="2:58" x14ac:dyDescent="0.25">
      <c r="B46" s="54"/>
      <c r="C46" s="50"/>
      <c r="D46" s="50"/>
      <c r="E46" s="50"/>
      <c r="F46" s="517"/>
      <c r="G46" s="517"/>
      <c r="H46" s="518"/>
    </row>
    <row r="47" spans="2:58" x14ac:dyDescent="0.25">
      <c r="B47" s="54"/>
      <c r="C47" s="50"/>
      <c r="D47" s="50"/>
      <c r="E47" s="50"/>
      <c r="F47" s="517"/>
      <c r="G47" s="517"/>
      <c r="H47" s="518"/>
    </row>
    <row r="48" spans="2:58" x14ac:dyDescent="0.25">
      <c r="B48" s="54"/>
      <c r="C48" s="50"/>
      <c r="D48" s="50"/>
      <c r="E48" s="50"/>
      <c r="F48" s="517"/>
      <c r="G48" s="517"/>
      <c r="H48" s="518"/>
    </row>
    <row r="49" spans="2:8" x14ac:dyDescent="0.25">
      <c r="B49" s="54"/>
      <c r="C49" s="50"/>
      <c r="D49" s="50"/>
      <c r="E49" s="50"/>
      <c r="F49" s="517"/>
      <c r="G49" s="517"/>
      <c r="H49" s="518"/>
    </row>
    <row r="50" spans="2:8" x14ac:dyDescent="0.25">
      <c r="B50" s="54"/>
      <c r="C50" s="50"/>
      <c r="D50" s="50"/>
      <c r="E50" s="50"/>
      <c r="F50" s="517"/>
      <c r="G50" s="517"/>
      <c r="H50" s="518"/>
    </row>
    <row r="51" spans="2:8" x14ac:dyDescent="0.25">
      <c r="B51" s="54"/>
      <c r="C51" s="50"/>
      <c r="D51" s="50"/>
      <c r="E51" s="50"/>
      <c r="F51" s="517"/>
      <c r="G51" s="517"/>
      <c r="H51" s="518"/>
    </row>
    <row r="52" spans="2:8" x14ac:dyDescent="0.25">
      <c r="B52" s="54"/>
      <c r="C52" s="50"/>
      <c r="D52" s="50"/>
      <c r="E52" s="50"/>
      <c r="F52" s="517"/>
      <c r="G52" s="517"/>
      <c r="H52" s="518"/>
    </row>
    <row r="53" spans="2:8" x14ac:dyDescent="0.25">
      <c r="B53" s="54"/>
      <c r="C53" s="50"/>
      <c r="D53" s="50"/>
      <c r="E53" s="50"/>
      <c r="F53" s="517"/>
      <c r="G53" s="517"/>
      <c r="H53" s="518"/>
    </row>
    <row r="54" spans="2:8" x14ac:dyDescent="0.25">
      <c r="B54" s="54"/>
      <c r="C54" s="50"/>
      <c r="D54" s="50"/>
      <c r="E54" s="50"/>
      <c r="F54" s="517"/>
      <c r="G54" s="517"/>
      <c r="H54" s="518"/>
    </row>
    <row r="55" spans="2:8" x14ac:dyDescent="0.25">
      <c r="B55" s="54"/>
      <c r="C55" s="50"/>
      <c r="D55" s="50"/>
      <c r="E55" s="50"/>
      <c r="F55" s="517"/>
      <c r="G55" s="517"/>
      <c r="H55" s="518"/>
    </row>
    <row r="56" spans="2:8" x14ac:dyDescent="0.25">
      <c r="B56" s="54"/>
      <c r="C56" s="50"/>
      <c r="D56" s="50"/>
      <c r="E56" s="50"/>
      <c r="F56" s="517"/>
      <c r="G56" s="517"/>
      <c r="H56" s="518"/>
    </row>
    <row r="57" spans="2:8" x14ac:dyDescent="0.25">
      <c r="B57" s="54"/>
      <c r="C57" s="50"/>
      <c r="D57" s="50"/>
      <c r="E57" s="50"/>
      <c r="F57" s="517"/>
      <c r="G57" s="517"/>
      <c r="H57" s="518"/>
    </row>
    <row r="58" spans="2:8" x14ac:dyDescent="0.25">
      <c r="B58" s="54"/>
      <c r="C58" s="50"/>
      <c r="D58" s="50"/>
      <c r="E58" s="50"/>
      <c r="F58" s="517"/>
      <c r="G58" s="517"/>
      <c r="H58" s="518"/>
    </row>
    <row r="59" spans="2:8" x14ac:dyDescent="0.25">
      <c r="B59" s="54"/>
      <c r="C59" s="50"/>
      <c r="D59" s="50"/>
      <c r="E59" s="50"/>
      <c r="F59" s="517"/>
      <c r="G59" s="517"/>
      <c r="H59" s="518"/>
    </row>
    <row r="60" spans="2:8" x14ac:dyDescent="0.25">
      <c r="B60" s="54"/>
      <c r="C60" s="50"/>
      <c r="D60" s="50"/>
      <c r="E60" s="50"/>
      <c r="F60" s="517"/>
      <c r="G60" s="517"/>
      <c r="H60" s="518"/>
    </row>
    <row r="61" spans="2:8" x14ac:dyDescent="0.25">
      <c r="B61" s="54"/>
      <c r="C61" s="50"/>
      <c r="D61" s="50"/>
      <c r="E61" s="50"/>
      <c r="F61" s="517"/>
      <c r="G61" s="517"/>
      <c r="H61" s="518"/>
    </row>
    <row r="62" spans="2:8" x14ac:dyDescent="0.25">
      <c r="B62" s="54"/>
      <c r="C62" s="50"/>
      <c r="D62" s="50"/>
      <c r="E62" s="50"/>
      <c r="F62" s="517"/>
      <c r="G62" s="517"/>
      <c r="H62" s="518"/>
    </row>
    <row r="63" spans="2:8" x14ac:dyDescent="0.25">
      <c r="B63" s="54"/>
      <c r="C63" s="50"/>
      <c r="D63" s="50"/>
      <c r="E63" s="50"/>
      <c r="F63" s="517"/>
      <c r="G63" s="517"/>
      <c r="H63" s="518"/>
    </row>
    <row r="64" spans="2:8" x14ac:dyDescent="0.25">
      <c r="B64" s="54"/>
      <c r="C64" s="50"/>
      <c r="D64" s="50"/>
      <c r="E64" s="50"/>
      <c r="F64" s="517"/>
      <c r="G64" s="517"/>
      <c r="H64" s="518"/>
    </row>
    <row r="65" spans="2:8" x14ac:dyDescent="0.25">
      <c r="B65" s="54"/>
      <c r="C65" s="50"/>
      <c r="D65" s="50"/>
      <c r="E65" s="50"/>
      <c r="F65" s="517"/>
      <c r="G65" s="517"/>
      <c r="H65" s="518"/>
    </row>
    <row r="66" spans="2:8" x14ac:dyDescent="0.25">
      <c r="B66" s="54"/>
      <c r="C66" s="50"/>
      <c r="D66" s="50"/>
      <c r="E66" s="50"/>
      <c r="F66" s="517"/>
      <c r="G66" s="517"/>
      <c r="H66" s="518"/>
    </row>
    <row r="67" spans="2:8" x14ac:dyDescent="0.25">
      <c r="B67" s="54"/>
      <c r="C67" s="50"/>
      <c r="D67" s="50"/>
      <c r="E67" s="50"/>
      <c r="F67" s="517"/>
      <c r="G67" s="517"/>
      <c r="H67" s="518"/>
    </row>
    <row r="68" spans="2:8" x14ac:dyDescent="0.25">
      <c r="B68" s="54"/>
      <c r="C68" s="50"/>
      <c r="D68" s="50"/>
      <c r="E68" s="50"/>
      <c r="F68" s="517"/>
      <c r="G68" s="517"/>
      <c r="H68" s="518"/>
    </row>
    <row r="69" spans="2:8" x14ac:dyDescent="0.25">
      <c r="B69" s="54"/>
      <c r="C69" s="50"/>
      <c r="D69" s="50"/>
      <c r="E69" s="50"/>
      <c r="F69" s="517"/>
      <c r="G69" s="517"/>
      <c r="H69" s="518"/>
    </row>
    <row r="70" spans="2:8" x14ac:dyDescent="0.25">
      <c r="B70" s="54"/>
      <c r="C70" s="50"/>
      <c r="D70" s="50"/>
      <c r="E70" s="50"/>
      <c r="F70" s="517"/>
      <c r="G70" s="517"/>
      <c r="H70" s="518"/>
    </row>
    <row r="71" spans="2:8" x14ac:dyDescent="0.25">
      <c r="B71" s="54"/>
      <c r="C71" s="50"/>
      <c r="D71" s="50"/>
      <c r="E71" s="50"/>
      <c r="F71" s="517"/>
      <c r="G71" s="517"/>
      <c r="H71" s="518"/>
    </row>
    <row r="72" spans="2:8" x14ac:dyDescent="0.25">
      <c r="B72" s="54"/>
      <c r="C72" s="50"/>
      <c r="D72" s="50"/>
      <c r="E72" s="50"/>
      <c r="F72" s="517"/>
      <c r="G72" s="517"/>
      <c r="H72" s="518"/>
    </row>
    <row r="73" spans="2:8" x14ac:dyDescent="0.25">
      <c r="B73" s="54"/>
      <c r="C73" s="50"/>
      <c r="D73" s="50"/>
      <c r="E73" s="50"/>
      <c r="F73" s="517"/>
      <c r="G73" s="517"/>
      <c r="H73" s="518"/>
    </row>
    <row r="74" spans="2:8" x14ac:dyDescent="0.25">
      <c r="B74" s="54"/>
      <c r="C74" s="50"/>
      <c r="D74" s="50"/>
      <c r="E74" s="50"/>
      <c r="F74" s="517"/>
      <c r="G74" s="517"/>
      <c r="H74" s="518"/>
    </row>
    <row r="75" spans="2:8" x14ac:dyDescent="0.25">
      <c r="B75" s="54"/>
      <c r="C75" s="50"/>
      <c r="D75" s="50"/>
      <c r="E75" s="50"/>
      <c r="F75" s="517"/>
      <c r="G75" s="517"/>
      <c r="H75" s="518"/>
    </row>
    <row r="76" spans="2:8" x14ac:dyDescent="0.25">
      <c r="B76" s="54"/>
      <c r="C76" s="50"/>
      <c r="D76" s="50"/>
      <c r="E76" s="50"/>
      <c r="F76" s="517"/>
      <c r="G76" s="517"/>
      <c r="H76" s="518"/>
    </row>
    <row r="77" spans="2:8" x14ac:dyDescent="0.25">
      <c r="B77" s="54"/>
      <c r="C77" s="50"/>
      <c r="D77" s="50"/>
      <c r="E77" s="50"/>
      <c r="F77" s="517"/>
      <c r="G77" s="517"/>
      <c r="H77" s="518"/>
    </row>
    <row r="78" spans="2:8" x14ac:dyDescent="0.25">
      <c r="B78" s="54"/>
      <c r="C78" s="50"/>
      <c r="D78" s="50"/>
      <c r="E78" s="50"/>
      <c r="F78" s="517"/>
      <c r="G78" s="517"/>
      <c r="H78" s="518"/>
    </row>
    <row r="79" spans="2:8" x14ac:dyDescent="0.25">
      <c r="B79" s="54"/>
      <c r="C79" s="50"/>
      <c r="D79" s="50"/>
      <c r="E79" s="50"/>
      <c r="F79" s="517"/>
      <c r="G79" s="517"/>
      <c r="H79" s="518"/>
    </row>
    <row r="80" spans="2:8" x14ac:dyDescent="0.25">
      <c r="B80" s="54"/>
      <c r="C80" s="50"/>
      <c r="D80" s="50"/>
      <c r="E80" s="50"/>
      <c r="F80" s="517"/>
      <c r="G80" s="517"/>
      <c r="H80" s="518"/>
    </row>
    <row r="81" spans="2:8" x14ac:dyDescent="0.25">
      <c r="B81" s="54"/>
      <c r="C81" s="50"/>
      <c r="D81" s="50"/>
      <c r="E81" s="50"/>
      <c r="F81" s="517"/>
      <c r="G81" s="517"/>
      <c r="H81" s="518"/>
    </row>
    <row r="82" spans="2:8" x14ac:dyDescent="0.25">
      <c r="B82" s="54"/>
      <c r="C82" s="50"/>
      <c r="D82" s="50"/>
      <c r="E82" s="50"/>
      <c r="F82" s="517"/>
      <c r="G82" s="517"/>
      <c r="H82" s="518"/>
    </row>
    <row r="83" spans="2:8" x14ac:dyDescent="0.25">
      <c r="B83" s="54"/>
      <c r="C83" s="50"/>
      <c r="D83" s="50"/>
      <c r="E83" s="50"/>
      <c r="F83" s="517"/>
      <c r="G83" s="517"/>
      <c r="H83" s="518"/>
    </row>
    <row r="84" spans="2:8" x14ac:dyDescent="0.25">
      <c r="B84" s="54"/>
      <c r="C84" s="50"/>
      <c r="D84" s="50"/>
      <c r="E84" s="50"/>
      <c r="F84" s="517"/>
      <c r="G84" s="517"/>
      <c r="H84" s="518"/>
    </row>
    <row r="85" spans="2:8" x14ac:dyDescent="0.25">
      <c r="B85" s="54"/>
      <c r="C85" s="50"/>
      <c r="D85" s="50"/>
      <c r="E85" s="50"/>
      <c r="F85" s="517"/>
      <c r="G85" s="517"/>
      <c r="H85" s="518"/>
    </row>
    <row r="86" spans="2:8" x14ac:dyDescent="0.25">
      <c r="B86" s="54"/>
      <c r="C86" s="50"/>
      <c r="D86" s="50"/>
      <c r="E86" s="50"/>
      <c r="F86" s="517"/>
      <c r="G86" s="517"/>
      <c r="H86" s="518"/>
    </row>
    <row r="87" spans="2:8" x14ac:dyDescent="0.25">
      <c r="B87" s="54"/>
      <c r="C87" s="50"/>
      <c r="D87" s="50"/>
      <c r="E87" s="50"/>
      <c r="F87" s="517"/>
      <c r="G87" s="517"/>
      <c r="H87" s="518"/>
    </row>
    <row r="88" spans="2:8" x14ac:dyDescent="0.25">
      <c r="B88" s="54"/>
      <c r="C88" s="50"/>
      <c r="D88" s="50"/>
      <c r="E88" s="50"/>
      <c r="F88" s="517"/>
      <c r="G88" s="517"/>
      <c r="H88" s="518"/>
    </row>
    <row r="89" spans="2:8" x14ac:dyDescent="0.25">
      <c r="B89" s="54"/>
      <c r="C89" s="50"/>
      <c r="D89" s="50"/>
      <c r="E89" s="50"/>
      <c r="F89" s="517"/>
      <c r="G89" s="517"/>
      <c r="H89" s="518"/>
    </row>
    <row r="90" spans="2:8" x14ac:dyDescent="0.25">
      <c r="B90" s="54"/>
      <c r="C90" s="50"/>
      <c r="D90" s="50"/>
      <c r="E90" s="50"/>
      <c r="F90" s="517"/>
      <c r="G90" s="517"/>
      <c r="H90" s="518"/>
    </row>
    <row r="91" spans="2:8" x14ac:dyDescent="0.25">
      <c r="B91" s="54"/>
      <c r="C91" s="50"/>
      <c r="D91" s="50"/>
      <c r="E91" s="50"/>
      <c r="F91" s="517"/>
      <c r="G91" s="517"/>
      <c r="H91" s="518"/>
    </row>
    <row r="92" spans="2:8" x14ac:dyDescent="0.25">
      <c r="B92" s="54"/>
      <c r="C92" s="50"/>
      <c r="D92" s="50"/>
      <c r="E92" s="50"/>
      <c r="F92" s="517"/>
      <c r="G92" s="517"/>
      <c r="H92" s="518"/>
    </row>
    <row r="93" spans="2:8" x14ac:dyDescent="0.25">
      <c r="B93" s="54"/>
      <c r="C93" s="50"/>
      <c r="D93" s="50"/>
      <c r="E93" s="50"/>
      <c r="F93" s="517"/>
      <c r="G93" s="517"/>
      <c r="H93" s="518"/>
    </row>
    <row r="94" spans="2:8" x14ac:dyDescent="0.25">
      <c r="B94" s="54"/>
      <c r="C94" s="50"/>
      <c r="D94" s="50"/>
      <c r="E94" s="50"/>
      <c r="F94" s="517"/>
      <c r="G94" s="517"/>
      <c r="H94" s="518"/>
    </row>
    <row r="95" spans="2:8" x14ac:dyDescent="0.25">
      <c r="B95" s="54"/>
      <c r="C95" s="50"/>
      <c r="D95" s="50"/>
      <c r="E95" s="50"/>
      <c r="F95" s="517"/>
      <c r="G95" s="517"/>
      <c r="H95" s="518"/>
    </row>
    <row r="96" spans="2:8" x14ac:dyDescent="0.25">
      <c r="B96" s="54"/>
      <c r="C96" s="50"/>
      <c r="D96" s="50"/>
      <c r="E96" s="50"/>
      <c r="F96" s="517"/>
      <c r="G96" s="517"/>
      <c r="H96" s="518"/>
    </row>
    <row r="97" spans="2:8" x14ac:dyDescent="0.25">
      <c r="B97" s="54"/>
      <c r="C97" s="50"/>
      <c r="D97" s="50"/>
      <c r="E97" s="50"/>
      <c r="F97" s="517"/>
      <c r="G97" s="517"/>
      <c r="H97" s="518"/>
    </row>
    <row r="98" spans="2:8" x14ac:dyDescent="0.25">
      <c r="B98" s="54"/>
      <c r="C98" s="50"/>
      <c r="D98" s="50"/>
      <c r="E98" s="50"/>
      <c r="F98" s="517"/>
      <c r="G98" s="517"/>
      <c r="H98" s="518"/>
    </row>
    <row r="99" spans="2:8" x14ac:dyDescent="0.25">
      <c r="B99" s="54"/>
      <c r="C99" s="50"/>
      <c r="D99" s="50"/>
      <c r="E99" s="50"/>
      <c r="F99" s="517"/>
      <c r="G99" s="517"/>
      <c r="H99" s="518"/>
    </row>
    <row r="100" spans="2:8" x14ac:dyDescent="0.25">
      <c r="B100" s="60"/>
      <c r="C100" s="56"/>
      <c r="D100" s="56"/>
      <c r="E100" s="56"/>
      <c r="F100" s="519"/>
      <c r="G100" s="519"/>
      <c r="H100" s="520"/>
    </row>
  </sheetData>
  <mergeCells count="85">
    <mergeCell ref="F97:H97"/>
    <mergeCell ref="F98:H98"/>
    <mergeCell ref="F99:H99"/>
    <mergeCell ref="F100:H100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72:H72"/>
    <mergeCell ref="F73:H73"/>
    <mergeCell ref="F74:H74"/>
    <mergeCell ref="F75:H75"/>
    <mergeCell ref="F76:H76"/>
    <mergeCell ref="F67:H67"/>
    <mergeCell ref="F68:H68"/>
    <mergeCell ref="F69:H69"/>
    <mergeCell ref="F70:H70"/>
    <mergeCell ref="F71:H71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52:H52"/>
    <mergeCell ref="F53:H53"/>
    <mergeCell ref="F54:H54"/>
    <mergeCell ref="F55:H55"/>
    <mergeCell ref="F56:H56"/>
    <mergeCell ref="F47:H47"/>
    <mergeCell ref="F48:H48"/>
    <mergeCell ref="F49:H49"/>
    <mergeCell ref="F50:H50"/>
    <mergeCell ref="F51:H51"/>
    <mergeCell ref="F42:H42"/>
    <mergeCell ref="F43:H43"/>
    <mergeCell ref="F44:H44"/>
    <mergeCell ref="F45:H45"/>
    <mergeCell ref="F46:H46"/>
    <mergeCell ref="AA10:AF10"/>
    <mergeCell ref="AI12:BF12"/>
    <mergeCell ref="B39:H39"/>
    <mergeCell ref="F40:H40"/>
    <mergeCell ref="F41:H41"/>
    <mergeCell ref="C8:D8"/>
    <mergeCell ref="E8:G8"/>
    <mergeCell ref="I8:K8"/>
    <mergeCell ref="N8:O8"/>
    <mergeCell ref="L10:N10"/>
    <mergeCell ref="O10:S10"/>
    <mergeCell ref="C6:D6"/>
    <mergeCell ref="E6:G6"/>
    <mergeCell ref="I6:K6"/>
    <mergeCell ref="N6:O6"/>
    <mergeCell ref="C7:D7"/>
    <mergeCell ref="E7:G7"/>
    <mergeCell ref="I7:K7"/>
    <mergeCell ref="N7:O7"/>
    <mergeCell ref="B2:AF2"/>
    <mergeCell ref="B3:AF3"/>
    <mergeCell ref="C5:D5"/>
    <mergeCell ref="E5:G5"/>
    <mergeCell ref="I5:K5"/>
    <mergeCell ref="N5:O5"/>
    <mergeCell ref="R5:S5"/>
  </mergeCells>
  <dataValidations count="1">
    <dataValidation type="decimal" allowBlank="1" showInputMessage="1" showErrorMessage="1" sqref="E14:E37" xr:uid="{00000000-0002-0000-3800-000000000000}">
      <formula1>0</formula1>
      <formula2>64</formula2>
    </dataValidation>
  </dataValidations>
  <pageMargins left="0" right="0" top="0" bottom="0" header="0.5" footer="0.5"/>
  <pageSetup scale="40" fitToWidth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1">
              <controlPr defaultSize="0" print="0" autoFill="0" autoLine="0" autoPict="0" macro="[0]!UnHide_WV">
                <anchor moveWithCells="1" sizeWithCells="1">
                  <from>
                    <xdr:col>28</xdr:col>
                    <xdr:colOff>571500</xdr:colOff>
                    <xdr:row>1</xdr:row>
                    <xdr:rowOff>9525</xdr:rowOff>
                  </from>
                  <to>
                    <xdr:col>31</xdr:col>
                    <xdr:colOff>523875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  <extLst>
    <ext uri="smNativeData">
      <pm:sheetPrefs xmlns:pm="smNativeData" day="1556402236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57</vt:i4>
      </vt:variant>
    </vt:vector>
  </HeadingPairs>
  <TitlesOfParts>
    <vt:vector size="117" baseType="lpstr">
      <vt:lpstr>Main Tab</vt:lpstr>
      <vt:lpstr>Hourly Totals</vt:lpstr>
      <vt:lpstr>Daily Totals</vt:lpstr>
      <vt:lpstr>05-30-19</vt:lpstr>
      <vt:lpstr>05-29-19</vt:lpstr>
      <vt:lpstr>05-28-19</vt:lpstr>
      <vt:lpstr>05-27-19</vt:lpstr>
      <vt:lpstr>05-26-19</vt:lpstr>
      <vt:lpstr>05-25-19</vt:lpstr>
      <vt:lpstr>05-24-19</vt:lpstr>
      <vt:lpstr>05-23-19</vt:lpstr>
      <vt:lpstr>05-22-19</vt:lpstr>
      <vt:lpstr>05-21-19</vt:lpstr>
      <vt:lpstr>05-20-19</vt:lpstr>
      <vt:lpstr>05-19-19</vt:lpstr>
      <vt:lpstr>05-18-19</vt:lpstr>
      <vt:lpstr>05-17-19</vt:lpstr>
      <vt:lpstr>05-16-19</vt:lpstr>
      <vt:lpstr>05-15-19</vt:lpstr>
      <vt:lpstr>05-14-19</vt:lpstr>
      <vt:lpstr>05-13-19</vt:lpstr>
      <vt:lpstr>05-12-19</vt:lpstr>
      <vt:lpstr>05-11-19</vt:lpstr>
      <vt:lpstr>05-10-19</vt:lpstr>
      <vt:lpstr>05-09-19</vt:lpstr>
      <vt:lpstr>05-08-19</vt:lpstr>
      <vt:lpstr>05-07-19</vt:lpstr>
      <vt:lpstr>05-06-19</vt:lpstr>
      <vt:lpstr>05-05-19</vt:lpstr>
      <vt:lpstr>05-04-19</vt:lpstr>
      <vt:lpstr>05-03-19</vt:lpstr>
      <vt:lpstr>05-02-19</vt:lpstr>
      <vt:lpstr>05-01-19</vt:lpstr>
      <vt:lpstr>04-30-19</vt:lpstr>
      <vt:lpstr>04-29-19</vt:lpstr>
      <vt:lpstr>04-28-19</vt:lpstr>
      <vt:lpstr>04-27-19</vt:lpstr>
      <vt:lpstr>04-26-19</vt:lpstr>
      <vt:lpstr>04-25-19</vt:lpstr>
      <vt:lpstr>04-24-19</vt:lpstr>
      <vt:lpstr>04-23-19</vt:lpstr>
      <vt:lpstr>04-22-19</vt:lpstr>
      <vt:lpstr>04-21-19</vt:lpstr>
      <vt:lpstr>04-20-19</vt:lpstr>
      <vt:lpstr>04-19-19</vt:lpstr>
      <vt:lpstr>04-18-19</vt:lpstr>
      <vt:lpstr>04-17-19</vt:lpstr>
      <vt:lpstr>04-16-19</vt:lpstr>
      <vt:lpstr>04-15-19</vt:lpstr>
      <vt:lpstr>04-14-19</vt:lpstr>
      <vt:lpstr>04-13-19</vt:lpstr>
      <vt:lpstr>04-12-19</vt:lpstr>
      <vt:lpstr>04-11-19</vt:lpstr>
      <vt:lpstr>04-10-19</vt:lpstr>
      <vt:lpstr>04-09-19</vt:lpstr>
      <vt:lpstr>04-08-19</vt:lpstr>
      <vt:lpstr>04-07-19</vt:lpstr>
      <vt:lpstr>04-06-19</vt:lpstr>
      <vt:lpstr>04-05-19</vt:lpstr>
      <vt:lpstr>04-04-19</vt:lpstr>
      <vt:lpstr>'04-04-19'!Print_Area</vt:lpstr>
      <vt:lpstr>'04-05-19'!Print_Area</vt:lpstr>
      <vt:lpstr>'04-06-19'!Print_Area</vt:lpstr>
      <vt:lpstr>'04-07-19'!Print_Area</vt:lpstr>
      <vt:lpstr>'04-08-19'!Print_Area</vt:lpstr>
      <vt:lpstr>'04-09-19'!Print_Area</vt:lpstr>
      <vt:lpstr>'04-10-19'!Print_Area</vt:lpstr>
      <vt:lpstr>'04-11-19'!Print_Area</vt:lpstr>
      <vt:lpstr>'04-12-19'!Print_Area</vt:lpstr>
      <vt:lpstr>'04-13-19'!Print_Area</vt:lpstr>
      <vt:lpstr>'04-14-19'!Print_Area</vt:lpstr>
      <vt:lpstr>'04-15-19'!Print_Area</vt:lpstr>
      <vt:lpstr>'04-16-19'!Print_Area</vt:lpstr>
      <vt:lpstr>'04-17-19'!Print_Area</vt:lpstr>
      <vt:lpstr>'04-18-19'!Print_Area</vt:lpstr>
      <vt:lpstr>'04-19-19'!Print_Area</vt:lpstr>
      <vt:lpstr>'04-20-19'!Print_Area</vt:lpstr>
      <vt:lpstr>'04-21-19'!Print_Area</vt:lpstr>
      <vt:lpstr>'04-22-19'!Print_Area</vt:lpstr>
      <vt:lpstr>'04-23-19'!Print_Area</vt:lpstr>
      <vt:lpstr>'04-24-19'!Print_Area</vt:lpstr>
      <vt:lpstr>'04-25-19'!Print_Area</vt:lpstr>
      <vt:lpstr>'04-26-19'!Print_Area</vt:lpstr>
      <vt:lpstr>'04-27-19'!Print_Area</vt:lpstr>
      <vt:lpstr>'04-28-19'!Print_Area</vt:lpstr>
      <vt:lpstr>'04-29-19'!Print_Area</vt:lpstr>
      <vt:lpstr>'04-30-19'!Print_Area</vt:lpstr>
      <vt:lpstr>'05-01-19'!Print_Area</vt:lpstr>
      <vt:lpstr>'05-02-19'!Print_Area</vt:lpstr>
      <vt:lpstr>'05-03-19'!Print_Area</vt:lpstr>
      <vt:lpstr>'05-04-19'!Print_Area</vt:lpstr>
      <vt:lpstr>'05-05-19'!Print_Area</vt:lpstr>
      <vt:lpstr>'05-06-19'!Print_Area</vt:lpstr>
      <vt:lpstr>'05-07-19'!Print_Area</vt:lpstr>
      <vt:lpstr>'05-08-19'!Print_Area</vt:lpstr>
      <vt:lpstr>'05-09-19'!Print_Area</vt:lpstr>
      <vt:lpstr>'05-10-19'!Print_Area</vt:lpstr>
      <vt:lpstr>'05-11-19'!Print_Area</vt:lpstr>
      <vt:lpstr>'05-12-19'!Print_Area</vt:lpstr>
      <vt:lpstr>'05-13-19'!Print_Area</vt:lpstr>
      <vt:lpstr>'05-14-19'!Print_Area</vt:lpstr>
      <vt:lpstr>'05-15-19'!Print_Area</vt:lpstr>
      <vt:lpstr>'05-16-19'!Print_Area</vt:lpstr>
      <vt:lpstr>'05-17-19'!Print_Area</vt:lpstr>
      <vt:lpstr>'05-18-19'!Print_Area</vt:lpstr>
      <vt:lpstr>'05-19-19'!Print_Area</vt:lpstr>
      <vt:lpstr>'05-20-19'!Print_Area</vt:lpstr>
      <vt:lpstr>'05-21-19'!Print_Area</vt:lpstr>
      <vt:lpstr>'05-22-19'!Print_Area</vt:lpstr>
      <vt:lpstr>'05-23-19'!Print_Area</vt:lpstr>
      <vt:lpstr>'05-24-19'!Print_Area</vt:lpstr>
      <vt:lpstr>'05-25-19'!Print_Area</vt:lpstr>
      <vt:lpstr>'05-26-19'!Print_Area</vt:lpstr>
      <vt:lpstr>'05-27-19'!Print_Area</vt:lpstr>
      <vt:lpstr>'05-28-19'!Print_Area</vt:lpstr>
      <vt:lpstr>'05-29-19'!Print_Area</vt:lpstr>
      <vt:lpstr>'05-30-19'!Print_Area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freemanjames127@sbcglobal.net</dc:creator>
  <cp:lastModifiedBy>David Vaughan</cp:lastModifiedBy>
  <cp:revision>0</cp:revision>
  <cp:lastPrinted>2019-04-28T11:01:29Z</cp:lastPrinted>
  <dcterms:created xsi:type="dcterms:W3CDTF">2014-03-27T18:17:01Z</dcterms:created>
  <dcterms:modified xsi:type="dcterms:W3CDTF">2019-05-31T10:31:45Z</dcterms:modified>
</cp:coreProperties>
</file>